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D:\Shiv Kumar\SSK\C&amp;M\open tender\S&amp;I\WC-2828-OPGW Package\New folder\Clarifications-3\"/>
    </mc:Choice>
  </mc:AlternateContent>
  <workbookProtection workbookPassword="C962" revisionsPassword="C902" lockStructure="1" lockRevision="1"/>
  <bookViews>
    <workbookView xWindow="-105" yWindow="-105" windowWidth="19425" windowHeight="10425" tabRatio="659" firstSheet="1" activeTab="8"/>
  </bookViews>
  <sheets>
    <sheet name="Basic" sheetId="1" state="hidden" r:id="rId1"/>
    <sheet name="Cover" sheetId="2" r:id="rId2"/>
    <sheet name="Instructions" sheetId="3"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a" sheetId="11" state="hidden" r:id="rId11"/>
    <sheet name="Sch-4" sheetId="12" r:id="rId12"/>
    <sheet name="Sch-5" sheetId="13" r:id="rId13"/>
    <sheet name="Sch-5 Dis" sheetId="14" state="hidden" r:id="rId14"/>
    <sheet name="Sch-6" sheetId="15" r:id="rId15"/>
    <sheet name="Sch-6 After Discount" sheetId="16" state="hidden" r:id="rId16"/>
    <sheet name="Sch-7" sheetId="17" state="hidden" r:id="rId17"/>
    <sheet name="Sch-7 Dis" sheetId="18" state="hidden" r:id="rId18"/>
    <sheet name="Discount" sheetId="19" state="hidden"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'Sch-1'!$A$19:$AZ$48</definedName>
    <definedName name="_xlnm._FilterDatabase" localSheetId="5" hidden="1">'Sch-1 dis'!$A$16:$B$21</definedName>
    <definedName name="_xlnm._FilterDatabase" localSheetId="6" hidden="1">'Sch-2'!$G$19:$J$45</definedName>
    <definedName name="_xlnm._FilterDatabase" localSheetId="7" hidden="1">'Sch-2 Dis'!$A$15:$F$56</definedName>
    <definedName name="_xlnm._FilterDatabase" localSheetId="8" hidden="1">'Sch-3 '!$A$19:$BB$28</definedName>
    <definedName name="_xlnm._FilterDatabase" localSheetId="9" hidden="1">'Sch-3 Dis'!$A$15:$F$81</definedName>
    <definedName name="ab">#REF!</definedName>
    <definedName name="logo1">"Picture 7"</definedName>
    <definedName name="_xlnm.Print_Area" localSheetId="22">'Bid Form 2nd Envelope'!$A$1:$F$67</definedName>
    <definedName name="_xlnm.Print_Area" localSheetId="1">Cover!$A$1:$H$15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Bidder'!$B$1:$G$33</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'Sch-1'!$A$1:$O$56</definedName>
    <definedName name="_xlnm.Print_Area" localSheetId="5">'Sch-1 dis'!$A$1:$G$84</definedName>
    <definedName name="_xlnm.Print_Area" localSheetId="6">'Sch-2'!$A$1:$J$54</definedName>
    <definedName name="_xlnm.Print_Area" localSheetId="7">'Sch-2 Dis'!$A$1:$F$62</definedName>
    <definedName name="_xlnm.Print_Area" localSheetId="8">'Sch-3 '!$A$1:$Q$34</definedName>
    <definedName name="_xlnm.Print_Area" localSheetId="9">'Sch-3 Dis'!$A$1:$F$87</definedName>
    <definedName name="_xlnm.Print_Area" localSheetId="11">'Sch-4'!$A$1:$Q$29</definedName>
    <definedName name="_xlnm.Print_Area" localSheetId="10">'Sch-4a'!$A$1:$Q$31</definedName>
    <definedName name="_xlnm.Print_Area" localSheetId="12">'Sch-5'!$A$1:$E$26</definedName>
    <definedName name="_xlnm.Print_Area" localSheetId="13">'Sch-5 Dis'!$A$1:$E$26</definedName>
    <definedName name="_xlnm.Print_Area" localSheetId="14">'Sch-6'!$A$1:$D$34</definedName>
    <definedName name="_xlnm.Print_Area" localSheetId="15">'Sch-6 After Discount'!$A$1:$D$33</definedName>
    <definedName name="_xlnm.Print_Area" localSheetId="16">'Sch-7'!$A$1:$N$27</definedName>
    <definedName name="_xlnm.Print_Area" localSheetId="17">'Sch-7 Dis'!$A$1:$G$28</definedName>
    <definedName name="_xlnm.Print_Titles" localSheetId="4">'Sch-1'!$15:$17</definedName>
    <definedName name="_xlnm.Print_Titles" localSheetId="5">'Sch-1 dis'!$14:$16</definedName>
    <definedName name="_xlnm.Print_Titles" localSheetId="6">'Sch-2'!$14:$16</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Bidder'!$B$1:$E$31</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'Sch-1'!$A$1:$O$57</definedName>
    <definedName name="Z_01ACF2E1_8E61_4459_ABC1_B6C183DEED61_.wvu.PrintArea" localSheetId="5" hidden="1">'Sch-1 dis'!$A$1:$G$84</definedName>
    <definedName name="Z_01ACF2E1_8E61_4459_ABC1_B6C183DEED61_.wvu.PrintArea" localSheetId="6" hidden="1">'Sch-2'!$A$1:$J$44</definedName>
    <definedName name="Z_01ACF2E1_8E61_4459_ABC1_B6C183DEED61_.wvu.PrintArea" localSheetId="7" hidden="1">'Sch-2 Dis'!$A$1:$F$55</definedName>
    <definedName name="Z_01ACF2E1_8E61_4459_ABC1_B6C183DEED61_.wvu.PrintArea" localSheetId="8" hidden="1">'Sch-3 '!$A$1:$P$27</definedName>
    <definedName name="Z_01ACF2E1_8E61_4459_ABC1_B6C183DEED61_.wvu.PrintArea" localSheetId="9" hidden="1">'Sch-3 Dis'!$A$1:$F$80</definedName>
    <definedName name="Z_01ACF2E1_8E61_4459_ABC1_B6C183DEED61_.wvu.PrintArea" localSheetId="11" hidden="1">'Sch-4'!$A$1:$Q$29</definedName>
    <definedName name="Z_01ACF2E1_8E61_4459_ABC1_B6C183DEED61_.wvu.PrintArea" localSheetId="10" hidden="1">'Sch-4a'!$A$1:$Q$31</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'Sch-6'!$A$1:$D$36</definedName>
    <definedName name="Z_01ACF2E1_8E61_4459_ABC1_B6C183DEED61_.wvu.PrintArea" localSheetId="15" hidden="1">'Sch-6 After Discount'!$A$1:$D$35</definedName>
    <definedName name="Z_01ACF2E1_8E61_4459_ABC1_B6C183DEED61_.wvu.PrintArea" localSheetId="16" hidden="1">'Sch-7'!$A$1:$M$27</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'Sch-2'!$14:$16</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E784DF4_DCB0_4594_B697_9BB3E5A34D91_.wvu.Cols" localSheetId="22" hidden="1">'Bid Form 2nd Envelope'!$Y:$AN</definedName>
    <definedName name="Z_0E784DF4_DCB0_4594_B697_9BB3E5A34D91_.wvu.Cols" localSheetId="18" hidden="1">Discount!$H:$K</definedName>
    <definedName name="Z_0E784DF4_DCB0_4594_B697_9BB3E5A34D91_.wvu.Cols" localSheetId="4" hidden="1">'Sch-1'!$Q:$S</definedName>
    <definedName name="Z_0E784DF4_DCB0_4594_B697_9BB3E5A34D91_.wvu.Cols" localSheetId="7" hidden="1">'Sch-2 Dis'!$K:$Q</definedName>
    <definedName name="Z_0E784DF4_DCB0_4594_B697_9BB3E5A34D91_.wvu.Cols" localSheetId="8" hidden="1">'Sch-3 '!$R:$S,'Sch-3 '!$AK:$AP</definedName>
    <definedName name="Z_0E784DF4_DCB0_4594_B697_9BB3E5A34D91_.wvu.Cols" localSheetId="9" hidden="1">'Sch-3 Dis'!$AA:$AF</definedName>
    <definedName name="Z_0E784DF4_DCB0_4594_B697_9BB3E5A34D91_.wvu.Cols" localSheetId="11" hidden="1">'Sch-4'!$R:$S</definedName>
    <definedName name="Z_0E784DF4_DCB0_4594_B697_9BB3E5A34D91_.wvu.Cols" localSheetId="10" hidden="1">'Sch-4a'!$R:$S</definedName>
    <definedName name="Z_0E784DF4_DCB0_4594_B697_9BB3E5A34D91_.wvu.Cols" localSheetId="12" hidden="1">'Sch-5'!$I:$P</definedName>
    <definedName name="Z_0E784DF4_DCB0_4594_B697_9BB3E5A34D91_.wvu.Cols" localSheetId="16" hidden="1">'Sch-7'!$P:$R,'Sch-7'!$AG:$AM</definedName>
    <definedName name="Z_0E784DF4_DCB0_4594_B697_9BB3E5A34D91_.wvu.Cols" localSheetId="17" hidden="1">'Sch-7 Dis'!$AD:$AJ</definedName>
    <definedName name="Z_0E784DF4_DCB0_4594_B697_9BB3E5A34D91_.wvu.FilterData" localSheetId="4" hidden="1">'Sch-1'!$A$19:$AZ$48</definedName>
    <definedName name="Z_0E784DF4_DCB0_4594_B697_9BB3E5A34D91_.wvu.FilterData" localSheetId="5" hidden="1">'Sch-1 dis'!$A$16:$B$21</definedName>
    <definedName name="Z_0E784DF4_DCB0_4594_B697_9BB3E5A34D91_.wvu.FilterData" localSheetId="6" hidden="1">'Sch-2'!$G$19:$J$45</definedName>
    <definedName name="Z_0E784DF4_DCB0_4594_B697_9BB3E5A34D91_.wvu.FilterData" localSheetId="7" hidden="1">'Sch-2 Dis'!$A$15:$F$56</definedName>
    <definedName name="Z_0E784DF4_DCB0_4594_B697_9BB3E5A34D91_.wvu.FilterData" localSheetId="8" hidden="1">'Sch-3 '!$A$19:$BB$28</definedName>
    <definedName name="Z_0E784DF4_DCB0_4594_B697_9BB3E5A34D91_.wvu.FilterData" localSheetId="9" hidden="1">'Sch-3 Dis'!$A$15:$F$81</definedName>
    <definedName name="Z_0E784DF4_DCB0_4594_B697_9BB3E5A34D91_.wvu.PrintArea" localSheetId="22" hidden="1">'Bid Form 2nd Envelope'!$A$1:$F$68</definedName>
    <definedName name="Z_0E784DF4_DCB0_4594_B697_9BB3E5A34D91_.wvu.PrintArea" localSheetId="1" hidden="1">Cover!$A$1:$H$15</definedName>
    <definedName name="Z_0E784DF4_DCB0_4594_B697_9BB3E5A34D91_.wvu.PrintArea" localSheetId="18" hidden="1">Discount!$A$2:$G$43</definedName>
    <definedName name="Z_0E784DF4_DCB0_4594_B697_9BB3E5A34D91_.wvu.PrintArea" localSheetId="20" hidden="1">'Entry Tax'!$A$1:$E$16</definedName>
    <definedName name="Z_0E784DF4_DCB0_4594_B697_9BB3E5A34D91_.wvu.PrintArea" localSheetId="2" hidden="1">Instructions!$A$1:$C$54</definedName>
    <definedName name="Z_0E784DF4_DCB0_4594_B697_9BB3E5A34D91_.wvu.PrintArea" localSheetId="3" hidden="1">'Names of Bidder'!$B$1:$G$33</definedName>
    <definedName name="Z_0E784DF4_DCB0_4594_B697_9BB3E5A34D91_.wvu.PrintArea" localSheetId="19" hidden="1">Octroi!$A$1:$E$16</definedName>
    <definedName name="Z_0E784DF4_DCB0_4594_B697_9BB3E5A34D91_.wvu.PrintArea" localSheetId="21" hidden="1">'Other Taxes &amp; Duties'!$A$1:$F$16</definedName>
    <definedName name="Z_0E784DF4_DCB0_4594_B697_9BB3E5A34D91_.wvu.PrintArea" localSheetId="24" hidden="1">'Q &amp; C'!$A$1:$F$38</definedName>
    <definedName name="Z_0E784DF4_DCB0_4594_B697_9BB3E5A34D91_.wvu.PrintArea" localSheetId="23" hidden="1">'Q &amp; C (2)'!$A$1:$F$44</definedName>
    <definedName name="Z_0E784DF4_DCB0_4594_B697_9BB3E5A34D91_.wvu.PrintArea" localSheetId="4" hidden="1">'Sch-1'!$A$1:$O$56</definedName>
    <definedName name="Z_0E784DF4_DCB0_4594_B697_9BB3E5A34D91_.wvu.PrintArea" localSheetId="5" hidden="1">'Sch-1 dis'!$A$1:$G$84</definedName>
    <definedName name="Z_0E784DF4_DCB0_4594_B697_9BB3E5A34D91_.wvu.PrintArea" localSheetId="6" hidden="1">'Sch-2'!$A$1:$J$54</definedName>
    <definedName name="Z_0E784DF4_DCB0_4594_B697_9BB3E5A34D91_.wvu.PrintArea" localSheetId="7" hidden="1">'Sch-2 Dis'!$A$1:$F$62</definedName>
    <definedName name="Z_0E784DF4_DCB0_4594_B697_9BB3E5A34D91_.wvu.PrintArea" localSheetId="8" hidden="1">'Sch-3 '!$A$1:$Q$34</definedName>
    <definedName name="Z_0E784DF4_DCB0_4594_B697_9BB3E5A34D91_.wvu.PrintArea" localSheetId="9" hidden="1">'Sch-3 Dis'!$A$1:$F$87</definedName>
    <definedName name="Z_0E784DF4_DCB0_4594_B697_9BB3E5A34D91_.wvu.PrintArea" localSheetId="11" hidden="1">'Sch-4'!$A$1:$Q$29</definedName>
    <definedName name="Z_0E784DF4_DCB0_4594_B697_9BB3E5A34D91_.wvu.PrintArea" localSheetId="10" hidden="1">'Sch-4a'!$A$1:$Q$31</definedName>
    <definedName name="Z_0E784DF4_DCB0_4594_B697_9BB3E5A34D91_.wvu.PrintArea" localSheetId="12" hidden="1">'Sch-5'!$A$1:$E$26</definedName>
    <definedName name="Z_0E784DF4_DCB0_4594_B697_9BB3E5A34D91_.wvu.PrintArea" localSheetId="13" hidden="1">'Sch-5 Dis'!$A$1:$E$26</definedName>
    <definedName name="Z_0E784DF4_DCB0_4594_B697_9BB3E5A34D91_.wvu.PrintArea" localSheetId="14" hidden="1">'Sch-6'!$A$1:$D$34</definedName>
    <definedName name="Z_0E784DF4_DCB0_4594_B697_9BB3E5A34D91_.wvu.PrintArea" localSheetId="15" hidden="1">'Sch-6 After Discount'!$A$1:$D$33</definedName>
    <definedName name="Z_0E784DF4_DCB0_4594_B697_9BB3E5A34D91_.wvu.PrintArea" localSheetId="16" hidden="1">'Sch-7'!$A$1:$N$27</definedName>
    <definedName name="Z_0E784DF4_DCB0_4594_B697_9BB3E5A34D91_.wvu.PrintArea" localSheetId="17" hidden="1">'Sch-7 Dis'!$A$1:$G$28</definedName>
    <definedName name="Z_0E784DF4_DCB0_4594_B697_9BB3E5A34D91_.wvu.PrintTitles" localSheetId="4" hidden="1">'Sch-1'!$15:$17</definedName>
    <definedName name="Z_0E784DF4_DCB0_4594_B697_9BB3E5A34D91_.wvu.PrintTitles" localSheetId="5" hidden="1">'Sch-1 dis'!$14:$16</definedName>
    <definedName name="Z_0E784DF4_DCB0_4594_B697_9BB3E5A34D91_.wvu.PrintTitles" localSheetId="6" hidden="1">'Sch-2'!$14:$16</definedName>
    <definedName name="Z_0E784DF4_DCB0_4594_B697_9BB3E5A34D91_.wvu.PrintTitles" localSheetId="7" hidden="1">'Sch-2 Dis'!$13:$15</definedName>
    <definedName name="Z_0E784DF4_DCB0_4594_B697_9BB3E5A34D91_.wvu.PrintTitles" localSheetId="8" hidden="1">'Sch-3 '!$13:$17</definedName>
    <definedName name="Z_0E784DF4_DCB0_4594_B697_9BB3E5A34D91_.wvu.PrintTitles" localSheetId="9" hidden="1">'Sch-3 Dis'!$13:$15</definedName>
    <definedName name="Z_0E784DF4_DCB0_4594_B697_9BB3E5A34D91_.wvu.PrintTitles" localSheetId="12" hidden="1">'Sch-5'!$3:$13</definedName>
    <definedName name="Z_0E784DF4_DCB0_4594_B697_9BB3E5A34D91_.wvu.PrintTitles" localSheetId="13" hidden="1">'Sch-5 Dis'!$3:$13</definedName>
    <definedName name="Z_0E784DF4_DCB0_4594_B697_9BB3E5A34D91_.wvu.PrintTitles" localSheetId="14" hidden="1">'Sch-6'!$3:$13</definedName>
    <definedName name="Z_0E784DF4_DCB0_4594_B697_9BB3E5A34D91_.wvu.PrintTitles" localSheetId="15" hidden="1">'Sch-6 After Discount'!$3:$13</definedName>
    <definedName name="Z_0E784DF4_DCB0_4594_B697_9BB3E5A34D91_.wvu.PrintTitles" localSheetId="16" hidden="1">'Sch-7'!$14:$14</definedName>
    <definedName name="Z_0E784DF4_DCB0_4594_B697_9BB3E5A34D91_.wvu.PrintTitles" localSheetId="17" hidden="1">'Sch-7 Dis'!$14:$14</definedName>
    <definedName name="Z_0E784DF4_DCB0_4594_B697_9BB3E5A34D91_.wvu.Rows" localSheetId="1" hidden="1">Cover!$7:$7</definedName>
    <definedName name="Z_0E784DF4_DCB0_4594_B697_9BB3E5A34D91_.wvu.Rows" localSheetId="18" hidden="1">Discount!$32:$34</definedName>
    <definedName name="Z_0E784DF4_DCB0_4594_B697_9BB3E5A34D91_.wvu.Rows" localSheetId="3" hidden="1">'Names of Bidder'!$13:$23</definedName>
    <definedName name="Z_0E784DF4_DCB0_4594_B697_9BB3E5A34D91_.wvu.Rows" localSheetId="6" hidden="1">'Sch-2'!$17:$18</definedName>
    <definedName name="Z_0E784DF4_DCB0_4594_B697_9BB3E5A34D91_.wvu.Rows" localSheetId="16" hidden="1">'Sch-7'!$17:$18,'Sch-7'!$100:$218</definedName>
    <definedName name="Z_0E784DF4_DCB0_4594_B697_9BB3E5A34D91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'Sch-1'!$A$18:$O$51</definedName>
    <definedName name="Z_14D7F02E_BCCA_4517_ABC7_537FF4AEB67A_.wvu.FilterData" localSheetId="5" hidden="1">'Sch-1 dis'!$A$17:$G$79</definedName>
    <definedName name="Z_14D7F02E_BCCA_4517_ABC7_537FF4AEB67A_.wvu.FilterData" localSheetId="8" hidden="1">'Sch-3 '!$A$16:$P$28</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Bidder'!$B$1:$E$31</definedName>
    <definedName name="Z_14D7F02E_BCCA_4517_ABC7_537FF4AEB67A_.wvu.PrintArea" localSheetId="24" hidden="1">'Q &amp; C'!$A$1:$F$38</definedName>
    <definedName name="Z_14D7F02E_BCCA_4517_ABC7_537FF4AEB67A_.wvu.PrintArea" localSheetId="4" hidden="1">'Sch-1'!$A$1:$O$57</definedName>
    <definedName name="Z_14D7F02E_BCCA_4517_ABC7_537FF4AEB67A_.wvu.PrintArea" localSheetId="5" hidden="1">'Sch-1 dis'!$A$1:$G$84</definedName>
    <definedName name="Z_14D7F02E_BCCA_4517_ABC7_537FF4AEB67A_.wvu.PrintArea" localSheetId="6" hidden="1">'Sch-2'!$A$1:$J$53</definedName>
    <definedName name="Z_14D7F02E_BCCA_4517_ABC7_537FF4AEB67A_.wvu.PrintArea" localSheetId="7" hidden="1">'Sch-2 Dis'!$A$1:$F$62</definedName>
    <definedName name="Z_14D7F02E_BCCA_4517_ABC7_537FF4AEB67A_.wvu.PrintArea" localSheetId="8" hidden="1">'Sch-3 '!$A$1:$P$35</definedName>
    <definedName name="Z_14D7F02E_BCCA_4517_ABC7_537FF4AEB67A_.wvu.PrintArea" localSheetId="9" hidden="1">'Sch-3 Dis'!$A$1:$F$87</definedName>
    <definedName name="Z_14D7F02E_BCCA_4517_ABC7_537FF4AEB67A_.wvu.PrintArea" localSheetId="11" hidden="1">'Sch-4'!$A$1:$Q$29</definedName>
    <definedName name="Z_14D7F02E_BCCA_4517_ABC7_537FF4AEB67A_.wvu.PrintArea" localSheetId="10" hidden="1">'Sch-4a'!$A$1:$Q$31</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'Sch-6'!$A$1:$D$35</definedName>
    <definedName name="Z_14D7F02E_BCCA_4517_ABC7_537FF4AEB67A_.wvu.PrintArea" localSheetId="15" hidden="1">'Sch-6 After Discount'!$A$1:$D$34</definedName>
    <definedName name="Z_14D7F02E_BCCA_4517_ABC7_537FF4AEB67A_.wvu.PrintArea" localSheetId="16" hidden="1">'Sch-7'!$A$1:$M$27</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'Sch-2'!$14:$16</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'Sch-7'!$100:$218</definedName>
    <definedName name="Z_14D7F02E_BCCA_4517_ABC7_537FF4AEB67A_.wvu.Rows" localSheetId="17" hidden="1">'Sch-7 Dis'!$104:$222</definedName>
    <definedName name="Z_1BFD9C24_2F44_4B3F_BC11_27A15F339058_.wvu.Cols" localSheetId="22" hidden="1">'Bid Form 2nd Envelope'!$Y:$AN</definedName>
    <definedName name="Z_1BFD9C24_2F44_4B3F_BC11_27A15F339058_.wvu.Cols" localSheetId="18" hidden="1">Discount!$H:$K</definedName>
    <definedName name="Z_1BFD9C24_2F44_4B3F_BC11_27A15F339058_.wvu.Cols" localSheetId="3" hidden="1">'Names of Bidder'!$K:$AA</definedName>
    <definedName name="Z_1BFD9C24_2F44_4B3F_BC11_27A15F339058_.wvu.Cols" localSheetId="4" hidden="1">'Sch-1'!$B:$E,'Sch-1'!$P:$Z</definedName>
    <definedName name="Z_1BFD9C24_2F44_4B3F_BC11_27A15F339058_.wvu.Cols" localSheetId="6" hidden="1">'Sch-2'!$B:$E,'Sch-2'!$K:$N</definedName>
    <definedName name="Z_1BFD9C24_2F44_4B3F_BC11_27A15F339058_.wvu.Cols" localSheetId="7" hidden="1">'Sch-2 Dis'!$K:$Q</definedName>
    <definedName name="Z_1BFD9C24_2F44_4B3F_BC11_27A15F339058_.wvu.Cols" localSheetId="8" hidden="1">'Sch-3 '!$B:$G,'Sch-3 '!$R:$V,'Sch-3 '!$AK:$AP</definedName>
    <definedName name="Z_1BFD9C24_2F44_4B3F_BC11_27A15F339058_.wvu.Cols" localSheetId="9" hidden="1">'Sch-3 Dis'!$AA:$AF</definedName>
    <definedName name="Z_1BFD9C24_2F44_4B3F_BC11_27A15F339058_.wvu.Cols" localSheetId="11" hidden="1">'Sch-4'!$B:$G,'Sch-4'!$R:$T</definedName>
    <definedName name="Z_1BFD9C24_2F44_4B3F_BC11_27A15F339058_.wvu.Cols" localSheetId="10" hidden="1">'Sch-4a'!$R:$W</definedName>
    <definedName name="Z_1BFD9C24_2F44_4B3F_BC11_27A15F339058_.wvu.Cols" localSheetId="12" hidden="1">'Sch-5'!$I:$P</definedName>
    <definedName name="Z_1BFD9C24_2F44_4B3F_BC11_27A15F339058_.wvu.Cols" localSheetId="16" hidden="1">'Sch-7'!$P:$R,'Sch-7'!$AG:$AM</definedName>
    <definedName name="Z_1BFD9C24_2F44_4B3F_BC11_27A15F339058_.wvu.Cols" localSheetId="17" hidden="1">'Sch-7 Dis'!$AD:$AJ</definedName>
    <definedName name="Z_1BFD9C24_2F44_4B3F_BC11_27A15F339058_.wvu.FilterData" localSheetId="4" hidden="1">'Sch-1'!$A$19:$AZ$48</definedName>
    <definedName name="Z_1BFD9C24_2F44_4B3F_BC11_27A15F339058_.wvu.FilterData" localSheetId="5" hidden="1">'Sch-1 dis'!$A$16:$B$21</definedName>
    <definedName name="Z_1BFD9C24_2F44_4B3F_BC11_27A15F339058_.wvu.FilterData" localSheetId="6" hidden="1">'Sch-2'!$G$19:$J$45</definedName>
    <definedName name="Z_1BFD9C24_2F44_4B3F_BC11_27A15F339058_.wvu.FilterData" localSheetId="7" hidden="1">'Sch-2 Dis'!$A$15:$F$56</definedName>
    <definedName name="Z_1BFD9C24_2F44_4B3F_BC11_27A15F339058_.wvu.FilterData" localSheetId="8" hidden="1">'Sch-3 '!$A$19:$BB$28</definedName>
    <definedName name="Z_1BFD9C24_2F44_4B3F_BC11_27A15F339058_.wvu.FilterData" localSheetId="9" hidden="1">'Sch-3 Dis'!$A$15:$F$81</definedName>
    <definedName name="Z_1BFD9C24_2F44_4B3F_BC11_27A15F339058_.wvu.PrintArea" localSheetId="22" hidden="1">'Bid Form 2nd Envelope'!$A$1:$F$67</definedName>
    <definedName name="Z_1BFD9C24_2F44_4B3F_BC11_27A15F339058_.wvu.PrintArea" localSheetId="1" hidden="1">Cover!$A$1:$H$15</definedName>
    <definedName name="Z_1BFD9C24_2F44_4B3F_BC11_27A15F339058_.wvu.PrintArea" localSheetId="18" hidden="1">Discount!$A$2:$G$43</definedName>
    <definedName name="Z_1BFD9C24_2F44_4B3F_BC11_27A15F339058_.wvu.PrintArea" localSheetId="20" hidden="1">'Entry Tax'!$A$1:$E$16</definedName>
    <definedName name="Z_1BFD9C24_2F44_4B3F_BC11_27A15F339058_.wvu.PrintArea" localSheetId="2" hidden="1">Instructions!$A$1:$C$54</definedName>
    <definedName name="Z_1BFD9C24_2F44_4B3F_BC11_27A15F339058_.wvu.PrintArea" localSheetId="3" hidden="1">'Names of Bidder'!$B$1:$G$33</definedName>
    <definedName name="Z_1BFD9C24_2F44_4B3F_BC11_27A15F339058_.wvu.PrintArea" localSheetId="19" hidden="1">Octroi!$A$1:$E$16</definedName>
    <definedName name="Z_1BFD9C24_2F44_4B3F_BC11_27A15F339058_.wvu.PrintArea" localSheetId="21" hidden="1">'Other Taxes &amp; Duties'!$A$1:$F$16</definedName>
    <definedName name="Z_1BFD9C24_2F44_4B3F_BC11_27A15F339058_.wvu.PrintArea" localSheetId="24" hidden="1">'Q &amp; C'!$A$1:$F$38</definedName>
    <definedName name="Z_1BFD9C24_2F44_4B3F_BC11_27A15F339058_.wvu.PrintArea" localSheetId="23" hidden="1">'Q &amp; C (2)'!$A$1:$F$44</definedName>
    <definedName name="Z_1BFD9C24_2F44_4B3F_BC11_27A15F339058_.wvu.PrintArea" localSheetId="4" hidden="1">'Sch-1'!$A$1:$O$56</definedName>
    <definedName name="Z_1BFD9C24_2F44_4B3F_BC11_27A15F339058_.wvu.PrintArea" localSheetId="5" hidden="1">'Sch-1 dis'!$A$1:$G$84</definedName>
    <definedName name="Z_1BFD9C24_2F44_4B3F_BC11_27A15F339058_.wvu.PrintArea" localSheetId="6" hidden="1">'Sch-2'!$A$1:$J$54</definedName>
    <definedName name="Z_1BFD9C24_2F44_4B3F_BC11_27A15F339058_.wvu.PrintArea" localSheetId="7" hidden="1">'Sch-2 Dis'!$A$1:$F$62</definedName>
    <definedName name="Z_1BFD9C24_2F44_4B3F_BC11_27A15F339058_.wvu.PrintArea" localSheetId="8" hidden="1">'Sch-3 '!$A$1:$Q$34</definedName>
    <definedName name="Z_1BFD9C24_2F44_4B3F_BC11_27A15F339058_.wvu.PrintArea" localSheetId="9" hidden="1">'Sch-3 Dis'!$A$1:$F$87</definedName>
    <definedName name="Z_1BFD9C24_2F44_4B3F_BC11_27A15F339058_.wvu.PrintArea" localSheetId="11" hidden="1">'Sch-4'!$A$1:$Q$29</definedName>
    <definedName name="Z_1BFD9C24_2F44_4B3F_BC11_27A15F339058_.wvu.PrintArea" localSheetId="10" hidden="1">'Sch-4a'!$A$1:$Q$31</definedName>
    <definedName name="Z_1BFD9C24_2F44_4B3F_BC11_27A15F339058_.wvu.PrintArea" localSheetId="12" hidden="1">'Sch-5'!$A$1:$E$26</definedName>
    <definedName name="Z_1BFD9C24_2F44_4B3F_BC11_27A15F339058_.wvu.PrintArea" localSheetId="13" hidden="1">'Sch-5 Dis'!$A$1:$E$26</definedName>
    <definedName name="Z_1BFD9C24_2F44_4B3F_BC11_27A15F339058_.wvu.PrintArea" localSheetId="14" hidden="1">'Sch-6'!$A$1:$D$34</definedName>
    <definedName name="Z_1BFD9C24_2F44_4B3F_BC11_27A15F339058_.wvu.PrintArea" localSheetId="15" hidden="1">'Sch-6 After Discount'!$A$1:$D$33</definedName>
    <definedName name="Z_1BFD9C24_2F44_4B3F_BC11_27A15F339058_.wvu.PrintArea" localSheetId="16" hidden="1">'Sch-7'!$A$1:$N$27</definedName>
    <definedName name="Z_1BFD9C24_2F44_4B3F_BC11_27A15F339058_.wvu.PrintArea" localSheetId="17" hidden="1">'Sch-7 Dis'!$A$1:$G$28</definedName>
    <definedName name="Z_1BFD9C24_2F44_4B3F_BC11_27A15F339058_.wvu.PrintTitles" localSheetId="4" hidden="1">'Sch-1'!$15:$17</definedName>
    <definedName name="Z_1BFD9C24_2F44_4B3F_BC11_27A15F339058_.wvu.PrintTitles" localSheetId="5" hidden="1">'Sch-1 dis'!$14:$16</definedName>
    <definedName name="Z_1BFD9C24_2F44_4B3F_BC11_27A15F339058_.wvu.PrintTitles" localSheetId="6" hidden="1">'Sch-2'!$14:$16</definedName>
    <definedName name="Z_1BFD9C24_2F44_4B3F_BC11_27A15F339058_.wvu.PrintTitles" localSheetId="7" hidden="1">'Sch-2 Dis'!$13:$15</definedName>
    <definedName name="Z_1BFD9C24_2F44_4B3F_BC11_27A15F339058_.wvu.PrintTitles" localSheetId="8" hidden="1">'Sch-3 '!$13:$17</definedName>
    <definedName name="Z_1BFD9C24_2F44_4B3F_BC11_27A15F339058_.wvu.PrintTitles" localSheetId="9" hidden="1">'Sch-3 Dis'!$13:$15</definedName>
    <definedName name="Z_1BFD9C24_2F44_4B3F_BC11_27A15F339058_.wvu.PrintTitles" localSheetId="12" hidden="1">'Sch-5'!$3:$13</definedName>
    <definedName name="Z_1BFD9C24_2F44_4B3F_BC11_27A15F339058_.wvu.PrintTitles" localSheetId="13" hidden="1">'Sch-5 Dis'!$3:$13</definedName>
    <definedName name="Z_1BFD9C24_2F44_4B3F_BC11_27A15F339058_.wvu.PrintTitles" localSheetId="14" hidden="1">'Sch-6'!$3:$13</definedName>
    <definedName name="Z_1BFD9C24_2F44_4B3F_BC11_27A15F339058_.wvu.PrintTitles" localSheetId="15" hidden="1">'Sch-6 After Discount'!$3:$13</definedName>
    <definedName name="Z_1BFD9C24_2F44_4B3F_BC11_27A15F339058_.wvu.PrintTitles" localSheetId="16" hidden="1">'Sch-7'!$14:$14</definedName>
    <definedName name="Z_1BFD9C24_2F44_4B3F_BC11_27A15F339058_.wvu.PrintTitles" localSheetId="17" hidden="1">'Sch-7 Dis'!$14:$14</definedName>
    <definedName name="Z_1BFD9C24_2F44_4B3F_BC11_27A15F339058_.wvu.Rows" localSheetId="22" hidden="1">'Bid Form 2nd Envelope'!$24:$24,'Bid Form 2nd Envelope'!$28:$28</definedName>
    <definedName name="Z_1BFD9C24_2F44_4B3F_BC11_27A15F339058_.wvu.Rows" localSheetId="1" hidden="1">Cover!$7:$7</definedName>
    <definedName name="Z_1BFD9C24_2F44_4B3F_BC11_27A15F339058_.wvu.Rows" localSheetId="18" hidden="1">Discount!$32:$34</definedName>
    <definedName name="Z_1BFD9C24_2F44_4B3F_BC11_27A15F339058_.wvu.Rows" localSheetId="2" hidden="1">Instructions!$33:$34,Instructions!$36:$36,Instructions!$42:$44</definedName>
    <definedName name="Z_1BFD9C24_2F44_4B3F_BC11_27A15F339058_.wvu.Rows" localSheetId="3" hidden="1">'Names of Bidder'!$27:$30</definedName>
    <definedName name="Z_1BFD9C24_2F44_4B3F_BC11_27A15F339058_.wvu.Rows" localSheetId="4" hidden="1">'Sch-1'!$17:$18,'Sch-1'!$43:$45,'Sch-1'!$47:$48</definedName>
    <definedName name="Z_1BFD9C24_2F44_4B3F_BC11_27A15F339058_.wvu.Rows" localSheetId="6" hidden="1">'Sch-2'!$16:$19</definedName>
    <definedName name="Z_1BFD9C24_2F44_4B3F_BC11_27A15F339058_.wvu.Rows" localSheetId="8" hidden="1">'Sch-3 '!$17:$17</definedName>
    <definedName name="Z_1BFD9C24_2F44_4B3F_BC11_27A15F339058_.wvu.Rows" localSheetId="11" hidden="1">'Sch-4'!$24:$24</definedName>
    <definedName name="Z_1BFD9C24_2F44_4B3F_BC11_27A15F339058_.wvu.Rows" localSheetId="14" hidden="1">'Sch-6'!$20:$23</definedName>
    <definedName name="Z_1BFD9C24_2F44_4B3F_BC11_27A15F339058_.wvu.Rows" localSheetId="16" hidden="1">'Sch-7'!$17:$18,'Sch-7'!$100:$218</definedName>
    <definedName name="Z_1BFD9C24_2F44_4B3F_BC11_27A15F339058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'Sch-1'!$A$18:$O$43</definedName>
    <definedName name="Z_223BC0FC_814D_40F0_9795_CE82A16FF3A5_.wvu.FilterData" localSheetId="5" hidden="1">'Sch-1 dis'!$A$16:$B$21</definedName>
    <definedName name="Z_223BC0FC_814D_40F0_9795_CE82A16FF3A5_.wvu.FilterData" localSheetId="6" hidden="1">'Sch-2'!$G$19:$J$45</definedName>
    <definedName name="Z_223BC0FC_814D_40F0_9795_CE82A16FF3A5_.wvu.FilterData" localSheetId="7" hidden="1">'Sch-2 Dis'!$A$15:$F$56</definedName>
    <definedName name="Z_223BC0FC_814D_40F0_9795_CE82A16FF3A5_.wvu.FilterData" localSheetId="8" hidden="1">'Sch-3 '!$A$18:$P$28</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Bidder'!$B$1:$G$33</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'Sch-1'!$A$1:$O$56</definedName>
    <definedName name="Z_223BC0FC_814D_40F0_9795_CE82A16FF3A5_.wvu.PrintArea" localSheetId="5" hidden="1">'Sch-1 dis'!$A$1:$G$84</definedName>
    <definedName name="Z_223BC0FC_814D_40F0_9795_CE82A16FF3A5_.wvu.PrintArea" localSheetId="6" hidden="1">'Sch-2'!$A$1:$J$52</definedName>
    <definedName name="Z_223BC0FC_814D_40F0_9795_CE82A16FF3A5_.wvu.PrintArea" localSheetId="7" hidden="1">'Sch-2 Dis'!$A$1:$F$62</definedName>
    <definedName name="Z_223BC0FC_814D_40F0_9795_CE82A16FF3A5_.wvu.PrintArea" localSheetId="8" hidden="1">'Sch-3 '!$A$1:$P$34</definedName>
    <definedName name="Z_223BC0FC_814D_40F0_9795_CE82A16FF3A5_.wvu.PrintArea" localSheetId="9" hidden="1">'Sch-3 Dis'!$A$1:$F$87</definedName>
    <definedName name="Z_223BC0FC_814D_40F0_9795_CE82A16FF3A5_.wvu.PrintArea" localSheetId="11" hidden="1">'Sch-4'!$A$1:$Q$29</definedName>
    <definedName name="Z_223BC0FC_814D_40F0_9795_CE82A16FF3A5_.wvu.PrintArea" localSheetId="10" hidden="1">'Sch-4a'!$A$1:$Q$31</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'Sch-6'!$A$1:$D$34</definedName>
    <definedName name="Z_223BC0FC_814D_40F0_9795_CE82A16FF3A5_.wvu.PrintArea" localSheetId="15" hidden="1">'Sch-6 After Discount'!$A$1:$D$33</definedName>
    <definedName name="Z_223BC0FC_814D_40F0_9795_CE82A16FF3A5_.wvu.PrintArea" localSheetId="16" hidden="1">'Sch-7'!$A$1:$M$27</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'Sch-2'!$14:$16</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'Sch-1'!#REF!</definedName>
    <definedName name="Z_223BC0FC_814D_40F0_9795_CE82A16FF3A5_.wvu.Rows" localSheetId="6" hidden="1">'Sch-2'!#REF!</definedName>
    <definedName name="Z_223BC0FC_814D_40F0_9795_CE82A16FF3A5_.wvu.Rows" localSheetId="16" hidden="1">'Sch-7'!$24:$24,'Sch-7'!$100:$218</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'Sch-1'!$A$18:$O$43</definedName>
    <definedName name="Z_27A45B7A_04F2_4516_B80B_5ED0825D4ED3_.wvu.FilterData" localSheetId="5" hidden="1">'Sch-1 dis'!$A$16:$B$21</definedName>
    <definedName name="Z_27A45B7A_04F2_4516_B80B_5ED0825D4ED3_.wvu.FilterData" localSheetId="6" hidden="1">'Sch-2'!$G$19:$J$45</definedName>
    <definedName name="Z_27A45B7A_04F2_4516_B80B_5ED0825D4ED3_.wvu.FilterData" localSheetId="7" hidden="1">'Sch-2 Dis'!$A$15:$F$56</definedName>
    <definedName name="Z_27A45B7A_04F2_4516_B80B_5ED0825D4ED3_.wvu.FilterData" localSheetId="8" hidden="1">'Sch-3 '!$A$18:$P$28</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Bidder'!$B$1:$E$31</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'Sch-1'!$A$1:$O$57</definedName>
    <definedName name="Z_27A45B7A_04F2_4516_B80B_5ED0825D4ED3_.wvu.PrintArea" localSheetId="5" hidden="1">'Sch-1 dis'!$A$1:$G$84</definedName>
    <definedName name="Z_27A45B7A_04F2_4516_B80B_5ED0825D4ED3_.wvu.PrintArea" localSheetId="6" hidden="1">'Sch-2'!$A$1:$J$53</definedName>
    <definedName name="Z_27A45B7A_04F2_4516_B80B_5ED0825D4ED3_.wvu.PrintArea" localSheetId="7" hidden="1">'Sch-2 Dis'!$A$1:$F$62</definedName>
    <definedName name="Z_27A45B7A_04F2_4516_B80B_5ED0825D4ED3_.wvu.PrintArea" localSheetId="8" hidden="1">'Sch-3 '!$A$1:$P$35</definedName>
    <definedName name="Z_27A45B7A_04F2_4516_B80B_5ED0825D4ED3_.wvu.PrintArea" localSheetId="9" hidden="1">'Sch-3 Dis'!$A$1:$F$87</definedName>
    <definedName name="Z_27A45B7A_04F2_4516_B80B_5ED0825D4ED3_.wvu.PrintArea" localSheetId="11" hidden="1">'Sch-4'!$A$1:$Q$29</definedName>
    <definedName name="Z_27A45B7A_04F2_4516_B80B_5ED0825D4ED3_.wvu.PrintArea" localSheetId="10" hidden="1">'Sch-4a'!$A$1:$Q$31</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'Sch-6'!$A$1:$D$35</definedName>
    <definedName name="Z_27A45B7A_04F2_4516_B80B_5ED0825D4ED3_.wvu.PrintArea" localSheetId="15" hidden="1">'Sch-6 After Discount'!$A$1:$D$34</definedName>
    <definedName name="Z_27A45B7A_04F2_4516_B80B_5ED0825D4ED3_.wvu.PrintArea" localSheetId="16" hidden="1">'Sch-7'!$A$1:$M$27</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'Sch-2'!$14:$16</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'Sch-7'!$100:$218</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037B54_2990_41F2_A98D_615EDAEEEC02_.wvu.Cols" localSheetId="22" hidden="1">'Bid Form 2nd Envelope'!$Y:$AN</definedName>
    <definedName name="Z_49037B54_2990_41F2_A98D_615EDAEEEC02_.wvu.Cols" localSheetId="18" hidden="1">Discount!$H:$K</definedName>
    <definedName name="Z_49037B54_2990_41F2_A98D_615EDAEEEC02_.wvu.Cols" localSheetId="3" hidden="1">'Names of Bidder'!$K:$AA</definedName>
    <definedName name="Z_49037B54_2990_41F2_A98D_615EDAEEEC02_.wvu.Cols" localSheetId="4" hidden="1">'Sch-1'!$P:$Z</definedName>
    <definedName name="Z_49037B54_2990_41F2_A98D_615EDAEEEC02_.wvu.Cols" localSheetId="6" hidden="1">'Sch-2'!$K:$N</definedName>
    <definedName name="Z_49037B54_2990_41F2_A98D_615EDAEEEC02_.wvu.Cols" localSheetId="7" hidden="1">'Sch-2 Dis'!$K:$Q</definedName>
    <definedName name="Z_49037B54_2990_41F2_A98D_615EDAEEEC02_.wvu.Cols" localSheetId="8" hidden="1">'Sch-3 '!$R:$V,'Sch-3 '!$AK:$AP</definedName>
    <definedName name="Z_49037B54_2990_41F2_A98D_615EDAEEEC02_.wvu.Cols" localSheetId="9" hidden="1">'Sch-3 Dis'!$AA:$AF</definedName>
    <definedName name="Z_49037B54_2990_41F2_A98D_615EDAEEEC02_.wvu.Cols" localSheetId="11" hidden="1">'Sch-4'!$R:$T</definedName>
    <definedName name="Z_49037B54_2990_41F2_A98D_615EDAEEEC02_.wvu.Cols" localSheetId="10" hidden="1">'Sch-4a'!$R:$W</definedName>
    <definedName name="Z_49037B54_2990_41F2_A98D_615EDAEEEC02_.wvu.Cols" localSheetId="12" hidden="1">'Sch-5'!$I:$P</definedName>
    <definedName name="Z_49037B54_2990_41F2_A98D_615EDAEEEC02_.wvu.Cols" localSheetId="16" hidden="1">'Sch-7'!$P:$R,'Sch-7'!$AG:$AM</definedName>
    <definedName name="Z_49037B54_2990_41F2_A98D_615EDAEEEC02_.wvu.Cols" localSheetId="17" hidden="1">'Sch-7 Dis'!$AD:$AJ</definedName>
    <definedName name="Z_49037B54_2990_41F2_A98D_615EDAEEEC02_.wvu.FilterData" localSheetId="4" hidden="1">'Sch-1'!$A$19:$AZ$48</definedName>
    <definedName name="Z_49037B54_2990_41F2_A98D_615EDAEEEC02_.wvu.FilterData" localSheetId="5" hidden="1">'Sch-1 dis'!$A$16:$B$21</definedName>
    <definedName name="Z_49037B54_2990_41F2_A98D_615EDAEEEC02_.wvu.FilterData" localSheetId="6" hidden="1">'Sch-2'!$G$19:$J$45</definedName>
    <definedName name="Z_49037B54_2990_41F2_A98D_615EDAEEEC02_.wvu.FilterData" localSheetId="7" hidden="1">'Sch-2 Dis'!$A$15:$F$56</definedName>
    <definedName name="Z_49037B54_2990_41F2_A98D_615EDAEEEC02_.wvu.FilterData" localSheetId="8" hidden="1">'Sch-3 '!$A$19:$BB$28</definedName>
    <definedName name="Z_49037B54_2990_41F2_A98D_615EDAEEEC02_.wvu.FilterData" localSheetId="9" hidden="1">'Sch-3 Dis'!$A$15:$F$81</definedName>
    <definedName name="Z_49037B54_2990_41F2_A98D_615EDAEEEC02_.wvu.PrintArea" localSheetId="22" hidden="1">'Bid Form 2nd Envelope'!$A$1:$F$67</definedName>
    <definedName name="Z_49037B54_2990_41F2_A98D_615EDAEEEC02_.wvu.PrintArea" localSheetId="1" hidden="1">Cover!$A$1:$H$15</definedName>
    <definedName name="Z_49037B54_2990_41F2_A98D_615EDAEEEC02_.wvu.PrintArea" localSheetId="18" hidden="1">Discount!$A$2:$G$43</definedName>
    <definedName name="Z_49037B54_2990_41F2_A98D_615EDAEEEC02_.wvu.PrintArea" localSheetId="20" hidden="1">'Entry Tax'!$A$1:$E$16</definedName>
    <definedName name="Z_49037B54_2990_41F2_A98D_615EDAEEEC02_.wvu.PrintArea" localSheetId="2" hidden="1">Instructions!$A$1:$C$54</definedName>
    <definedName name="Z_49037B54_2990_41F2_A98D_615EDAEEEC02_.wvu.PrintArea" localSheetId="3" hidden="1">'Names of Bidder'!$B$1:$G$33</definedName>
    <definedName name="Z_49037B54_2990_41F2_A98D_615EDAEEEC02_.wvu.PrintArea" localSheetId="19" hidden="1">Octroi!$A$1:$E$16</definedName>
    <definedName name="Z_49037B54_2990_41F2_A98D_615EDAEEEC02_.wvu.PrintArea" localSheetId="21" hidden="1">'Other Taxes &amp; Duties'!$A$1:$F$16</definedName>
    <definedName name="Z_49037B54_2990_41F2_A98D_615EDAEEEC02_.wvu.PrintArea" localSheetId="24" hidden="1">'Q &amp; C'!$A$1:$F$38</definedName>
    <definedName name="Z_49037B54_2990_41F2_A98D_615EDAEEEC02_.wvu.PrintArea" localSheetId="23" hidden="1">'Q &amp; C (2)'!$A$1:$F$44</definedName>
    <definedName name="Z_49037B54_2990_41F2_A98D_615EDAEEEC02_.wvu.PrintArea" localSheetId="4" hidden="1">'Sch-1'!$A$1:$O$56</definedName>
    <definedName name="Z_49037B54_2990_41F2_A98D_615EDAEEEC02_.wvu.PrintArea" localSheetId="5" hidden="1">'Sch-1 dis'!$A$1:$G$84</definedName>
    <definedName name="Z_49037B54_2990_41F2_A98D_615EDAEEEC02_.wvu.PrintArea" localSheetId="6" hidden="1">'Sch-2'!$A$1:$J$54</definedName>
    <definedName name="Z_49037B54_2990_41F2_A98D_615EDAEEEC02_.wvu.PrintArea" localSheetId="7" hidden="1">'Sch-2 Dis'!$A$1:$F$62</definedName>
    <definedName name="Z_49037B54_2990_41F2_A98D_615EDAEEEC02_.wvu.PrintArea" localSheetId="8" hidden="1">'Sch-3 '!$A$1:$Q$34</definedName>
    <definedName name="Z_49037B54_2990_41F2_A98D_615EDAEEEC02_.wvu.PrintArea" localSheetId="9" hidden="1">'Sch-3 Dis'!$A$1:$F$87</definedName>
    <definedName name="Z_49037B54_2990_41F2_A98D_615EDAEEEC02_.wvu.PrintArea" localSheetId="11" hidden="1">'Sch-4'!$A$1:$Q$29</definedName>
    <definedName name="Z_49037B54_2990_41F2_A98D_615EDAEEEC02_.wvu.PrintArea" localSheetId="10" hidden="1">'Sch-4a'!$A$1:$Q$31</definedName>
    <definedName name="Z_49037B54_2990_41F2_A98D_615EDAEEEC02_.wvu.PrintArea" localSheetId="12" hidden="1">'Sch-5'!$A$1:$E$26</definedName>
    <definedName name="Z_49037B54_2990_41F2_A98D_615EDAEEEC02_.wvu.PrintArea" localSheetId="13" hidden="1">'Sch-5 Dis'!$A$1:$E$26</definedName>
    <definedName name="Z_49037B54_2990_41F2_A98D_615EDAEEEC02_.wvu.PrintArea" localSheetId="14" hidden="1">'Sch-6'!$A$1:$D$34</definedName>
    <definedName name="Z_49037B54_2990_41F2_A98D_615EDAEEEC02_.wvu.PrintArea" localSheetId="15" hidden="1">'Sch-6 After Discount'!$A$1:$D$33</definedName>
    <definedName name="Z_49037B54_2990_41F2_A98D_615EDAEEEC02_.wvu.PrintArea" localSheetId="16" hidden="1">'Sch-7'!$A$1:$N$27</definedName>
    <definedName name="Z_49037B54_2990_41F2_A98D_615EDAEEEC02_.wvu.PrintArea" localSheetId="17" hidden="1">'Sch-7 Dis'!$A$1:$G$28</definedName>
    <definedName name="Z_49037B54_2990_41F2_A98D_615EDAEEEC02_.wvu.PrintTitles" localSheetId="4" hidden="1">'Sch-1'!$15:$17</definedName>
    <definedName name="Z_49037B54_2990_41F2_A98D_615EDAEEEC02_.wvu.PrintTitles" localSheetId="5" hidden="1">'Sch-1 dis'!$14:$16</definedName>
    <definedName name="Z_49037B54_2990_41F2_A98D_615EDAEEEC02_.wvu.PrintTitles" localSheetId="6" hidden="1">'Sch-2'!$14:$16</definedName>
    <definedName name="Z_49037B54_2990_41F2_A98D_615EDAEEEC02_.wvu.PrintTitles" localSheetId="7" hidden="1">'Sch-2 Dis'!$13:$15</definedName>
    <definedName name="Z_49037B54_2990_41F2_A98D_615EDAEEEC02_.wvu.PrintTitles" localSheetId="8" hidden="1">'Sch-3 '!$13:$17</definedName>
    <definedName name="Z_49037B54_2990_41F2_A98D_615EDAEEEC02_.wvu.PrintTitles" localSheetId="9" hidden="1">'Sch-3 Dis'!$13:$15</definedName>
    <definedName name="Z_49037B54_2990_41F2_A98D_615EDAEEEC02_.wvu.PrintTitles" localSheetId="12" hidden="1">'Sch-5'!$3:$13</definedName>
    <definedName name="Z_49037B54_2990_41F2_A98D_615EDAEEEC02_.wvu.PrintTitles" localSheetId="13" hidden="1">'Sch-5 Dis'!$3:$13</definedName>
    <definedName name="Z_49037B54_2990_41F2_A98D_615EDAEEEC02_.wvu.PrintTitles" localSheetId="14" hidden="1">'Sch-6'!$3:$13</definedName>
    <definedName name="Z_49037B54_2990_41F2_A98D_615EDAEEEC02_.wvu.PrintTitles" localSheetId="15" hidden="1">'Sch-6 After Discount'!$3:$13</definedName>
    <definedName name="Z_49037B54_2990_41F2_A98D_615EDAEEEC02_.wvu.PrintTitles" localSheetId="16" hidden="1">'Sch-7'!$14:$14</definedName>
    <definedName name="Z_49037B54_2990_41F2_A98D_615EDAEEEC02_.wvu.PrintTitles" localSheetId="17" hidden="1">'Sch-7 Dis'!$14:$14</definedName>
    <definedName name="Z_49037B54_2990_41F2_A98D_615EDAEEEC02_.wvu.Rows" localSheetId="1" hidden="1">Cover!$7:$7</definedName>
    <definedName name="Z_49037B54_2990_41F2_A98D_615EDAEEEC02_.wvu.Rows" localSheetId="18" hidden="1">Discount!$32:$34</definedName>
    <definedName name="Z_49037B54_2990_41F2_A98D_615EDAEEEC02_.wvu.Rows" localSheetId="3" hidden="1">'Names of Bidder'!$27:$30</definedName>
    <definedName name="Z_49037B54_2990_41F2_A98D_615EDAEEEC02_.wvu.Rows" localSheetId="4" hidden="1">'Sch-1'!#REF!,'Sch-1'!$43:$44</definedName>
    <definedName name="Z_49037B54_2990_41F2_A98D_615EDAEEEC02_.wvu.Rows" localSheetId="6" hidden="1">'Sch-2'!$17:$18</definedName>
    <definedName name="Z_49037B54_2990_41F2_A98D_615EDAEEEC02_.wvu.Rows" localSheetId="16" hidden="1">'Sch-7'!$17:$18,'Sch-7'!$100:$218</definedName>
    <definedName name="Z_49037B54_2990_41F2_A98D_615EDAEEEC02_.wvu.Rows" localSheetId="17" hidden="1">'Sch-7 Dis'!$104:$222</definedName>
    <definedName name="Z_498493C3_769C_4143_9114_C68CD1D40B11_.wvu.Cols" localSheetId="22" hidden="1">'Bid Form 2nd Envelope'!$Y:$AN</definedName>
    <definedName name="Z_498493C3_769C_4143_9114_C68CD1D40B11_.wvu.Cols" localSheetId="18" hidden="1">Discount!$H:$K</definedName>
    <definedName name="Z_498493C3_769C_4143_9114_C68CD1D40B11_.wvu.Cols" localSheetId="3" hidden="1">'Names of Bidder'!$K:$M</definedName>
    <definedName name="Z_498493C3_769C_4143_9114_C68CD1D40B11_.wvu.Cols" localSheetId="4" hidden="1">'Sch-1'!$Q:$S</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1" hidden="1">'Sch-4'!$R:$S</definedName>
    <definedName name="Z_498493C3_769C_4143_9114_C68CD1D40B11_.wvu.Cols" localSheetId="10" hidden="1">'Sch-4a'!$R:$S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'Sch-1'!$A$19:$AZ$48</definedName>
    <definedName name="Z_498493C3_769C_4143_9114_C68CD1D40B11_.wvu.FilterData" localSheetId="5" hidden="1">'Sch-1 dis'!$A$16:$B$21</definedName>
    <definedName name="Z_498493C3_769C_4143_9114_C68CD1D40B11_.wvu.FilterData" localSheetId="6" hidden="1">'Sch-2'!$G$19:$J$45</definedName>
    <definedName name="Z_498493C3_769C_4143_9114_C68CD1D40B11_.wvu.FilterData" localSheetId="7" hidden="1">'Sch-2 Dis'!$A$15:$F$56</definedName>
    <definedName name="Z_498493C3_769C_4143_9114_C68CD1D40B11_.wvu.FilterData" localSheetId="8" hidden="1">'Sch-3 '!$A$19:$BB$28</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Cover!$A$1:$H$15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Bidder'!$B$1:$G$33</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'Sch-1'!$A$1:$O$56</definedName>
    <definedName name="Z_498493C3_769C_4143_9114_C68CD1D40B11_.wvu.PrintArea" localSheetId="5" hidden="1">'Sch-1 dis'!$A$1:$G$84</definedName>
    <definedName name="Z_498493C3_769C_4143_9114_C68CD1D40B11_.wvu.PrintArea" localSheetId="6" hidden="1">'Sch-2'!$A$1:$J$54</definedName>
    <definedName name="Z_498493C3_769C_4143_9114_C68CD1D40B11_.wvu.PrintArea" localSheetId="7" hidden="1">'Sch-2 Dis'!$A$1:$F$62</definedName>
    <definedName name="Z_498493C3_769C_4143_9114_C68CD1D40B11_.wvu.PrintArea" localSheetId="8" hidden="1">'Sch-3 '!$A$1:$Q$34</definedName>
    <definedName name="Z_498493C3_769C_4143_9114_C68CD1D40B11_.wvu.PrintArea" localSheetId="9" hidden="1">'Sch-3 Dis'!$A$1:$F$87</definedName>
    <definedName name="Z_498493C3_769C_4143_9114_C68CD1D40B11_.wvu.PrintArea" localSheetId="11" hidden="1">'Sch-4'!$A$1:$Q$29</definedName>
    <definedName name="Z_498493C3_769C_4143_9114_C68CD1D40B11_.wvu.PrintArea" localSheetId="10" hidden="1">'Sch-4a'!$A$1:$Q$31</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'Sch-6'!$A$1:$D$34</definedName>
    <definedName name="Z_498493C3_769C_4143_9114_C68CD1D40B11_.wvu.PrintArea" localSheetId="15" hidden="1">'Sch-6 After Discount'!$A$1:$D$33</definedName>
    <definedName name="Z_498493C3_769C_4143_9114_C68CD1D40B11_.wvu.PrintArea" localSheetId="16" hidden="1">'Sch-7'!$A$1:$N$27</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'Sch-2'!$14:$16</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1" hidden="1">Cover!$7:$7</definedName>
    <definedName name="Z_498493C3_769C_4143_9114_C68CD1D40B11_.wvu.Rows" localSheetId="18" hidden="1">Discount!$32:$34</definedName>
    <definedName name="Z_498493C3_769C_4143_9114_C68CD1D40B11_.wvu.Rows" localSheetId="3" hidden="1">'Names of Bidder'!$13:$23</definedName>
    <definedName name="Z_498493C3_769C_4143_9114_C68CD1D40B11_.wvu.Rows" localSheetId="6" hidden="1">'Sch-2'!$17:$18</definedName>
    <definedName name="Z_498493C3_769C_4143_9114_C68CD1D40B11_.wvu.Rows" localSheetId="16" hidden="1">'Sch-7'!$17:$18,'Sch-7'!$100:$218</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'Sch-1'!$A$18:$O$43</definedName>
    <definedName name="Z_4AA1107B_A795_4744_B566_827168772C7A_.wvu.FilterData" localSheetId="5" hidden="1">'Sch-1 dis'!$A$16:$B$21</definedName>
    <definedName name="Z_4AA1107B_A795_4744_B566_827168772C7A_.wvu.FilterData" localSheetId="6" hidden="1">'Sch-2'!$G$19:$J$45</definedName>
    <definedName name="Z_4AA1107B_A795_4744_B566_827168772C7A_.wvu.FilterData" localSheetId="7" hidden="1">'Sch-2 Dis'!$A$15:$F$56</definedName>
    <definedName name="Z_4AA1107B_A795_4744_B566_827168772C7A_.wvu.FilterData" localSheetId="8" hidden="1">'Sch-3 '!$A$18:$P$28</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Bidder'!$B$1:$G$33</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'Sch-1'!$A$1:$O$56</definedName>
    <definedName name="Z_4AA1107B_A795_4744_B566_827168772C7A_.wvu.PrintArea" localSheetId="5" hidden="1">'Sch-1 dis'!$A$1:$G$84</definedName>
    <definedName name="Z_4AA1107B_A795_4744_B566_827168772C7A_.wvu.PrintArea" localSheetId="6" hidden="1">'Sch-2'!$A$1:$J$52</definedName>
    <definedName name="Z_4AA1107B_A795_4744_B566_827168772C7A_.wvu.PrintArea" localSheetId="7" hidden="1">'Sch-2 Dis'!$A$1:$F$62</definedName>
    <definedName name="Z_4AA1107B_A795_4744_B566_827168772C7A_.wvu.PrintArea" localSheetId="8" hidden="1">'Sch-3 '!$A$1:$P$34</definedName>
    <definedName name="Z_4AA1107B_A795_4744_B566_827168772C7A_.wvu.PrintArea" localSheetId="9" hidden="1">'Sch-3 Dis'!$A$1:$F$87</definedName>
    <definedName name="Z_4AA1107B_A795_4744_B566_827168772C7A_.wvu.PrintArea" localSheetId="11" hidden="1">'Sch-4'!$A$1:$Q$29</definedName>
    <definedName name="Z_4AA1107B_A795_4744_B566_827168772C7A_.wvu.PrintArea" localSheetId="10" hidden="1">'Sch-4a'!$A$1:$Q$31</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'Sch-6'!$A$1:$D$34</definedName>
    <definedName name="Z_4AA1107B_A795_4744_B566_827168772C7A_.wvu.PrintArea" localSheetId="15" hidden="1">'Sch-6 After Discount'!$A$1:$D$33</definedName>
    <definedName name="Z_4AA1107B_A795_4744_B566_827168772C7A_.wvu.PrintArea" localSheetId="16" hidden="1">'Sch-7'!$A$1:$M$27</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'Sch-2'!$14:$16</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'Sch-7'!$24:$24,'Sch-7'!$100:$218</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Bidder'!$B$1:$E$31</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'Sch-1'!$A$1:$O$57</definedName>
    <definedName name="Z_4F65FF32_EC61_4022_A399_2986D7B6B8B3_.wvu.PrintArea" localSheetId="5" hidden="1">'Sch-1 dis'!$A$1:$G$84</definedName>
    <definedName name="Z_4F65FF32_EC61_4022_A399_2986D7B6B8B3_.wvu.PrintArea" localSheetId="6" hidden="1">'Sch-2'!$A$1:$J$44</definedName>
    <definedName name="Z_4F65FF32_EC61_4022_A399_2986D7B6B8B3_.wvu.PrintArea" localSheetId="7" hidden="1">'Sch-2 Dis'!$A$1:$F$55</definedName>
    <definedName name="Z_4F65FF32_EC61_4022_A399_2986D7B6B8B3_.wvu.PrintArea" localSheetId="8" hidden="1">'Sch-3 '!$A$1:$P$27</definedName>
    <definedName name="Z_4F65FF32_EC61_4022_A399_2986D7B6B8B3_.wvu.PrintArea" localSheetId="9" hidden="1">'Sch-3 Dis'!$A$1:$F$80</definedName>
    <definedName name="Z_4F65FF32_EC61_4022_A399_2986D7B6B8B3_.wvu.PrintArea" localSheetId="11" hidden="1">'Sch-4'!$A$1:$Q$29</definedName>
    <definedName name="Z_4F65FF32_EC61_4022_A399_2986D7B6B8B3_.wvu.PrintArea" localSheetId="10" hidden="1">'Sch-4a'!$A$1:$Q$31</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'Sch-6'!$A$1:$D$35</definedName>
    <definedName name="Z_4F65FF32_EC61_4022_A399_2986D7B6B8B3_.wvu.PrintArea" localSheetId="15" hidden="1">'Sch-6 After Discount'!$A$1:$D$34</definedName>
    <definedName name="Z_4F65FF32_EC61_4022_A399_2986D7B6B8B3_.wvu.PrintArea" localSheetId="16" hidden="1">'Sch-7'!$A$1:$M$27</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'Sch-2'!$14:$16</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'Sch-1'!$82:$148</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'Sch-7'!$100:$218</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'Sch-1'!$A$18:$O$43</definedName>
    <definedName name="Z_7487ED9F_BBED_4B2A_9631_22F1A430946B_.wvu.FilterData" localSheetId="5" hidden="1">'Sch-1 dis'!$A$16:$B$21</definedName>
    <definedName name="Z_7487ED9F_BBED_4B2A_9631_22F1A430946B_.wvu.FilterData" localSheetId="6" hidden="1">'Sch-2'!$G$19:$J$45</definedName>
    <definedName name="Z_7487ED9F_BBED_4B2A_9631_22F1A430946B_.wvu.FilterData" localSheetId="7" hidden="1">'Sch-2 Dis'!$A$15:$F$56</definedName>
    <definedName name="Z_7487ED9F_BBED_4B2A_9631_22F1A430946B_.wvu.FilterData" localSheetId="8" hidden="1">'Sch-3 '!$A$18:$P$28</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Bidder'!$B$1:$G$33</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'Sch-1'!$A$1:$O$56</definedName>
    <definedName name="Z_7487ED9F_BBED_4B2A_9631_22F1A430946B_.wvu.PrintArea" localSheetId="5" hidden="1">'Sch-1 dis'!$A$1:$G$84</definedName>
    <definedName name="Z_7487ED9F_BBED_4B2A_9631_22F1A430946B_.wvu.PrintArea" localSheetId="6" hidden="1">'Sch-2'!$A$1:$J$52</definedName>
    <definedName name="Z_7487ED9F_BBED_4B2A_9631_22F1A430946B_.wvu.PrintArea" localSheetId="7" hidden="1">'Sch-2 Dis'!$A$1:$F$62</definedName>
    <definedName name="Z_7487ED9F_BBED_4B2A_9631_22F1A430946B_.wvu.PrintArea" localSheetId="8" hidden="1">'Sch-3 '!$A$1:$P$34</definedName>
    <definedName name="Z_7487ED9F_BBED_4B2A_9631_22F1A430946B_.wvu.PrintArea" localSheetId="9" hidden="1">'Sch-3 Dis'!$A$1:$F$87</definedName>
    <definedName name="Z_7487ED9F_BBED_4B2A_9631_22F1A430946B_.wvu.PrintArea" localSheetId="11" hidden="1">'Sch-4'!$A$1:$Q$29</definedName>
    <definedName name="Z_7487ED9F_BBED_4B2A_9631_22F1A430946B_.wvu.PrintArea" localSheetId="10" hidden="1">'Sch-4a'!$A$1:$Q$31</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'Sch-6'!$A$1:$D$34</definedName>
    <definedName name="Z_7487ED9F_BBED_4B2A_9631_22F1A430946B_.wvu.PrintArea" localSheetId="15" hidden="1">'Sch-6 After Discount'!$A$1:$D$33</definedName>
    <definedName name="Z_7487ED9F_BBED_4B2A_9631_22F1A430946B_.wvu.PrintArea" localSheetId="16" hidden="1">'Sch-7'!$A$1:$M$27</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'Sch-2'!$14:$16</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'Sch-7'!$24:$24,'Sch-7'!$100:$218</definedName>
    <definedName name="Z_7487ED9F_BBED_4B2A_9631_22F1A430946B_.wvu.Rows" localSheetId="17" hidden="1">'Sch-7 Dis'!$104:$222</definedName>
    <definedName name="Z_A68B9ADD_4857_4982_919F_59DC4AD390A9_.wvu.Cols" localSheetId="22" hidden="1">'Bid Form 2nd Envelope'!$Y:$AN</definedName>
    <definedName name="Z_A68B9ADD_4857_4982_919F_59DC4AD390A9_.wvu.Cols" localSheetId="18" hidden="1">Discount!$H:$K</definedName>
    <definedName name="Z_A68B9ADD_4857_4982_919F_59DC4AD390A9_.wvu.Cols" localSheetId="3" hidden="1">'Names of Bidder'!$K:$AA</definedName>
    <definedName name="Z_A68B9ADD_4857_4982_919F_59DC4AD390A9_.wvu.Cols" localSheetId="4" hidden="1">'Sch-1'!$P:$Z</definedName>
    <definedName name="Z_A68B9ADD_4857_4982_919F_59DC4AD390A9_.wvu.Cols" localSheetId="6" hidden="1">'Sch-2'!$K:$N</definedName>
    <definedName name="Z_A68B9ADD_4857_4982_919F_59DC4AD390A9_.wvu.Cols" localSheetId="7" hidden="1">'Sch-2 Dis'!$K:$Q</definedName>
    <definedName name="Z_A68B9ADD_4857_4982_919F_59DC4AD390A9_.wvu.Cols" localSheetId="8" hidden="1">'Sch-3 '!$R:$V,'Sch-3 '!$AK:$AP</definedName>
    <definedName name="Z_A68B9ADD_4857_4982_919F_59DC4AD390A9_.wvu.Cols" localSheetId="9" hidden="1">'Sch-3 Dis'!$AA:$AF</definedName>
    <definedName name="Z_A68B9ADD_4857_4982_919F_59DC4AD390A9_.wvu.Cols" localSheetId="11" hidden="1">'Sch-4'!$R:$T</definedName>
    <definedName name="Z_A68B9ADD_4857_4982_919F_59DC4AD390A9_.wvu.Cols" localSheetId="10" hidden="1">'Sch-4a'!$R:$W</definedName>
    <definedName name="Z_A68B9ADD_4857_4982_919F_59DC4AD390A9_.wvu.Cols" localSheetId="12" hidden="1">'Sch-5'!$I:$P</definedName>
    <definedName name="Z_A68B9ADD_4857_4982_919F_59DC4AD390A9_.wvu.Cols" localSheetId="16" hidden="1">'Sch-7'!$P:$R,'Sch-7'!$AG:$AM</definedName>
    <definedName name="Z_A68B9ADD_4857_4982_919F_59DC4AD390A9_.wvu.Cols" localSheetId="17" hidden="1">'Sch-7 Dis'!$AD:$AJ</definedName>
    <definedName name="Z_A68B9ADD_4857_4982_919F_59DC4AD390A9_.wvu.FilterData" localSheetId="4" hidden="1">'Sch-1'!$A$19:$AZ$48</definedName>
    <definedName name="Z_A68B9ADD_4857_4982_919F_59DC4AD390A9_.wvu.FilterData" localSheetId="5" hidden="1">'Sch-1 dis'!$A$16:$B$21</definedName>
    <definedName name="Z_A68B9ADD_4857_4982_919F_59DC4AD390A9_.wvu.FilterData" localSheetId="6" hidden="1">'Sch-2'!$G$19:$J$45</definedName>
    <definedName name="Z_A68B9ADD_4857_4982_919F_59DC4AD390A9_.wvu.FilterData" localSheetId="7" hidden="1">'Sch-2 Dis'!$A$15:$F$56</definedName>
    <definedName name="Z_A68B9ADD_4857_4982_919F_59DC4AD390A9_.wvu.FilterData" localSheetId="8" hidden="1">'Sch-3 '!$A$19:$BB$28</definedName>
    <definedName name="Z_A68B9ADD_4857_4982_919F_59DC4AD390A9_.wvu.FilterData" localSheetId="9" hidden="1">'Sch-3 Dis'!$A$15:$F$81</definedName>
    <definedName name="Z_A68B9ADD_4857_4982_919F_59DC4AD390A9_.wvu.PrintArea" localSheetId="22" hidden="1">'Bid Form 2nd Envelope'!$A$1:$F$67</definedName>
    <definedName name="Z_A68B9ADD_4857_4982_919F_59DC4AD390A9_.wvu.PrintArea" localSheetId="1" hidden="1">Cover!$A$1:$H$15</definedName>
    <definedName name="Z_A68B9ADD_4857_4982_919F_59DC4AD390A9_.wvu.PrintArea" localSheetId="18" hidden="1">Discount!$A$2:$G$43</definedName>
    <definedName name="Z_A68B9ADD_4857_4982_919F_59DC4AD390A9_.wvu.PrintArea" localSheetId="20" hidden="1">'Entry Tax'!$A$1:$E$16</definedName>
    <definedName name="Z_A68B9ADD_4857_4982_919F_59DC4AD390A9_.wvu.PrintArea" localSheetId="2" hidden="1">Instructions!$A$1:$C$54</definedName>
    <definedName name="Z_A68B9ADD_4857_4982_919F_59DC4AD390A9_.wvu.PrintArea" localSheetId="3" hidden="1">'Names of Bidder'!$B$1:$G$33</definedName>
    <definedName name="Z_A68B9ADD_4857_4982_919F_59DC4AD390A9_.wvu.PrintArea" localSheetId="19" hidden="1">Octroi!$A$1:$E$16</definedName>
    <definedName name="Z_A68B9ADD_4857_4982_919F_59DC4AD390A9_.wvu.PrintArea" localSheetId="21" hidden="1">'Other Taxes &amp; Duties'!$A$1:$F$16</definedName>
    <definedName name="Z_A68B9ADD_4857_4982_919F_59DC4AD390A9_.wvu.PrintArea" localSheetId="24" hidden="1">'Q &amp; C'!$A$1:$F$38</definedName>
    <definedName name="Z_A68B9ADD_4857_4982_919F_59DC4AD390A9_.wvu.PrintArea" localSheetId="23" hidden="1">'Q &amp; C (2)'!$A$1:$F$44</definedName>
    <definedName name="Z_A68B9ADD_4857_4982_919F_59DC4AD390A9_.wvu.PrintArea" localSheetId="4" hidden="1">'Sch-1'!$A$1:$O$56</definedName>
    <definedName name="Z_A68B9ADD_4857_4982_919F_59DC4AD390A9_.wvu.PrintArea" localSheetId="5" hidden="1">'Sch-1 dis'!$A$1:$G$84</definedName>
    <definedName name="Z_A68B9ADD_4857_4982_919F_59DC4AD390A9_.wvu.PrintArea" localSheetId="6" hidden="1">'Sch-2'!$A$1:$J$54</definedName>
    <definedName name="Z_A68B9ADD_4857_4982_919F_59DC4AD390A9_.wvu.PrintArea" localSheetId="7" hidden="1">'Sch-2 Dis'!$A$1:$F$62</definedName>
    <definedName name="Z_A68B9ADD_4857_4982_919F_59DC4AD390A9_.wvu.PrintArea" localSheetId="8" hidden="1">'Sch-3 '!$A$1:$Q$34</definedName>
    <definedName name="Z_A68B9ADD_4857_4982_919F_59DC4AD390A9_.wvu.PrintArea" localSheetId="9" hidden="1">'Sch-3 Dis'!$A$1:$F$87</definedName>
    <definedName name="Z_A68B9ADD_4857_4982_919F_59DC4AD390A9_.wvu.PrintArea" localSheetId="11" hidden="1">'Sch-4'!$A$1:$Q$29</definedName>
    <definedName name="Z_A68B9ADD_4857_4982_919F_59DC4AD390A9_.wvu.PrintArea" localSheetId="10" hidden="1">'Sch-4a'!$A$1:$Q$31</definedName>
    <definedName name="Z_A68B9ADD_4857_4982_919F_59DC4AD390A9_.wvu.PrintArea" localSheetId="12" hidden="1">'Sch-5'!$A$1:$E$26</definedName>
    <definedName name="Z_A68B9ADD_4857_4982_919F_59DC4AD390A9_.wvu.PrintArea" localSheetId="13" hidden="1">'Sch-5 Dis'!$A$1:$E$26</definedName>
    <definedName name="Z_A68B9ADD_4857_4982_919F_59DC4AD390A9_.wvu.PrintArea" localSheetId="14" hidden="1">'Sch-6'!$A$1:$D$34</definedName>
    <definedName name="Z_A68B9ADD_4857_4982_919F_59DC4AD390A9_.wvu.PrintArea" localSheetId="15" hidden="1">'Sch-6 After Discount'!$A$1:$D$33</definedName>
    <definedName name="Z_A68B9ADD_4857_4982_919F_59DC4AD390A9_.wvu.PrintArea" localSheetId="16" hidden="1">'Sch-7'!$A$1:$N$27</definedName>
    <definedName name="Z_A68B9ADD_4857_4982_919F_59DC4AD390A9_.wvu.PrintArea" localSheetId="17" hidden="1">'Sch-7 Dis'!$A$1:$G$28</definedName>
    <definedName name="Z_A68B9ADD_4857_4982_919F_59DC4AD390A9_.wvu.PrintTitles" localSheetId="4" hidden="1">'Sch-1'!$15:$17</definedName>
    <definedName name="Z_A68B9ADD_4857_4982_919F_59DC4AD390A9_.wvu.PrintTitles" localSheetId="5" hidden="1">'Sch-1 dis'!$14:$16</definedName>
    <definedName name="Z_A68B9ADD_4857_4982_919F_59DC4AD390A9_.wvu.PrintTitles" localSheetId="6" hidden="1">'Sch-2'!$14:$16</definedName>
    <definedName name="Z_A68B9ADD_4857_4982_919F_59DC4AD390A9_.wvu.PrintTitles" localSheetId="7" hidden="1">'Sch-2 Dis'!$13:$15</definedName>
    <definedName name="Z_A68B9ADD_4857_4982_919F_59DC4AD390A9_.wvu.PrintTitles" localSheetId="8" hidden="1">'Sch-3 '!$13:$17</definedName>
    <definedName name="Z_A68B9ADD_4857_4982_919F_59DC4AD390A9_.wvu.PrintTitles" localSheetId="9" hidden="1">'Sch-3 Dis'!$13:$15</definedName>
    <definedName name="Z_A68B9ADD_4857_4982_919F_59DC4AD390A9_.wvu.PrintTitles" localSheetId="12" hidden="1">'Sch-5'!$3:$13</definedName>
    <definedName name="Z_A68B9ADD_4857_4982_919F_59DC4AD390A9_.wvu.PrintTitles" localSheetId="13" hidden="1">'Sch-5 Dis'!$3:$13</definedName>
    <definedName name="Z_A68B9ADD_4857_4982_919F_59DC4AD390A9_.wvu.PrintTitles" localSheetId="14" hidden="1">'Sch-6'!$3:$13</definedName>
    <definedName name="Z_A68B9ADD_4857_4982_919F_59DC4AD390A9_.wvu.PrintTitles" localSheetId="15" hidden="1">'Sch-6 After Discount'!$3:$13</definedName>
    <definedName name="Z_A68B9ADD_4857_4982_919F_59DC4AD390A9_.wvu.PrintTitles" localSheetId="16" hidden="1">'Sch-7'!$14:$14</definedName>
    <definedName name="Z_A68B9ADD_4857_4982_919F_59DC4AD390A9_.wvu.PrintTitles" localSheetId="17" hidden="1">'Sch-7 Dis'!$14:$14</definedName>
    <definedName name="Z_A68B9ADD_4857_4982_919F_59DC4AD390A9_.wvu.Rows" localSheetId="1" hidden="1">Cover!$7:$7</definedName>
    <definedName name="Z_A68B9ADD_4857_4982_919F_59DC4AD390A9_.wvu.Rows" localSheetId="18" hidden="1">Discount!$32:$34</definedName>
    <definedName name="Z_A68B9ADD_4857_4982_919F_59DC4AD390A9_.wvu.Rows" localSheetId="3" hidden="1">'Names of Bidder'!$27:$30</definedName>
    <definedName name="Z_A68B9ADD_4857_4982_919F_59DC4AD390A9_.wvu.Rows" localSheetId="4" hidden="1">'Sch-1'!#REF!,'Sch-1'!$43:$44</definedName>
    <definedName name="Z_A68B9ADD_4857_4982_919F_59DC4AD390A9_.wvu.Rows" localSheetId="6" hidden="1">'Sch-2'!$17:$18</definedName>
    <definedName name="Z_A68B9ADD_4857_4982_919F_59DC4AD390A9_.wvu.Rows" localSheetId="16" hidden="1">'Sch-7'!$17:$18,'Sch-7'!$100:$218</definedName>
    <definedName name="Z_A68B9ADD_4857_4982_919F_59DC4AD390A9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'Sch-1'!$A$18:$O$43</definedName>
    <definedName name="Z_A7DBDDEF_9245_44C6_9EBF_032DB6E1C0A2_.wvu.FilterData" localSheetId="5" hidden="1">'Sch-1 dis'!$A$16:$B$21</definedName>
    <definedName name="Z_A7DBDDEF_9245_44C6_9EBF_032DB6E1C0A2_.wvu.FilterData" localSheetId="6" hidden="1">'Sch-2'!$G$19:$J$45</definedName>
    <definedName name="Z_A7DBDDEF_9245_44C6_9EBF_032DB6E1C0A2_.wvu.FilterData" localSheetId="7" hidden="1">'Sch-2 Dis'!$A$15:$F$56</definedName>
    <definedName name="Z_A7DBDDEF_9245_44C6_9EBF_032DB6E1C0A2_.wvu.FilterData" localSheetId="8" hidden="1">'Sch-3 '!$A$18:$P$28</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Bidder'!$B$1:$G$33</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'Sch-1'!$A$1:$O$56</definedName>
    <definedName name="Z_A7DBDDEF_9245_44C6_9EBF_032DB6E1C0A2_.wvu.PrintArea" localSheetId="5" hidden="1">'Sch-1 dis'!$A$1:$G$84</definedName>
    <definedName name="Z_A7DBDDEF_9245_44C6_9EBF_032DB6E1C0A2_.wvu.PrintArea" localSheetId="6" hidden="1">'Sch-2'!$A$1:$J$52</definedName>
    <definedName name="Z_A7DBDDEF_9245_44C6_9EBF_032DB6E1C0A2_.wvu.PrintArea" localSheetId="7" hidden="1">'Sch-2 Dis'!$A$1:$F$62</definedName>
    <definedName name="Z_A7DBDDEF_9245_44C6_9EBF_032DB6E1C0A2_.wvu.PrintArea" localSheetId="8" hidden="1">'Sch-3 '!$A$1:$P$34</definedName>
    <definedName name="Z_A7DBDDEF_9245_44C6_9EBF_032DB6E1C0A2_.wvu.PrintArea" localSheetId="9" hidden="1">'Sch-3 Dis'!$A$1:$F$87</definedName>
    <definedName name="Z_A7DBDDEF_9245_44C6_9EBF_032DB6E1C0A2_.wvu.PrintArea" localSheetId="11" hidden="1">'Sch-4'!$A$1:$Q$29</definedName>
    <definedName name="Z_A7DBDDEF_9245_44C6_9EBF_032DB6E1C0A2_.wvu.PrintArea" localSheetId="10" hidden="1">'Sch-4a'!$A$1:$Q$31</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'Sch-6'!$A$1:$D$34</definedName>
    <definedName name="Z_A7DBDDEF_9245_44C6_9EBF_032DB6E1C0A2_.wvu.PrintArea" localSheetId="15" hidden="1">'Sch-6 After Discount'!$A$1:$D$33</definedName>
    <definedName name="Z_A7DBDDEF_9245_44C6_9EBF_032DB6E1C0A2_.wvu.PrintArea" localSheetId="16" hidden="1">'Sch-7'!$A$1:$M$27</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'Sch-2'!$14:$16</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'Sch-7'!$24:$24,'Sch-7'!$100:$218</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'Sch-1'!$A$18:$O$43</definedName>
    <definedName name="Z_B23AD343_29DA_4CE0_BD10_47BF44F3782F_.wvu.FilterData" localSheetId="5" hidden="1">'Sch-1 dis'!$A$16:$B$21</definedName>
    <definedName name="Z_B23AD343_29DA_4CE0_BD10_47BF44F3782F_.wvu.FilterData" localSheetId="6" hidden="1">'Sch-2'!$G$19:$J$45</definedName>
    <definedName name="Z_B23AD343_29DA_4CE0_BD10_47BF44F3782F_.wvu.FilterData" localSheetId="7" hidden="1">'Sch-2 Dis'!$A$15:$F$56</definedName>
    <definedName name="Z_B23AD343_29DA_4CE0_BD10_47BF44F3782F_.wvu.FilterData" localSheetId="8" hidden="1">'Sch-3 '!$A$18:$P$28</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Bidder'!$B$1:$E$31</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'Sch-1'!$A$1:$O$56</definedName>
    <definedName name="Z_B23AD343_29DA_4CE0_BD10_47BF44F3782F_.wvu.PrintArea" localSheetId="5" hidden="1">'Sch-1 dis'!$A$1:$G$84</definedName>
    <definedName name="Z_B23AD343_29DA_4CE0_BD10_47BF44F3782F_.wvu.PrintArea" localSheetId="6" hidden="1">'Sch-2'!$A$1:$J$52</definedName>
    <definedName name="Z_B23AD343_29DA_4CE0_BD10_47BF44F3782F_.wvu.PrintArea" localSheetId="7" hidden="1">'Sch-2 Dis'!$A$1:$F$62</definedName>
    <definedName name="Z_B23AD343_29DA_4CE0_BD10_47BF44F3782F_.wvu.PrintArea" localSheetId="8" hidden="1">'Sch-3 '!$A$1:$P$34</definedName>
    <definedName name="Z_B23AD343_29DA_4CE0_BD10_47BF44F3782F_.wvu.PrintArea" localSheetId="9" hidden="1">'Sch-3 Dis'!$A$1:$F$87</definedName>
    <definedName name="Z_B23AD343_29DA_4CE0_BD10_47BF44F3782F_.wvu.PrintArea" localSheetId="11" hidden="1">'Sch-4'!$A$1:$Q$29</definedName>
    <definedName name="Z_B23AD343_29DA_4CE0_BD10_47BF44F3782F_.wvu.PrintArea" localSheetId="10" hidden="1">'Sch-4a'!$A$1:$Q$31</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'Sch-6'!$A$1:$D$35</definedName>
    <definedName name="Z_B23AD343_29DA_4CE0_BD10_47BF44F3782F_.wvu.PrintArea" localSheetId="15" hidden="1">'Sch-6 After Discount'!$A$1:$D$34</definedName>
    <definedName name="Z_B23AD343_29DA_4CE0_BD10_47BF44F3782F_.wvu.PrintArea" localSheetId="16" hidden="1">'Sch-7'!$A$1:$M$27</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'Sch-2'!$14:$16</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'Sch-7'!$24:$24,'Sch-7'!$100:$218</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'Sch-1'!$A$18:$O$43</definedName>
    <definedName name="Z_B3CE7B10_A914_4559_A6DA_AED8C22AFD6D_.wvu.FilterData" localSheetId="5" hidden="1">'Sch-1 dis'!$A$16:$B$21</definedName>
    <definedName name="Z_B3CE7B10_A914_4559_A6DA_AED8C22AFD6D_.wvu.FilterData" localSheetId="6" hidden="1">'Sch-2'!$G$19:$J$45</definedName>
    <definedName name="Z_B3CE7B10_A914_4559_A6DA_AED8C22AFD6D_.wvu.FilterData" localSheetId="7" hidden="1">'Sch-2 Dis'!$A$15:$F$56</definedName>
    <definedName name="Z_B3CE7B10_A914_4559_A6DA_AED8C22AFD6D_.wvu.FilterData" localSheetId="8" hidden="1">'Sch-3 '!$A$18:$P$28</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Bidder'!$B$1:$G$33</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'Sch-1'!$A$1:$O$56</definedName>
    <definedName name="Z_B3CE7B10_A914_4559_A6DA_AED8C22AFD6D_.wvu.PrintArea" localSheetId="5" hidden="1">'Sch-1 dis'!$A$1:$G$84</definedName>
    <definedName name="Z_B3CE7B10_A914_4559_A6DA_AED8C22AFD6D_.wvu.PrintArea" localSheetId="6" hidden="1">'Sch-2'!$A$1:$J$52</definedName>
    <definedName name="Z_B3CE7B10_A914_4559_A6DA_AED8C22AFD6D_.wvu.PrintArea" localSheetId="7" hidden="1">'Sch-2 Dis'!$A$1:$F$62</definedName>
    <definedName name="Z_B3CE7B10_A914_4559_A6DA_AED8C22AFD6D_.wvu.PrintArea" localSheetId="8" hidden="1">'Sch-3 '!$A$1:$P$34</definedName>
    <definedName name="Z_B3CE7B10_A914_4559_A6DA_AED8C22AFD6D_.wvu.PrintArea" localSheetId="9" hidden="1">'Sch-3 Dis'!$A$1:$F$87</definedName>
    <definedName name="Z_B3CE7B10_A914_4559_A6DA_AED8C22AFD6D_.wvu.PrintArea" localSheetId="11" hidden="1">'Sch-4'!$A$1:$Q$29</definedName>
    <definedName name="Z_B3CE7B10_A914_4559_A6DA_AED8C22AFD6D_.wvu.PrintArea" localSheetId="10" hidden="1">'Sch-4a'!$A$1:$Q$31</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'Sch-6'!$A$1:$D$34</definedName>
    <definedName name="Z_B3CE7B10_A914_4559_A6DA_AED8C22AFD6D_.wvu.PrintArea" localSheetId="15" hidden="1">'Sch-6 After Discount'!$A$1:$D$33</definedName>
    <definedName name="Z_B3CE7B10_A914_4559_A6DA_AED8C22AFD6D_.wvu.PrintArea" localSheetId="16" hidden="1">'Sch-7'!$A$1:$M$27</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'Sch-2'!$14:$16</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'Sch-7'!$24:$24,'Sch-7'!$100:$218</definedName>
    <definedName name="Z_B3CE7B10_A914_4559_A6DA_AED8C22AFD6D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'Sch-1'!$A$19:$AZ$48</definedName>
    <definedName name="Z_B835C05C_B615_4DCB_982D_4519616B3CD8_.wvu.FilterData" localSheetId="5" hidden="1">'Sch-1 dis'!$A$16:$B$21</definedName>
    <definedName name="Z_B835C05C_B615_4DCB_982D_4519616B3CD8_.wvu.FilterData" localSheetId="6" hidden="1">'Sch-2'!$G$19:$J$45</definedName>
    <definedName name="Z_B835C05C_B615_4DCB_982D_4519616B3CD8_.wvu.FilterData" localSheetId="7" hidden="1">'Sch-2 Dis'!$A$15:$F$56</definedName>
    <definedName name="Z_B835C05C_B615_4DCB_982D_4519616B3CD8_.wvu.FilterData" localSheetId="8" hidden="1">'Sch-3 '!$A$19:$BB$28</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Bidder'!$B$1:$G$33</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'Sch-1'!$A$1:$O$56</definedName>
    <definedName name="Z_B835C05C_B615_4DCB_982D_4519616B3CD8_.wvu.PrintArea" localSheetId="5" hidden="1">'Sch-1 dis'!$A$1:$G$84</definedName>
    <definedName name="Z_B835C05C_B615_4DCB_982D_4519616B3CD8_.wvu.PrintArea" localSheetId="6" hidden="1">'Sch-2'!$A$1:$J$52</definedName>
    <definedName name="Z_B835C05C_B615_4DCB_982D_4519616B3CD8_.wvu.PrintArea" localSheetId="7" hidden="1">'Sch-2 Dis'!$A$1:$F$62</definedName>
    <definedName name="Z_B835C05C_B615_4DCB_982D_4519616B3CD8_.wvu.PrintArea" localSheetId="8" hidden="1">'Sch-3 '!$A$1:$P$34</definedName>
    <definedName name="Z_B835C05C_B615_4DCB_982D_4519616B3CD8_.wvu.PrintArea" localSheetId="9" hidden="1">'Sch-3 Dis'!$A$1:$F$87</definedName>
    <definedName name="Z_B835C05C_B615_4DCB_982D_4519616B3CD8_.wvu.PrintArea" localSheetId="11" hidden="1">'Sch-4'!$A$1:$Q$29</definedName>
    <definedName name="Z_B835C05C_B615_4DCB_982D_4519616B3CD8_.wvu.PrintArea" localSheetId="10" hidden="1">'Sch-4a'!$A$1:$Q$31</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'Sch-6'!$A$1:$D$34</definedName>
    <definedName name="Z_B835C05C_B615_4DCB_982D_4519616B3CD8_.wvu.PrintArea" localSheetId="15" hidden="1">'Sch-6 After Discount'!$A$1:$D$33</definedName>
    <definedName name="Z_B835C05C_B615_4DCB_982D_4519616B3CD8_.wvu.PrintArea" localSheetId="16" hidden="1">'Sch-7'!$A$1:$M$27</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'Sch-2'!$14:$16</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'Sch-1'!#REF!</definedName>
    <definedName name="Z_B835C05C_B615_4DCB_982D_4519616B3CD8_.wvu.Rows" localSheetId="8" hidden="1">'Sch-3 '!#REF!</definedName>
    <definedName name="Z_B835C05C_B615_4DCB_982D_4519616B3CD8_.wvu.Rows" localSheetId="16" hidden="1">'Sch-7'!$24:$24,'Sch-7'!#REF!,'Sch-7'!$100:$218</definedName>
    <definedName name="Z_B835C05C_B615_4DCB_982D_4519616B3CD8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'Sch-1'!$A$19:$AZ$48</definedName>
    <definedName name="Z_C431BC99_7569_44AB_83F6_AB73BDED3783_.wvu.FilterData" localSheetId="5" hidden="1">'Sch-1 dis'!$A$16:$B$21</definedName>
    <definedName name="Z_C431BC99_7569_44AB_83F6_AB73BDED3783_.wvu.FilterData" localSheetId="6" hidden="1">'Sch-2'!$G$19:$J$45</definedName>
    <definedName name="Z_C431BC99_7569_44AB_83F6_AB73BDED3783_.wvu.FilterData" localSheetId="7" hidden="1">'Sch-2 Dis'!$A$15:$F$56</definedName>
    <definedName name="Z_C431BC99_7569_44AB_83F6_AB73BDED3783_.wvu.FilterData" localSheetId="8" hidden="1">'Sch-3 '!$A$19:$BB$28</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Bidder'!$B$1:$G$33</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'Sch-1'!$A$1:$O$56</definedName>
    <definedName name="Z_C431BC99_7569_44AB_83F6_AB73BDED3783_.wvu.PrintArea" localSheetId="5" hidden="1">'Sch-1 dis'!$A$1:$G$84</definedName>
    <definedName name="Z_C431BC99_7569_44AB_83F6_AB73BDED3783_.wvu.PrintArea" localSheetId="6" hidden="1">'Sch-2'!$A$1:$J$52</definedName>
    <definedName name="Z_C431BC99_7569_44AB_83F6_AB73BDED3783_.wvu.PrintArea" localSheetId="7" hidden="1">'Sch-2 Dis'!$A$1:$F$62</definedName>
    <definedName name="Z_C431BC99_7569_44AB_83F6_AB73BDED3783_.wvu.PrintArea" localSheetId="8" hidden="1">'Sch-3 '!$A$1:$P$34</definedName>
    <definedName name="Z_C431BC99_7569_44AB_83F6_AB73BDED3783_.wvu.PrintArea" localSheetId="9" hidden="1">'Sch-3 Dis'!$A$1:$F$87</definedName>
    <definedName name="Z_C431BC99_7569_44AB_83F6_AB73BDED3783_.wvu.PrintArea" localSheetId="11" hidden="1">'Sch-4'!$A$1:$Q$29</definedName>
    <definedName name="Z_C431BC99_7569_44AB_83F6_AB73BDED3783_.wvu.PrintArea" localSheetId="10" hidden="1">'Sch-4a'!$A$1:$Q$31</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'Sch-6'!$A$1:$D$34</definedName>
    <definedName name="Z_C431BC99_7569_44AB_83F6_AB73BDED3783_.wvu.PrintArea" localSheetId="15" hidden="1">'Sch-6 After Discount'!$A$1:$D$33</definedName>
    <definedName name="Z_C431BC99_7569_44AB_83F6_AB73BDED3783_.wvu.PrintArea" localSheetId="16" hidden="1">'Sch-7'!$A$1:$M$27</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'Sch-2'!$14:$16</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'Sch-1'!#REF!</definedName>
    <definedName name="Z_C431BC99_7569_44AB_83F6_AB73BDED3783_.wvu.Rows" localSheetId="8" hidden="1">'Sch-3 '!#REF!</definedName>
    <definedName name="Z_C431BC99_7569_44AB_83F6_AB73BDED3783_.wvu.Rows" localSheetId="16" hidden="1">'Sch-7'!$24:$24,'Sch-7'!#REF!,'Sch-7'!$100:$218</definedName>
    <definedName name="Z_C431BC99_7569_44AB_83F6_AB73BDED3783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'Sch-1'!$A$18:$O$43</definedName>
    <definedName name="Z_D0757F9E_DF41_4B40_A5E5_F4F8FDD8D61D_.wvu.FilterData" localSheetId="5" hidden="1">'Sch-1 dis'!$A$16:$B$21</definedName>
    <definedName name="Z_D0757F9E_DF41_4B40_A5E5_F4F8FDD8D61D_.wvu.FilterData" localSheetId="6" hidden="1">'Sch-2'!$G$19:$J$45</definedName>
    <definedName name="Z_D0757F9E_DF41_4B40_A5E5_F4F8FDD8D61D_.wvu.FilterData" localSheetId="7" hidden="1">'Sch-2 Dis'!$A$15:$F$56</definedName>
    <definedName name="Z_D0757F9E_DF41_4B40_A5E5_F4F8FDD8D61D_.wvu.FilterData" localSheetId="8" hidden="1">'Sch-3 '!$A$18:$P$28</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Bidder'!$B$1:$G$33</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'Sch-1'!$A$1:$O$56</definedName>
    <definedName name="Z_D0757F9E_DF41_4B40_A5E5_F4F8FDD8D61D_.wvu.PrintArea" localSheetId="5" hidden="1">'Sch-1 dis'!$A$1:$G$84</definedName>
    <definedName name="Z_D0757F9E_DF41_4B40_A5E5_F4F8FDD8D61D_.wvu.PrintArea" localSheetId="6" hidden="1">'Sch-2'!$A$1:$J$52</definedName>
    <definedName name="Z_D0757F9E_DF41_4B40_A5E5_F4F8FDD8D61D_.wvu.PrintArea" localSheetId="7" hidden="1">'Sch-2 Dis'!$A$1:$F$62</definedName>
    <definedName name="Z_D0757F9E_DF41_4B40_A5E5_F4F8FDD8D61D_.wvu.PrintArea" localSheetId="8" hidden="1">'Sch-3 '!$A$1:$P$34</definedName>
    <definedName name="Z_D0757F9E_DF41_4B40_A5E5_F4F8FDD8D61D_.wvu.PrintArea" localSheetId="9" hidden="1">'Sch-3 Dis'!$A$1:$F$87</definedName>
    <definedName name="Z_D0757F9E_DF41_4B40_A5E5_F4F8FDD8D61D_.wvu.PrintArea" localSheetId="11" hidden="1">'Sch-4'!$A$1:$Q$29</definedName>
    <definedName name="Z_D0757F9E_DF41_4B40_A5E5_F4F8FDD8D61D_.wvu.PrintArea" localSheetId="10" hidden="1">'Sch-4a'!$A$1:$Q$31</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'Sch-6'!$A$1:$D$34</definedName>
    <definedName name="Z_D0757F9E_DF41_4B40_A5E5_F4F8FDD8D61D_.wvu.PrintArea" localSheetId="15" hidden="1">'Sch-6 After Discount'!$A$1:$D$33</definedName>
    <definedName name="Z_D0757F9E_DF41_4B40_A5E5_F4F8FDD8D61D_.wvu.PrintArea" localSheetId="16" hidden="1">'Sch-7'!$A$1:$M$27</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'Sch-2'!$14:$16</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'Sch-7'!$24:$24,'Sch-7'!$100:$218</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'Sch-1'!$A$18:$O$43</definedName>
    <definedName name="Z_D53177B2_31EC_4222_B97A_A37DCFD9E45B_.wvu.FilterData" localSheetId="5" hidden="1">'Sch-1 dis'!$A$16:$B$21</definedName>
    <definedName name="Z_D53177B2_31EC_4222_B97A_A37DCFD9E45B_.wvu.FilterData" localSheetId="6" hidden="1">'Sch-2'!$G$19:$J$45</definedName>
    <definedName name="Z_D53177B2_31EC_4222_B97A_A37DCFD9E45B_.wvu.FilterData" localSheetId="7" hidden="1">'Sch-2 Dis'!$A$15:$F$56</definedName>
    <definedName name="Z_D53177B2_31EC_4222_B97A_A37DCFD9E45B_.wvu.FilterData" localSheetId="8" hidden="1">'Sch-3 '!$A$18:$P$28</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Bidder'!$B$1:$G$33</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'Sch-1'!$A$1:$O$56</definedName>
    <definedName name="Z_D53177B2_31EC_4222_B97A_A37DCFD9E45B_.wvu.PrintArea" localSheetId="5" hidden="1">'Sch-1 dis'!$A$1:$G$84</definedName>
    <definedName name="Z_D53177B2_31EC_4222_B97A_A37DCFD9E45B_.wvu.PrintArea" localSheetId="6" hidden="1">'Sch-2'!$A$1:$J$52</definedName>
    <definedName name="Z_D53177B2_31EC_4222_B97A_A37DCFD9E45B_.wvu.PrintArea" localSheetId="7" hidden="1">'Sch-2 Dis'!$A$1:$F$62</definedName>
    <definedName name="Z_D53177B2_31EC_4222_B97A_A37DCFD9E45B_.wvu.PrintArea" localSheetId="8" hidden="1">'Sch-3 '!$A$1:$P$34</definedName>
    <definedName name="Z_D53177B2_31EC_4222_B97A_A37DCFD9E45B_.wvu.PrintArea" localSheetId="9" hidden="1">'Sch-3 Dis'!$A$1:$F$87</definedName>
    <definedName name="Z_D53177B2_31EC_4222_B97A_A37DCFD9E45B_.wvu.PrintArea" localSheetId="11" hidden="1">'Sch-4'!$A$1:$Q$29</definedName>
    <definedName name="Z_D53177B2_31EC_4222_B97A_A37DCFD9E45B_.wvu.PrintArea" localSheetId="10" hidden="1">'Sch-4a'!$A$1:$Q$31</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'Sch-6'!$A$1:$D$34</definedName>
    <definedName name="Z_D53177B2_31EC_4222_B97A_A37DCFD9E45B_.wvu.PrintArea" localSheetId="15" hidden="1">'Sch-6 After Discount'!$A$1:$D$33</definedName>
    <definedName name="Z_D53177B2_31EC_4222_B97A_A37DCFD9E45B_.wvu.PrintArea" localSheetId="16" hidden="1">'Sch-7'!$A$1:$M$27</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'Sch-2'!$14:$16</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'Sch-1'!#REF!</definedName>
    <definedName name="Z_D53177B2_31EC_4222_B97A_A37DCFD9E45B_.wvu.Rows" localSheetId="6" hidden="1">'Sch-2'!#REF!</definedName>
    <definedName name="Z_D53177B2_31EC_4222_B97A_A37DCFD9E45B_.wvu.Rows" localSheetId="16" hidden="1">'Sch-7'!$24:$24,'Sch-7'!$100:$218</definedName>
    <definedName name="Z_D53177B2_31EC_4222_B97A_A37DCFD9E45B_.wvu.Rows" localSheetId="17" hidden="1">'Sch-7 Dis'!$104:$222</definedName>
    <definedName name="Z_E31EEC54_5F58_47EA_99FC_C1E22AF5375A_.wvu.Cols" localSheetId="22" hidden="1">'Bid Form 2nd Envelope'!$Y:$AN</definedName>
    <definedName name="Z_E31EEC54_5F58_47EA_99FC_C1E22AF5375A_.wvu.Cols" localSheetId="18" hidden="1">Discount!$H:$K</definedName>
    <definedName name="Z_E31EEC54_5F58_47EA_99FC_C1E22AF5375A_.wvu.Cols" localSheetId="4" hidden="1">'Sch-1'!$Q:$S</definedName>
    <definedName name="Z_E31EEC54_5F58_47EA_99FC_C1E22AF5375A_.wvu.Cols" localSheetId="7" hidden="1">'Sch-2 Dis'!$K:$Q</definedName>
    <definedName name="Z_E31EEC54_5F58_47EA_99FC_C1E22AF5375A_.wvu.Cols" localSheetId="8" hidden="1">'Sch-3 '!$R:$S,'Sch-3 '!$AK:$AP</definedName>
    <definedName name="Z_E31EEC54_5F58_47EA_99FC_C1E22AF5375A_.wvu.Cols" localSheetId="9" hidden="1">'Sch-3 Dis'!$AA:$AF</definedName>
    <definedName name="Z_E31EEC54_5F58_47EA_99FC_C1E22AF5375A_.wvu.Cols" localSheetId="11" hidden="1">'Sch-4'!$R:$S</definedName>
    <definedName name="Z_E31EEC54_5F58_47EA_99FC_C1E22AF5375A_.wvu.Cols" localSheetId="10" hidden="1">'Sch-4a'!$R:$S</definedName>
    <definedName name="Z_E31EEC54_5F58_47EA_99FC_C1E22AF5375A_.wvu.Cols" localSheetId="12" hidden="1">'Sch-5'!$I:$P</definedName>
    <definedName name="Z_E31EEC54_5F58_47EA_99FC_C1E22AF5375A_.wvu.Cols" localSheetId="16" hidden="1">'Sch-7'!$P:$R,'Sch-7'!$AG:$AM</definedName>
    <definedName name="Z_E31EEC54_5F58_47EA_99FC_C1E22AF5375A_.wvu.Cols" localSheetId="17" hidden="1">'Sch-7 Dis'!$AD:$AJ</definedName>
    <definedName name="Z_E31EEC54_5F58_47EA_99FC_C1E22AF5375A_.wvu.FilterData" localSheetId="4" hidden="1">'Sch-1'!$A$19:$AZ$48</definedName>
    <definedName name="Z_E31EEC54_5F58_47EA_99FC_C1E22AF5375A_.wvu.FilterData" localSheetId="5" hidden="1">'Sch-1 dis'!$A$16:$B$21</definedName>
    <definedName name="Z_E31EEC54_5F58_47EA_99FC_C1E22AF5375A_.wvu.FilterData" localSheetId="6" hidden="1">'Sch-2'!$G$19:$J$45</definedName>
    <definedName name="Z_E31EEC54_5F58_47EA_99FC_C1E22AF5375A_.wvu.FilterData" localSheetId="7" hidden="1">'Sch-2 Dis'!$A$15:$F$56</definedName>
    <definedName name="Z_E31EEC54_5F58_47EA_99FC_C1E22AF5375A_.wvu.FilterData" localSheetId="8" hidden="1">'Sch-3 '!$A$19:$BB$28</definedName>
    <definedName name="Z_E31EEC54_5F58_47EA_99FC_C1E22AF5375A_.wvu.FilterData" localSheetId="9" hidden="1">'Sch-3 Dis'!$A$15:$F$81</definedName>
    <definedName name="Z_E31EEC54_5F58_47EA_99FC_C1E22AF5375A_.wvu.PrintArea" localSheetId="22" hidden="1">'Bid Form 2nd Envelope'!$A$1:$F$68</definedName>
    <definedName name="Z_E31EEC54_5F58_47EA_99FC_C1E22AF5375A_.wvu.PrintArea" localSheetId="1" hidden="1">Cover!$A$1:$H$15</definedName>
    <definedName name="Z_E31EEC54_5F58_47EA_99FC_C1E22AF5375A_.wvu.PrintArea" localSheetId="18" hidden="1">Discount!$A$2:$G$43</definedName>
    <definedName name="Z_E31EEC54_5F58_47EA_99FC_C1E22AF5375A_.wvu.PrintArea" localSheetId="20" hidden="1">'Entry Tax'!$A$1:$E$16</definedName>
    <definedName name="Z_E31EEC54_5F58_47EA_99FC_C1E22AF5375A_.wvu.PrintArea" localSheetId="2" hidden="1">Instructions!$A$1:$C$54</definedName>
    <definedName name="Z_E31EEC54_5F58_47EA_99FC_C1E22AF5375A_.wvu.PrintArea" localSheetId="3" hidden="1">'Names of Bidder'!$B$1:$G$33</definedName>
    <definedName name="Z_E31EEC54_5F58_47EA_99FC_C1E22AF5375A_.wvu.PrintArea" localSheetId="19" hidden="1">Octroi!$A$1:$E$16</definedName>
    <definedName name="Z_E31EEC54_5F58_47EA_99FC_C1E22AF5375A_.wvu.PrintArea" localSheetId="21" hidden="1">'Other Taxes &amp; Duties'!$A$1:$F$16</definedName>
    <definedName name="Z_E31EEC54_5F58_47EA_99FC_C1E22AF5375A_.wvu.PrintArea" localSheetId="24" hidden="1">'Q &amp; C'!$A$1:$F$38</definedName>
    <definedName name="Z_E31EEC54_5F58_47EA_99FC_C1E22AF5375A_.wvu.PrintArea" localSheetId="23" hidden="1">'Q &amp; C (2)'!$A$1:$F$44</definedName>
    <definedName name="Z_E31EEC54_5F58_47EA_99FC_C1E22AF5375A_.wvu.PrintArea" localSheetId="4" hidden="1">'Sch-1'!$A$1:$O$56</definedName>
    <definedName name="Z_E31EEC54_5F58_47EA_99FC_C1E22AF5375A_.wvu.PrintArea" localSheetId="5" hidden="1">'Sch-1 dis'!$A$1:$G$84</definedName>
    <definedName name="Z_E31EEC54_5F58_47EA_99FC_C1E22AF5375A_.wvu.PrintArea" localSheetId="6" hidden="1">'Sch-2'!$A$1:$J$54</definedName>
    <definedName name="Z_E31EEC54_5F58_47EA_99FC_C1E22AF5375A_.wvu.PrintArea" localSheetId="7" hidden="1">'Sch-2 Dis'!$A$1:$F$62</definedName>
    <definedName name="Z_E31EEC54_5F58_47EA_99FC_C1E22AF5375A_.wvu.PrintArea" localSheetId="8" hidden="1">'Sch-3 '!$A$1:$Q$34</definedName>
    <definedName name="Z_E31EEC54_5F58_47EA_99FC_C1E22AF5375A_.wvu.PrintArea" localSheetId="9" hidden="1">'Sch-3 Dis'!$A$1:$F$87</definedName>
    <definedName name="Z_E31EEC54_5F58_47EA_99FC_C1E22AF5375A_.wvu.PrintArea" localSheetId="11" hidden="1">'Sch-4'!$A$1:$Q$29</definedName>
    <definedName name="Z_E31EEC54_5F58_47EA_99FC_C1E22AF5375A_.wvu.PrintArea" localSheetId="10" hidden="1">'Sch-4a'!$A$1:$Q$31</definedName>
    <definedName name="Z_E31EEC54_5F58_47EA_99FC_C1E22AF5375A_.wvu.PrintArea" localSheetId="12" hidden="1">'Sch-5'!$A$1:$E$26</definedName>
    <definedName name="Z_E31EEC54_5F58_47EA_99FC_C1E22AF5375A_.wvu.PrintArea" localSheetId="13" hidden="1">'Sch-5 Dis'!$A$1:$E$26</definedName>
    <definedName name="Z_E31EEC54_5F58_47EA_99FC_C1E22AF5375A_.wvu.PrintArea" localSheetId="14" hidden="1">'Sch-6'!$A$1:$D$34</definedName>
    <definedName name="Z_E31EEC54_5F58_47EA_99FC_C1E22AF5375A_.wvu.PrintArea" localSheetId="15" hidden="1">'Sch-6 After Discount'!$A$1:$D$33</definedName>
    <definedName name="Z_E31EEC54_5F58_47EA_99FC_C1E22AF5375A_.wvu.PrintArea" localSheetId="16" hidden="1">'Sch-7'!$A$1:$N$27</definedName>
    <definedName name="Z_E31EEC54_5F58_47EA_99FC_C1E22AF5375A_.wvu.PrintArea" localSheetId="17" hidden="1">'Sch-7 Dis'!$A$1:$G$28</definedName>
    <definedName name="Z_E31EEC54_5F58_47EA_99FC_C1E22AF5375A_.wvu.PrintTitles" localSheetId="4" hidden="1">'Sch-1'!$15:$17</definedName>
    <definedName name="Z_E31EEC54_5F58_47EA_99FC_C1E22AF5375A_.wvu.PrintTitles" localSheetId="5" hidden="1">'Sch-1 dis'!$14:$16</definedName>
    <definedName name="Z_E31EEC54_5F58_47EA_99FC_C1E22AF5375A_.wvu.PrintTitles" localSheetId="6" hidden="1">'Sch-2'!$14:$16</definedName>
    <definedName name="Z_E31EEC54_5F58_47EA_99FC_C1E22AF5375A_.wvu.PrintTitles" localSheetId="7" hidden="1">'Sch-2 Dis'!$13:$15</definedName>
    <definedName name="Z_E31EEC54_5F58_47EA_99FC_C1E22AF5375A_.wvu.PrintTitles" localSheetId="8" hidden="1">'Sch-3 '!$13:$17</definedName>
    <definedName name="Z_E31EEC54_5F58_47EA_99FC_C1E22AF5375A_.wvu.PrintTitles" localSheetId="9" hidden="1">'Sch-3 Dis'!$13:$15</definedName>
    <definedName name="Z_E31EEC54_5F58_47EA_99FC_C1E22AF5375A_.wvu.PrintTitles" localSheetId="12" hidden="1">'Sch-5'!$3:$13</definedName>
    <definedName name="Z_E31EEC54_5F58_47EA_99FC_C1E22AF5375A_.wvu.PrintTitles" localSheetId="13" hidden="1">'Sch-5 Dis'!$3:$13</definedName>
    <definedName name="Z_E31EEC54_5F58_47EA_99FC_C1E22AF5375A_.wvu.PrintTitles" localSheetId="14" hidden="1">'Sch-6'!$3:$13</definedName>
    <definedName name="Z_E31EEC54_5F58_47EA_99FC_C1E22AF5375A_.wvu.PrintTitles" localSheetId="15" hidden="1">'Sch-6 After Discount'!$3:$13</definedName>
    <definedName name="Z_E31EEC54_5F58_47EA_99FC_C1E22AF5375A_.wvu.PrintTitles" localSheetId="16" hidden="1">'Sch-7'!$14:$14</definedName>
    <definedName name="Z_E31EEC54_5F58_47EA_99FC_C1E22AF5375A_.wvu.PrintTitles" localSheetId="17" hidden="1">'Sch-7 Dis'!$14:$14</definedName>
    <definedName name="Z_E31EEC54_5F58_47EA_99FC_C1E22AF5375A_.wvu.Rows" localSheetId="1" hidden="1">Cover!$7:$7</definedName>
    <definedName name="Z_E31EEC54_5F58_47EA_99FC_C1E22AF5375A_.wvu.Rows" localSheetId="18" hidden="1">Discount!$32:$34</definedName>
    <definedName name="Z_E31EEC54_5F58_47EA_99FC_C1E22AF5375A_.wvu.Rows" localSheetId="3" hidden="1">'Names of Bidder'!$13:$23</definedName>
    <definedName name="Z_E31EEC54_5F58_47EA_99FC_C1E22AF5375A_.wvu.Rows" localSheetId="6" hidden="1">'Sch-2'!$17:$18</definedName>
    <definedName name="Z_E31EEC54_5F58_47EA_99FC_C1E22AF5375A_.wvu.Rows" localSheetId="16" hidden="1">'Sch-7'!$17:$18,'Sch-7'!$100:$218</definedName>
    <definedName name="Z_E31EEC54_5F58_47EA_99FC_C1E22AF5375A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'Sch-1'!$A$18:$O$43</definedName>
    <definedName name="Z_E97134B6_5E8D_4951_8DA0_73D065532361_.wvu.FilterData" localSheetId="5" hidden="1">'Sch-1 dis'!$A$16:$B$21</definedName>
    <definedName name="Z_E97134B6_5E8D_4951_8DA0_73D065532361_.wvu.FilterData" localSheetId="6" hidden="1">'Sch-2'!$G$19:$J$45</definedName>
    <definedName name="Z_E97134B6_5E8D_4951_8DA0_73D065532361_.wvu.FilterData" localSheetId="7" hidden="1">'Sch-2 Dis'!$A$15:$F$56</definedName>
    <definedName name="Z_E97134B6_5E8D_4951_8DA0_73D065532361_.wvu.FilterData" localSheetId="8" hidden="1">'Sch-3 '!$A$18:$P$28</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Bidder'!$B$1:$G$33</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'Sch-1'!$A$1:$O$56</definedName>
    <definedName name="Z_E97134B6_5E8D_4951_8DA0_73D065532361_.wvu.PrintArea" localSheetId="5" hidden="1">'Sch-1 dis'!$A$1:$G$84</definedName>
    <definedName name="Z_E97134B6_5E8D_4951_8DA0_73D065532361_.wvu.PrintArea" localSheetId="6" hidden="1">'Sch-2'!$A$1:$J$52</definedName>
    <definedName name="Z_E97134B6_5E8D_4951_8DA0_73D065532361_.wvu.PrintArea" localSheetId="7" hidden="1">'Sch-2 Dis'!$A$1:$F$62</definedName>
    <definedName name="Z_E97134B6_5E8D_4951_8DA0_73D065532361_.wvu.PrintArea" localSheetId="8" hidden="1">'Sch-3 '!$A$1:$P$34</definedName>
    <definedName name="Z_E97134B6_5E8D_4951_8DA0_73D065532361_.wvu.PrintArea" localSheetId="9" hidden="1">'Sch-3 Dis'!$A$1:$F$87</definedName>
    <definedName name="Z_E97134B6_5E8D_4951_8DA0_73D065532361_.wvu.PrintArea" localSheetId="11" hidden="1">'Sch-4'!$A$1:$Q$29</definedName>
    <definedName name="Z_E97134B6_5E8D_4951_8DA0_73D065532361_.wvu.PrintArea" localSheetId="10" hidden="1">'Sch-4a'!$A$1:$Q$31</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'Sch-6'!$A$1:$D$34</definedName>
    <definedName name="Z_E97134B6_5E8D_4951_8DA0_73D065532361_.wvu.PrintArea" localSheetId="15" hidden="1">'Sch-6 After Discount'!$A$1:$D$33</definedName>
    <definedName name="Z_E97134B6_5E8D_4951_8DA0_73D065532361_.wvu.PrintArea" localSheetId="16" hidden="1">'Sch-7'!$A$1:$M$27</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'Sch-2'!$14:$16</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'Sch-1'!#REF!</definedName>
    <definedName name="Z_E97134B6_5E8D_4951_8DA0_73D065532361_.wvu.Rows" localSheetId="6" hidden="1">'Sch-2'!#REF!</definedName>
    <definedName name="Z_E97134B6_5E8D_4951_8DA0_73D065532361_.wvu.Rows" localSheetId="16" hidden="1">'Sch-7'!$24:$24,'Sch-7'!$100:$218</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'Sch-1'!$A$18:$O$43</definedName>
    <definedName name="Z_E9F4E142_7D26_464D_BECA_4F3806DB1FE1_.wvu.FilterData" localSheetId="5" hidden="1">'Sch-1 dis'!$A$16:$B$21</definedName>
    <definedName name="Z_E9F4E142_7D26_464D_BECA_4F3806DB1FE1_.wvu.FilterData" localSheetId="6" hidden="1">'Sch-2'!$G$19:$J$45</definedName>
    <definedName name="Z_E9F4E142_7D26_464D_BECA_4F3806DB1FE1_.wvu.FilterData" localSheetId="7" hidden="1">'Sch-2 Dis'!$A$15:$F$56</definedName>
    <definedName name="Z_E9F4E142_7D26_464D_BECA_4F3806DB1FE1_.wvu.FilterData" localSheetId="8" hidden="1">'Sch-3 '!$A$18:$P$28</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Bidder'!$B$1:$E$31</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'Sch-1'!$A$1:$O$56</definedName>
    <definedName name="Z_E9F4E142_7D26_464D_BECA_4F3806DB1FE1_.wvu.PrintArea" localSheetId="5" hidden="1">'Sch-1 dis'!$A$1:$G$84</definedName>
    <definedName name="Z_E9F4E142_7D26_464D_BECA_4F3806DB1FE1_.wvu.PrintArea" localSheetId="6" hidden="1">'Sch-2'!$A$1:$J$52</definedName>
    <definedName name="Z_E9F4E142_7D26_464D_BECA_4F3806DB1FE1_.wvu.PrintArea" localSheetId="7" hidden="1">'Sch-2 Dis'!$A$1:$F$62</definedName>
    <definedName name="Z_E9F4E142_7D26_464D_BECA_4F3806DB1FE1_.wvu.PrintArea" localSheetId="8" hidden="1">'Sch-3 '!$A$1:$P$34</definedName>
    <definedName name="Z_E9F4E142_7D26_464D_BECA_4F3806DB1FE1_.wvu.PrintArea" localSheetId="9" hidden="1">'Sch-3 Dis'!$A$1:$F$87</definedName>
    <definedName name="Z_E9F4E142_7D26_464D_BECA_4F3806DB1FE1_.wvu.PrintArea" localSheetId="11" hidden="1">'Sch-4'!$A$1:$Q$29</definedName>
    <definedName name="Z_E9F4E142_7D26_464D_BECA_4F3806DB1FE1_.wvu.PrintArea" localSheetId="10" hidden="1">'Sch-4a'!$A$1:$Q$31</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'Sch-6'!$A$1:$D$35</definedName>
    <definedName name="Z_E9F4E142_7D26_464D_BECA_4F3806DB1FE1_.wvu.PrintArea" localSheetId="15" hidden="1">'Sch-6 After Discount'!$A$1:$D$34</definedName>
    <definedName name="Z_E9F4E142_7D26_464D_BECA_4F3806DB1FE1_.wvu.PrintArea" localSheetId="16" hidden="1">'Sch-7'!$A$1:$M$27</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'Sch-2'!$14:$16</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'Sch-7'!$24:$24,'Sch-7'!$100:$218</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'Sch-1'!$A$18:$O$43</definedName>
    <definedName name="Z_ECE9294F_C910_4036_88BC_B1F2176FB06B_.wvu.FilterData" localSheetId="5" hidden="1">'Sch-1 dis'!$A$16:$B$21</definedName>
    <definedName name="Z_ECE9294F_C910_4036_88BC_B1F2176FB06B_.wvu.FilterData" localSheetId="6" hidden="1">'Sch-2'!$G$19:$J$45</definedName>
    <definedName name="Z_ECE9294F_C910_4036_88BC_B1F2176FB06B_.wvu.FilterData" localSheetId="7" hidden="1">'Sch-2 Dis'!$A$15:$F$56</definedName>
    <definedName name="Z_ECE9294F_C910_4036_88BC_B1F2176FB06B_.wvu.FilterData" localSheetId="8" hidden="1">'Sch-3 '!$A$18:$P$28</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Bidder'!$B$1:$E$31</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'Sch-1'!$A$1:$O$56</definedName>
    <definedName name="Z_ECE9294F_C910_4036_88BC_B1F2176FB06B_.wvu.PrintArea" localSheetId="5" hidden="1">'Sch-1 dis'!$A$1:$G$84</definedName>
    <definedName name="Z_ECE9294F_C910_4036_88BC_B1F2176FB06B_.wvu.PrintArea" localSheetId="6" hidden="1">'Sch-2'!$A$1:$J$52</definedName>
    <definedName name="Z_ECE9294F_C910_4036_88BC_B1F2176FB06B_.wvu.PrintArea" localSheetId="7" hidden="1">'Sch-2 Dis'!$A$1:$F$62</definedName>
    <definedName name="Z_ECE9294F_C910_4036_88BC_B1F2176FB06B_.wvu.PrintArea" localSheetId="8" hidden="1">'Sch-3 '!$A$1:$P$34</definedName>
    <definedName name="Z_ECE9294F_C910_4036_88BC_B1F2176FB06B_.wvu.PrintArea" localSheetId="9" hidden="1">'Sch-3 Dis'!$A$1:$F$87</definedName>
    <definedName name="Z_ECE9294F_C910_4036_88BC_B1F2176FB06B_.wvu.PrintArea" localSheetId="11" hidden="1">'Sch-4'!$A$1:$Q$29</definedName>
    <definedName name="Z_ECE9294F_C910_4036_88BC_B1F2176FB06B_.wvu.PrintArea" localSheetId="10" hidden="1">'Sch-4a'!$A$1:$Q$31</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'Sch-6'!$A$1:$D$35</definedName>
    <definedName name="Z_ECE9294F_C910_4036_88BC_B1F2176FB06B_.wvu.PrintArea" localSheetId="15" hidden="1">'Sch-6 After Discount'!$A$1:$D$34</definedName>
    <definedName name="Z_ECE9294F_C910_4036_88BC_B1F2176FB06B_.wvu.PrintArea" localSheetId="16" hidden="1">'Sch-7'!$A$1:$M$27</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'Sch-2'!$14:$16</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'Sch-7'!$24:$24,'Sch-7'!$100:$218</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'Sch-1'!$A$18:$O$43</definedName>
    <definedName name="Z_EE46BCD1_F715_4FA9_A5FC_1B125AD601E0_.wvu.FilterData" localSheetId="5" hidden="1">'Sch-1 dis'!$A$16:$B$21</definedName>
    <definedName name="Z_EE46BCD1_F715_4FA9_A5FC_1B125AD601E0_.wvu.FilterData" localSheetId="6" hidden="1">'Sch-2'!$G$19:$J$45</definedName>
    <definedName name="Z_EE46BCD1_F715_4FA9_A5FC_1B125AD601E0_.wvu.FilterData" localSheetId="7" hidden="1">'Sch-2 Dis'!$A$15:$F$56</definedName>
    <definedName name="Z_EE46BCD1_F715_4FA9_A5FC_1B125AD601E0_.wvu.FilterData" localSheetId="8" hidden="1">'Sch-3 '!$A$18:$P$28</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Bidder'!$B$1:$G$33</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'Sch-1'!$A$1:$O$56</definedName>
    <definedName name="Z_EE46BCD1_F715_4FA9_A5FC_1B125AD601E0_.wvu.PrintArea" localSheetId="5" hidden="1">'Sch-1 dis'!$A$1:$G$84</definedName>
    <definedName name="Z_EE46BCD1_F715_4FA9_A5FC_1B125AD601E0_.wvu.PrintArea" localSheetId="6" hidden="1">'Sch-2'!$A$1:$J$52</definedName>
    <definedName name="Z_EE46BCD1_F715_4FA9_A5FC_1B125AD601E0_.wvu.PrintArea" localSheetId="7" hidden="1">'Sch-2 Dis'!$A$1:$F$62</definedName>
    <definedName name="Z_EE46BCD1_F715_4FA9_A5FC_1B125AD601E0_.wvu.PrintArea" localSheetId="8" hidden="1">'Sch-3 '!$A$1:$P$34</definedName>
    <definedName name="Z_EE46BCD1_F715_4FA9_A5FC_1B125AD601E0_.wvu.PrintArea" localSheetId="9" hidden="1">'Sch-3 Dis'!$A$1:$F$87</definedName>
    <definedName name="Z_EE46BCD1_F715_4FA9_A5FC_1B125AD601E0_.wvu.PrintArea" localSheetId="11" hidden="1">'Sch-4'!$A$1:$Q$29</definedName>
    <definedName name="Z_EE46BCD1_F715_4FA9_A5FC_1B125AD601E0_.wvu.PrintArea" localSheetId="10" hidden="1">'Sch-4a'!$A$1:$Q$31</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'Sch-6'!$A$1:$D$34</definedName>
    <definedName name="Z_EE46BCD1_F715_4FA9_A5FC_1B125AD601E0_.wvu.PrintArea" localSheetId="15" hidden="1">'Sch-6 After Discount'!$A$1:$D$33</definedName>
    <definedName name="Z_EE46BCD1_F715_4FA9_A5FC_1B125AD601E0_.wvu.PrintArea" localSheetId="16" hidden="1">'Sch-7'!$A$1:$M$27</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'Sch-2'!$14:$16</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'Sch-7'!$24:$24,'Sch-7'!$100:$218</definedName>
    <definedName name="Z_EE46BCD1_F715_4FA9_A5FC_1B125AD601E0_.wvu.Rows" localSheetId="17" hidden="1">'Sch-7 Dis'!$104:$222</definedName>
  </definedNames>
  <calcPr calcId="152511"/>
  <customWorkbookViews>
    <customWorkbookView name="Sivadanam Sivakumar {शिवदानम शिवकुमार} - Personal View" guid="{1BFD9C24-2F44-4B3F-BC11-27A15F339058}" mergeInterval="0" personalView="1" maximized="1" xWindow="-8" yWindow="-8" windowWidth="1936" windowHeight="1056" tabRatio="659" activeSheetId="9"/>
    <customWorkbookView name="Ganesan D {डी. गणेशन} - Personal View" guid="{A68B9ADD-4857-4982-919F-59DC4AD390A9}" mergeInterval="0" personalView="1" maximized="1" xWindow="-8" yWindow="-8" windowWidth="1936" windowHeight="1056" tabRatio="659" activeSheetId="4"/>
    <customWorkbookView name="Atul Kumar Singh {Atul Kumar Singh} - Personal View" guid="{E31EEC54-5F58-47EA-99FC-C1E22AF5375A}" mergeInterval="0" personalView="1" maximized="1" windowWidth="1362" windowHeight="542" tabRatio="659" activeSheetId="23"/>
    <customWorkbookView name="60003099 - Personal View" guid="{498493C3-769C-4143-9114-C68CD1D40B11}" mergeInterval="0" personalView="1" maximized="1" windowWidth="1276" windowHeight="758" tabRatio="659" activeSheetId="12"/>
    <customWorkbookView name="60001959 - Personal View" guid="{B835C05C-B615-4DCB-982D-4519616B3CD8}" mergeInterval="0" personalView="1" maximized="1" windowWidth="1362" windowHeight="553" tabRatio="821" activeSheetId="7"/>
    <customWorkbookView name="Venkatesh Karri {वेंकटेश कर्री} - Personal View" guid="{223BC0FC-814D-40F0-9795-CE82A16FF3A5}" mergeInterval="0" personalView="1" maximized="1" windowWidth="1362" windowHeight="542" tabRatio="821" activeSheetId="22"/>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2"/>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9"/>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2"/>
    <customWorkbookView name="60031094 - Personal View" guid="{D0757F9E-DF41-4B40-A5E5-F4F8FDD8D61D}" mergeInterval="0" personalView="1" maximized="1" xWindow="1" yWindow="1" windowWidth="1362" windowHeight="538" tabRatio="821" activeSheetId="2"/>
    <customWorkbookView name="Pankaj Pandey {पंकज पांडे} - Personal View" guid="{E97134B6-5E8D-4951-8DA0-73D065532361}" mergeInterval="0" personalView="1" maximized="1" windowWidth="1362" windowHeight="532" tabRatio="821" activeSheetId="5"/>
    <customWorkbookView name="Swatantra Kumar {स्वतंत्र कुमार} - Personal View" guid="{C431BC99-7569-44AB-83F6-AB73BDED3783}" mergeInterval="0" personalView="1" maximized="1" windowWidth="1362" windowHeight="502" tabRatio="821" activeSheetId="5"/>
    <customWorkbookView name="Atul Kumar Singh {अतुल कुमार सिंह} - Personal View" guid="{0E784DF4-DCB0-4594-B697-9BB3E5A34D91}" mergeInterval="0" personalView="1" maximized="1" windowWidth="1362" windowHeight="542" tabRatio="659" activeSheetId="4"/>
    <customWorkbookView name="Adil Iqbal Khan {Adil Iqbal Khan} - Personal View" guid="{49037B54-2990-41F2-A98D-615EDAEEEC02}" mergeInterval="0" personalView="1" maximized="1" windowWidth="1916" windowHeight="779" tabRatio="659"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9" i="12" l="1"/>
  <c r="Q23" i="9" l="1"/>
  <c r="P23" i="9"/>
  <c r="G35" i="7" l="1"/>
  <c r="H35" i="7"/>
  <c r="G36" i="7"/>
  <c r="H36" i="7"/>
  <c r="G37" i="7"/>
  <c r="H37" i="7"/>
  <c r="G38" i="7"/>
  <c r="H38" i="7"/>
  <c r="G39" i="7"/>
  <c r="H39" i="7"/>
  <c r="G40" i="7"/>
  <c r="H40" i="7"/>
  <c r="G41" i="7"/>
  <c r="H41" i="7"/>
  <c r="G42" i="7"/>
  <c r="H42" i="7"/>
  <c r="G43" i="7"/>
  <c r="H43" i="7"/>
  <c r="H34" i="7"/>
  <c r="G34" i="7"/>
  <c r="F35" i="7"/>
  <c r="F36" i="7"/>
  <c r="F37" i="7"/>
  <c r="F38" i="7"/>
  <c r="F39" i="7"/>
  <c r="F40" i="7"/>
  <c r="F41" i="7"/>
  <c r="F42" i="7"/>
  <c r="F43" i="7"/>
  <c r="F34" i="7"/>
  <c r="F33" i="7"/>
  <c r="H21" i="7"/>
  <c r="H22" i="7"/>
  <c r="H23" i="7"/>
  <c r="H24" i="7"/>
  <c r="H25" i="7"/>
  <c r="H26" i="7"/>
  <c r="H27" i="7"/>
  <c r="H28" i="7"/>
  <c r="H29" i="7"/>
  <c r="H30" i="7"/>
  <c r="H31" i="7"/>
  <c r="H32" i="7"/>
  <c r="H20" i="7"/>
  <c r="G21" i="7"/>
  <c r="G22" i="7"/>
  <c r="G23" i="7"/>
  <c r="G24" i="7"/>
  <c r="G25" i="7"/>
  <c r="G26" i="7"/>
  <c r="G27" i="7"/>
  <c r="G28" i="7"/>
  <c r="G29" i="7"/>
  <c r="G30" i="7"/>
  <c r="G31" i="7"/>
  <c r="G32" i="7"/>
  <c r="G20" i="7"/>
  <c r="F32" i="7"/>
  <c r="F21" i="7"/>
  <c r="F22" i="7"/>
  <c r="F23" i="7"/>
  <c r="F24" i="7"/>
  <c r="F25" i="7"/>
  <c r="F26" i="7"/>
  <c r="F27" i="7"/>
  <c r="F28" i="7"/>
  <c r="F29" i="7"/>
  <c r="F30" i="7"/>
  <c r="F31" i="7"/>
  <c r="F20" i="7"/>
  <c r="F9" i="25" l="1"/>
  <c r="D11" i="25"/>
  <c r="F11" i="25" s="1"/>
  <c r="D16" i="25"/>
  <c r="F24" i="25" s="1"/>
  <c r="D17" i="25"/>
  <c r="F25" i="25" s="1"/>
  <c r="F17" i="25"/>
  <c r="F31" i="25"/>
  <c r="F32" i="25" s="1"/>
  <c r="F14" i="25" s="1"/>
  <c r="I31" i="25"/>
  <c r="K31" i="25" s="1"/>
  <c r="M31" i="25"/>
  <c r="I33" i="25"/>
  <c r="K33" i="25" s="1"/>
  <c r="M33" i="25"/>
  <c r="N33" i="25" s="1"/>
  <c r="I34" i="25"/>
  <c r="J34" i="25" s="1"/>
  <c r="M34" i="25"/>
  <c r="I35" i="25"/>
  <c r="K35" i="25" s="1"/>
  <c r="M35" i="25"/>
  <c r="O35" i="25" s="1"/>
  <c r="I36" i="25"/>
  <c r="J36" i="25" s="1"/>
  <c r="M36" i="25"/>
  <c r="N36" i="25" s="1"/>
  <c r="I37" i="25"/>
  <c r="J37" i="25" s="1"/>
  <c r="M37" i="25"/>
  <c r="O37" i="25" s="1"/>
  <c r="I38" i="25"/>
  <c r="D4" i="24"/>
  <c r="F9" i="24"/>
  <c r="D16" i="24"/>
  <c r="L26" i="24" s="1"/>
  <c r="K26" i="24" s="1"/>
  <c r="D17" i="24"/>
  <c r="L27" i="24" s="1"/>
  <c r="K27" i="24" s="1"/>
  <c r="B27" i="24" s="1"/>
  <c r="F21" i="24"/>
  <c r="I24" i="24"/>
  <c r="I25" i="24"/>
  <c r="I26" i="24"/>
  <c r="L28" i="24"/>
  <c r="K28" i="24" s="1"/>
  <c r="B28" i="24" s="1"/>
  <c r="F32" i="24"/>
  <c r="F14" i="24" s="1"/>
  <c r="F33" i="24"/>
  <c r="F35" i="24" s="1"/>
  <c r="F16"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K11" i="17"/>
  <c r="M17" i="17"/>
  <c r="Q17" i="17" s="1"/>
  <c r="R17" i="17" s="1"/>
  <c r="N17" i="17" s="1"/>
  <c r="M18" i="17"/>
  <c r="Q18" i="17" s="1"/>
  <c r="R18" i="17" s="1"/>
  <c r="N18" i="17" s="1"/>
  <c r="I102" i="17"/>
  <c r="J102" i="17"/>
  <c r="A103" i="17"/>
  <c r="I103" i="17"/>
  <c r="J103" i="17"/>
  <c r="I106" i="17"/>
  <c r="J106" i="17"/>
  <c r="A107" i="17"/>
  <c r="J107" i="17"/>
  <c r="A108" i="17"/>
  <c r="J108" i="17"/>
  <c r="J109" i="17"/>
  <c r="J110" i="17"/>
  <c r="A112" i="17"/>
  <c r="I112" i="17"/>
  <c r="J112" i="17"/>
  <c r="A113" i="17"/>
  <c r="I113" i="17"/>
  <c r="J113" i="17"/>
  <c r="A114" i="17"/>
  <c r="I114" i="17"/>
  <c r="A115" i="17"/>
  <c r="I115" i="17"/>
  <c r="J115" i="17"/>
  <c r="A116" i="17"/>
  <c r="I116" i="17"/>
  <c r="J116" i="17"/>
  <c r="I117" i="17"/>
  <c r="J117" i="17"/>
  <c r="A118" i="17"/>
  <c r="I118" i="17"/>
  <c r="A119" i="17"/>
  <c r="I119" i="17"/>
  <c r="A120" i="17"/>
  <c r="I120" i="17"/>
  <c r="A121" i="17"/>
  <c r="I121" i="17"/>
  <c r="J121" i="17"/>
  <c r="A122" i="17"/>
  <c r="I122" i="17"/>
  <c r="J122" i="17"/>
  <c r="A123" i="17"/>
  <c r="I123" i="17"/>
  <c r="J123" i="17"/>
  <c r="A124" i="17"/>
  <c r="I124" i="17"/>
  <c r="J124" i="17"/>
  <c r="I125" i="17"/>
  <c r="J125" i="17"/>
  <c r="A126" i="17"/>
  <c r="I126" i="17"/>
  <c r="A127" i="17"/>
  <c r="I127" i="17"/>
  <c r="J127" i="17"/>
  <c r="A128" i="17"/>
  <c r="I128" i="17"/>
  <c r="J128" i="17"/>
  <c r="A129" i="17"/>
  <c r="I129" i="17"/>
  <c r="J129" i="17"/>
  <c r="A130" i="17"/>
  <c r="I130" i="17"/>
  <c r="J130" i="17"/>
  <c r="I131" i="17"/>
  <c r="J131" i="17"/>
  <c r="A132" i="17"/>
  <c r="I132" i="17"/>
  <c r="A133" i="17"/>
  <c r="I133" i="17"/>
  <c r="J133" i="17"/>
  <c r="A134" i="17"/>
  <c r="I134" i="17"/>
  <c r="J134" i="17"/>
  <c r="A135" i="17"/>
  <c r="I135" i="17"/>
  <c r="J135" i="17"/>
  <c r="I136" i="17"/>
  <c r="J136" i="17"/>
  <c r="A137" i="17"/>
  <c r="I137" i="17"/>
  <c r="A138" i="17"/>
  <c r="I138" i="17"/>
  <c r="J138" i="17"/>
  <c r="A139" i="17"/>
  <c r="I139" i="17"/>
  <c r="J139" i="17"/>
  <c r="A140" i="17"/>
  <c r="I140" i="17"/>
  <c r="J140" i="17"/>
  <c r="I141" i="17"/>
  <c r="J141" i="17"/>
  <c r="A142" i="17"/>
  <c r="I142" i="17"/>
  <c r="A143" i="17"/>
  <c r="I143" i="17"/>
  <c r="J143" i="17"/>
  <c r="A144" i="17"/>
  <c r="I144" i="17"/>
  <c r="J144" i="17"/>
  <c r="A145" i="17"/>
  <c r="I145" i="17"/>
  <c r="J145" i="17"/>
  <c r="A146" i="17"/>
  <c r="I146" i="17"/>
  <c r="J146" i="17"/>
  <c r="I147" i="17"/>
  <c r="J147" i="17"/>
  <c r="I148" i="17"/>
  <c r="J148" i="17"/>
  <c r="A150" i="17"/>
  <c r="I150" i="17"/>
  <c r="A151" i="17"/>
  <c r="I151" i="17"/>
  <c r="A152" i="17"/>
  <c r="I152" i="17"/>
  <c r="J152" i="17"/>
  <c r="A153" i="17"/>
  <c r="I153" i="17"/>
  <c r="J153" i="17"/>
  <c r="A154" i="17"/>
  <c r="I154" i="17"/>
  <c r="J154" i="17"/>
  <c r="I155" i="17"/>
  <c r="J155" i="17"/>
  <c r="I156" i="17"/>
  <c r="J156" i="17"/>
  <c r="A157" i="17"/>
  <c r="I157" i="17"/>
  <c r="A158" i="17"/>
  <c r="I158" i="17"/>
  <c r="A159" i="17"/>
  <c r="I159" i="17"/>
  <c r="J159" i="17"/>
  <c r="A160" i="17"/>
  <c r="I160" i="17"/>
  <c r="J160" i="17"/>
  <c r="A161" i="17"/>
  <c r="I161" i="17"/>
  <c r="J161" i="17"/>
  <c r="A162" i="17"/>
  <c r="I162" i="17"/>
  <c r="J162" i="17"/>
  <c r="A163" i="17"/>
  <c r="I163" i="17"/>
  <c r="J163" i="17"/>
  <c r="I164" i="17"/>
  <c r="J164" i="17"/>
  <c r="A165" i="17"/>
  <c r="I165" i="17"/>
  <c r="A166" i="17"/>
  <c r="I166" i="17"/>
  <c r="J166" i="17"/>
  <c r="A167" i="17"/>
  <c r="I167" i="17"/>
  <c r="J167" i="17"/>
  <c r="A168" i="17"/>
  <c r="I168" i="17"/>
  <c r="J168" i="17"/>
  <c r="A169" i="17"/>
  <c r="I169" i="17"/>
  <c r="J169" i="17"/>
  <c r="A170" i="17"/>
  <c r="I170" i="17"/>
  <c r="J170" i="17"/>
  <c r="A171" i="17"/>
  <c r="I171" i="17"/>
  <c r="J171" i="17"/>
  <c r="I172" i="17"/>
  <c r="J172" i="17"/>
  <c r="A173" i="17"/>
  <c r="I173" i="17"/>
  <c r="A174" i="17"/>
  <c r="I174" i="17"/>
  <c r="J174" i="17"/>
  <c r="A175" i="17"/>
  <c r="I175" i="17"/>
  <c r="J175" i="17"/>
  <c r="A176" i="17"/>
  <c r="I176" i="17"/>
  <c r="J176" i="17"/>
  <c r="A177" i="17"/>
  <c r="I177" i="17"/>
  <c r="J177" i="17"/>
  <c r="A178" i="17"/>
  <c r="I178" i="17"/>
  <c r="J178" i="17"/>
  <c r="A179" i="17"/>
  <c r="I179" i="17"/>
  <c r="J179" i="17"/>
  <c r="A180" i="17"/>
  <c r="I180" i="17"/>
  <c r="J180" i="17"/>
  <c r="A181" i="17"/>
  <c r="I181" i="17"/>
  <c r="J181" i="17"/>
  <c r="A182" i="17"/>
  <c r="I182" i="17"/>
  <c r="J182" i="17"/>
  <c r="I183" i="17"/>
  <c r="J183" i="17"/>
  <c r="A184" i="17"/>
  <c r="I184" i="17"/>
  <c r="A185" i="17"/>
  <c r="I185" i="17"/>
  <c r="J185" i="17"/>
  <c r="A186" i="17"/>
  <c r="I186" i="17"/>
  <c r="J186" i="17"/>
  <c r="A187" i="17"/>
  <c r="I187" i="17"/>
  <c r="J187" i="17"/>
  <c r="I188" i="17"/>
  <c r="J188" i="17"/>
  <c r="A189" i="17"/>
  <c r="I189" i="17"/>
  <c r="A190" i="17"/>
  <c r="I190" i="17"/>
  <c r="J190" i="17"/>
  <c r="A191" i="17"/>
  <c r="I191" i="17"/>
  <c r="J191" i="17"/>
  <c r="A192" i="17"/>
  <c r="I192" i="17"/>
  <c r="J192" i="17"/>
  <c r="I193" i="17"/>
  <c r="J193" i="17"/>
  <c r="A194" i="17"/>
  <c r="I194" i="17"/>
  <c r="A195" i="17"/>
  <c r="I195" i="17"/>
  <c r="J195" i="17"/>
  <c r="A196" i="17"/>
  <c r="I196" i="17"/>
  <c r="J196" i="17"/>
  <c r="I197" i="17"/>
  <c r="J197" i="17"/>
  <c r="A198" i="17"/>
  <c r="I198" i="17"/>
  <c r="A199" i="17"/>
  <c r="I199" i="17"/>
  <c r="J199" i="17"/>
  <c r="A200" i="17"/>
  <c r="I200" i="17"/>
  <c r="J200" i="17"/>
  <c r="A201" i="17"/>
  <c r="I201" i="17"/>
  <c r="J201" i="17"/>
  <c r="A202" i="17"/>
  <c r="I202" i="17"/>
  <c r="J202" i="17"/>
  <c r="A203" i="17"/>
  <c r="I203" i="17"/>
  <c r="J203" i="17"/>
  <c r="A204" i="17"/>
  <c r="I204" i="17"/>
  <c r="J204" i="17"/>
  <c r="I205" i="17"/>
  <c r="J205" i="17"/>
  <c r="A206" i="17"/>
  <c r="I206" i="17"/>
  <c r="A207" i="17"/>
  <c r="I207" i="17"/>
  <c r="J207" i="17"/>
  <c r="A208" i="17"/>
  <c r="I208" i="17"/>
  <c r="J208" i="17"/>
  <c r="A209" i="17"/>
  <c r="I209" i="17"/>
  <c r="J209" i="17"/>
  <c r="A210" i="17"/>
  <c r="I210" i="17"/>
  <c r="J210" i="17"/>
  <c r="A211" i="17"/>
  <c r="I211" i="17"/>
  <c r="A212" i="17"/>
  <c r="I212" i="17"/>
  <c r="J212" i="17"/>
  <c r="A213" i="17"/>
  <c r="I213" i="17"/>
  <c r="J213" i="17"/>
  <c r="A214" i="17"/>
  <c r="I214" i="17"/>
  <c r="J214" i="17"/>
  <c r="A215" i="17"/>
  <c r="I215" i="17"/>
  <c r="J215" i="17"/>
  <c r="I216" i="17"/>
  <c r="J216" i="17"/>
  <c r="I217" i="17"/>
  <c r="J217" i="17"/>
  <c r="I218" i="17"/>
  <c r="J218" i="17"/>
  <c r="D7" i="16"/>
  <c r="D8" i="16"/>
  <c r="D9" i="16"/>
  <c r="D10" i="16"/>
  <c r="D11" i="16"/>
  <c r="D7" i="15"/>
  <c r="D8" i="15"/>
  <c r="D9" i="15"/>
  <c r="D10" i="15"/>
  <c r="D11" i="15"/>
  <c r="D7" i="14"/>
  <c r="D8" i="14"/>
  <c r="D9" i="14"/>
  <c r="D10" i="14"/>
  <c r="D11" i="14"/>
  <c r="D7" i="13"/>
  <c r="D8" i="13"/>
  <c r="D9" i="13"/>
  <c r="D10" i="13"/>
  <c r="D11" i="13"/>
  <c r="K14" i="13"/>
  <c r="D14" i="25" s="1"/>
  <c r="F22" i="25" s="1"/>
  <c r="O14" i="13"/>
  <c r="K16" i="13"/>
  <c r="D15" i="25" s="1"/>
  <c r="F23" i="25" s="1"/>
  <c r="O16" i="13"/>
  <c r="K17" i="13"/>
  <c r="O17" i="13"/>
  <c r="P7" i="12"/>
  <c r="P8" i="12"/>
  <c r="P9" i="12"/>
  <c r="P10" i="12"/>
  <c r="P11" i="12"/>
  <c r="R19" i="12"/>
  <c r="S19" i="12" s="1"/>
  <c r="T19" i="12"/>
  <c r="T21" i="12" s="1"/>
  <c r="T22" i="12" s="1"/>
  <c r="P7" i="11"/>
  <c r="P8" i="11"/>
  <c r="P9" i="11"/>
  <c r="P10" i="11"/>
  <c r="P11" i="11"/>
  <c r="B18" i="11"/>
  <c r="P19" i="11"/>
  <c r="R19" i="11" s="1"/>
  <c r="S19" i="11" s="1"/>
  <c r="T19" i="11"/>
  <c r="B20" i="11"/>
  <c r="P21" i="11"/>
  <c r="R21" i="11" s="1"/>
  <c r="S21" i="11" s="1"/>
  <c r="Q21" i="11" s="1"/>
  <c r="T21" i="1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M11" i="9"/>
  <c r="A18" i="9"/>
  <c r="B18" i="9"/>
  <c r="AM18" i="9"/>
  <c r="P19" i="9"/>
  <c r="R19" i="9" s="1"/>
  <c r="S19" i="9" s="1"/>
  <c r="T19" i="9"/>
  <c r="P20" i="9"/>
  <c r="R20" i="9" s="1"/>
  <c r="S20" i="9" s="1"/>
  <c r="Q20" i="9" s="1"/>
  <c r="T20" i="9"/>
  <c r="P21" i="9"/>
  <c r="R21" i="9" s="1"/>
  <c r="S21" i="9" s="1"/>
  <c r="Q21" i="9" s="1"/>
  <c r="T21" i="9"/>
  <c r="P22" i="9"/>
  <c r="R22" i="9" s="1"/>
  <c r="S22" i="9" s="1"/>
  <c r="Q22" i="9" s="1"/>
  <c r="T22" i="9"/>
  <c r="P24" i="9"/>
  <c r="R24" i="9" s="1"/>
  <c r="S24" i="9" s="1"/>
  <c r="Q24" i="9" s="1"/>
  <c r="T24" i="9"/>
  <c r="P25" i="9"/>
  <c r="R25" i="9" s="1"/>
  <c r="S25" i="9" s="1"/>
  <c r="Q25" i="9" s="1"/>
  <c r="T25" i="9"/>
  <c r="M4" i="8"/>
  <c r="M5" i="8"/>
  <c r="M6" i="8"/>
  <c r="E7" i="8"/>
  <c r="E8" i="8"/>
  <c r="E9" i="8"/>
  <c r="E10" i="8"/>
  <c r="M10" i="8"/>
  <c r="E11" i="8"/>
  <c r="A16" i="8"/>
  <c r="B16" i="8"/>
  <c r="A17" i="8"/>
  <c r="B17" i="8"/>
  <c r="C17" i="8"/>
  <c r="D17" i="8"/>
  <c r="E17" i="8"/>
  <c r="F17"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F56" i="8"/>
  <c r="I7" i="7"/>
  <c r="I8" i="7"/>
  <c r="I9" i="7"/>
  <c r="I10" i="7"/>
  <c r="I11" i="7"/>
  <c r="A19" i="7"/>
  <c r="B19" i="7"/>
  <c r="J20" i="7"/>
  <c r="K20" i="7"/>
  <c r="J21" i="7"/>
  <c r="K21" i="7"/>
  <c r="J22" i="7"/>
  <c r="K22" i="7"/>
  <c r="J23" i="7"/>
  <c r="K23" i="7"/>
  <c r="J24" i="7"/>
  <c r="K24" i="7"/>
  <c r="J25" i="7"/>
  <c r="K25" i="7"/>
  <c r="J26" i="7"/>
  <c r="K26" i="7"/>
  <c r="J27" i="7"/>
  <c r="K27" i="7"/>
  <c r="J28" i="7"/>
  <c r="K28" i="7"/>
  <c r="J29" i="7"/>
  <c r="K29" i="7"/>
  <c r="J30" i="7"/>
  <c r="K30" i="7"/>
  <c r="J31" i="7"/>
  <c r="K31" i="7"/>
  <c r="J32" i="7"/>
  <c r="K32" i="7"/>
  <c r="K33" i="7"/>
  <c r="J34" i="7"/>
  <c r="K34" i="7"/>
  <c r="J35" i="7"/>
  <c r="K35" i="7"/>
  <c r="J36" i="7"/>
  <c r="K36" i="7"/>
  <c r="J37" i="7"/>
  <c r="K37" i="7"/>
  <c r="J38" i="7"/>
  <c r="K38" i="7"/>
  <c r="J39" i="7"/>
  <c r="K39" i="7"/>
  <c r="J40" i="7"/>
  <c r="K40" i="7"/>
  <c r="J41" i="7"/>
  <c r="K41" i="7"/>
  <c r="J42" i="7"/>
  <c r="K42" i="7"/>
  <c r="J43" i="7"/>
  <c r="K43" i="7"/>
  <c r="Z1" i="6"/>
  <c r="A7" i="6"/>
  <c r="B8" i="6"/>
  <c r="Z8" i="6"/>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A7" i="5"/>
  <c r="C8" i="5"/>
  <c r="AJ8" i="5"/>
  <c r="C9" i="5"/>
  <c r="C9" i="7" s="1"/>
  <c r="C10" i="5"/>
  <c r="I10" i="17" s="1"/>
  <c r="I109" i="17" s="1"/>
  <c r="C11" i="5"/>
  <c r="B11" i="8" s="1"/>
  <c r="N19" i="5"/>
  <c r="Q19" i="5" s="1"/>
  <c r="R19" i="5" s="1"/>
  <c r="O19" i="5" s="1"/>
  <c r="P19" i="5"/>
  <c r="T19" i="5" s="1"/>
  <c r="N20" i="5"/>
  <c r="Q20" i="5" s="1"/>
  <c r="R20" i="5" s="1"/>
  <c r="O20" i="5" s="1"/>
  <c r="P20" i="5"/>
  <c r="T20" i="5" s="1"/>
  <c r="N21" i="5"/>
  <c r="Q21" i="5" s="1"/>
  <c r="R21" i="5" s="1"/>
  <c r="O21" i="5" s="1"/>
  <c r="P21" i="5"/>
  <c r="T21" i="5" s="1"/>
  <c r="N22" i="5"/>
  <c r="Q22" i="5" s="1"/>
  <c r="R22" i="5" s="1"/>
  <c r="O22" i="5" s="1"/>
  <c r="P22" i="5"/>
  <c r="T22" i="5" s="1"/>
  <c r="N23" i="5"/>
  <c r="Q23" i="5" s="1"/>
  <c r="R23" i="5" s="1"/>
  <c r="O23" i="5" s="1"/>
  <c r="P23" i="5"/>
  <c r="T23" i="5" s="1"/>
  <c r="N24" i="5"/>
  <c r="Q24" i="5" s="1"/>
  <c r="R24" i="5" s="1"/>
  <c r="O24" i="5" s="1"/>
  <c r="P24" i="5"/>
  <c r="T24" i="5" s="1"/>
  <c r="N25" i="5"/>
  <c r="Q25" i="5" s="1"/>
  <c r="R25" i="5" s="1"/>
  <c r="O25" i="5" s="1"/>
  <c r="P25" i="5"/>
  <c r="T25" i="5" s="1"/>
  <c r="N26" i="5"/>
  <c r="Q26" i="5" s="1"/>
  <c r="R26" i="5" s="1"/>
  <c r="O26" i="5" s="1"/>
  <c r="P26" i="5"/>
  <c r="T26" i="5" s="1"/>
  <c r="N27" i="5"/>
  <c r="Q27" i="5" s="1"/>
  <c r="R27" i="5" s="1"/>
  <c r="O27" i="5" s="1"/>
  <c r="P27" i="5"/>
  <c r="T27" i="5" s="1"/>
  <c r="N28" i="5"/>
  <c r="Q28" i="5" s="1"/>
  <c r="R28" i="5" s="1"/>
  <c r="O28" i="5" s="1"/>
  <c r="P28" i="5"/>
  <c r="T28" i="5" s="1"/>
  <c r="N29" i="5"/>
  <c r="Q29" i="5" s="1"/>
  <c r="R29" i="5" s="1"/>
  <c r="O29" i="5" s="1"/>
  <c r="P29" i="5"/>
  <c r="T29" i="5" s="1"/>
  <c r="N30" i="5"/>
  <c r="Q30" i="5" s="1"/>
  <c r="R30" i="5" s="1"/>
  <c r="O30" i="5" s="1"/>
  <c r="P30" i="5"/>
  <c r="T30" i="5" s="1"/>
  <c r="N31" i="5"/>
  <c r="Q31" i="5" s="1"/>
  <c r="R31" i="5" s="1"/>
  <c r="O31" i="5" s="1"/>
  <c r="P31" i="5"/>
  <c r="T31" i="5" s="1"/>
  <c r="Q32" i="5"/>
  <c r="R32" i="5" s="1"/>
  <c r="P32" i="5"/>
  <c r="T32" i="5" s="1"/>
  <c r="N33" i="5"/>
  <c r="Q33" i="5" s="1"/>
  <c r="R33" i="5" s="1"/>
  <c r="O33" i="5" s="1"/>
  <c r="P33" i="5"/>
  <c r="T33" i="5" s="1"/>
  <c r="N34" i="5"/>
  <c r="Q34" i="5" s="1"/>
  <c r="R34" i="5" s="1"/>
  <c r="O34" i="5" s="1"/>
  <c r="P34" i="5"/>
  <c r="T34" i="5" s="1"/>
  <c r="N35" i="5"/>
  <c r="Q35" i="5" s="1"/>
  <c r="R35" i="5" s="1"/>
  <c r="O35" i="5" s="1"/>
  <c r="P35" i="5"/>
  <c r="T35" i="5" s="1"/>
  <c r="N36" i="5"/>
  <c r="Q36" i="5" s="1"/>
  <c r="R36" i="5" s="1"/>
  <c r="O36" i="5" s="1"/>
  <c r="P36" i="5"/>
  <c r="T36" i="5" s="1"/>
  <c r="N37" i="5"/>
  <c r="Q37" i="5" s="1"/>
  <c r="R37" i="5" s="1"/>
  <c r="O37" i="5" s="1"/>
  <c r="P37" i="5"/>
  <c r="T37" i="5" s="1"/>
  <c r="N38" i="5"/>
  <c r="Q38" i="5" s="1"/>
  <c r="R38" i="5" s="1"/>
  <c r="O38" i="5" s="1"/>
  <c r="P38" i="5"/>
  <c r="T38" i="5" s="1"/>
  <c r="N39" i="5"/>
  <c r="Q39" i="5" s="1"/>
  <c r="R39" i="5" s="1"/>
  <c r="O39" i="5" s="1"/>
  <c r="P39" i="5"/>
  <c r="T39" i="5" s="1"/>
  <c r="N40" i="5"/>
  <c r="Q40" i="5" s="1"/>
  <c r="R40" i="5" s="1"/>
  <c r="O40" i="5" s="1"/>
  <c r="P40" i="5"/>
  <c r="T40" i="5" s="1"/>
  <c r="N41" i="5"/>
  <c r="Q41" i="5" s="1"/>
  <c r="R41" i="5" s="1"/>
  <c r="O41" i="5" s="1"/>
  <c r="P41" i="5"/>
  <c r="T41" i="5" s="1"/>
  <c r="N42" i="5"/>
  <c r="Q42" i="5" s="1"/>
  <c r="R42" i="5" s="1"/>
  <c r="O42" i="5" s="1"/>
  <c r="P42" i="5"/>
  <c r="T42" i="5" s="1"/>
  <c r="B54" i="5"/>
  <c r="B55" i="5"/>
  <c r="M55" i="5"/>
  <c r="M56" i="5"/>
  <c r="L6" i="4"/>
  <c r="B7" i="4"/>
  <c r="B9" i="4"/>
  <c r="B10" i="4"/>
  <c r="B14" i="4"/>
  <c r="B15" i="4"/>
  <c r="H32" i="4"/>
  <c r="G32" i="4" s="1"/>
  <c r="B2" i="2"/>
  <c r="B1" i="4" s="1"/>
  <c r="F2" i="2"/>
  <c r="B3" i="2"/>
  <c r="B2" i="4" s="1"/>
  <c r="K34" i="25" l="1"/>
  <c r="J31" i="25"/>
  <c r="F54" i="5"/>
  <c r="H32" i="9"/>
  <c r="B33" i="15"/>
  <c r="H26" i="12"/>
  <c r="F50" i="7"/>
  <c r="F51" i="7"/>
  <c r="H33" i="9"/>
  <c r="H27" i="12"/>
  <c r="B25" i="13"/>
  <c r="F55" i="5"/>
  <c r="E53" i="23"/>
  <c r="O36" i="25"/>
  <c r="K37" i="25"/>
  <c r="T23" i="11"/>
  <c r="T24" i="11" s="1"/>
  <c r="N37" i="25"/>
  <c r="J35" i="25"/>
  <c r="K45" i="7"/>
  <c r="O18" i="13"/>
  <c r="K36" i="25"/>
  <c r="M20" i="17"/>
  <c r="H23" i="19" s="1"/>
  <c r="I23" i="19" s="1"/>
  <c r="F34" i="24"/>
  <c r="F15" i="24" s="1"/>
  <c r="J33" i="25"/>
  <c r="N21" i="17"/>
  <c r="T46" i="5"/>
  <c r="C11" i="7"/>
  <c r="F72" i="6"/>
  <c r="P21" i="12"/>
  <c r="H29" i="19" s="1"/>
  <c r="O32" i="25"/>
  <c r="T76" i="6"/>
  <c r="B9" i="8"/>
  <c r="D18" i="25"/>
  <c r="F16" i="22"/>
  <c r="N35" i="25"/>
  <c r="T28" i="9"/>
  <c r="T29" i="9" s="1"/>
  <c r="B9" i="14"/>
  <c r="O33" i="25"/>
  <c r="K18" i="13"/>
  <c r="O26" i="12"/>
  <c r="D24" i="14"/>
  <c r="C24" i="18"/>
  <c r="O28" i="11"/>
  <c r="F41" i="19"/>
  <c r="D32" i="16"/>
  <c r="D33" i="15"/>
  <c r="E85" i="10"/>
  <c r="O33" i="9"/>
  <c r="J51" i="7"/>
  <c r="E60" i="8"/>
  <c r="F46" i="23"/>
  <c r="D24" i="13"/>
  <c r="J25" i="17"/>
  <c r="C15" i="23"/>
  <c r="A3" i="15"/>
  <c r="A3" i="9"/>
  <c r="A3" i="14"/>
  <c r="A3" i="17"/>
  <c r="A102" i="17" s="1"/>
  <c r="A3" i="12"/>
  <c r="A3" i="11"/>
  <c r="A3" i="13"/>
  <c r="A38" i="25"/>
  <c r="C12" i="19"/>
  <c r="A3" i="10"/>
  <c r="A3" i="7"/>
  <c r="A3" i="8"/>
  <c r="A3" i="18"/>
  <c r="A106" i="18" s="1"/>
  <c r="A3" i="16"/>
  <c r="A3" i="6"/>
  <c r="A3" i="5"/>
  <c r="Z2" i="23"/>
  <c r="Z2" i="6"/>
  <c r="AJ2" i="5"/>
  <c r="P46" i="5"/>
  <c r="N46" i="5"/>
  <c r="B47" i="23"/>
  <c r="E26" i="17"/>
  <c r="B27" i="12"/>
  <c r="B25" i="14"/>
  <c r="B25" i="18"/>
  <c r="B29" i="11"/>
  <c r="C42" i="19"/>
  <c r="B85" i="10"/>
  <c r="D33" i="9"/>
  <c r="B33" i="16"/>
  <c r="B34" i="15"/>
  <c r="B60" i="8"/>
  <c r="B51" i="7"/>
  <c r="R44" i="5"/>
  <c r="N49" i="5" s="1"/>
  <c r="D15" i="13" s="1"/>
  <c r="A1" i="14"/>
  <c r="A1" i="17"/>
  <c r="A100" i="17" s="1"/>
  <c r="A1" i="12"/>
  <c r="A1" i="23"/>
  <c r="A1" i="11"/>
  <c r="A1" i="13"/>
  <c r="A2" i="19"/>
  <c r="A1" i="10"/>
  <c r="A1" i="18"/>
  <c r="A104" i="18" s="1"/>
  <c r="A1" i="16"/>
  <c r="A1" i="8"/>
  <c r="A1" i="9"/>
  <c r="A1" i="15"/>
  <c r="A1" i="7"/>
  <c r="A1" i="5"/>
  <c r="A1" i="6"/>
  <c r="B24" i="14"/>
  <c r="B24" i="18"/>
  <c r="B28" i="11"/>
  <c r="C41" i="19"/>
  <c r="B32" i="16"/>
  <c r="B84" i="10"/>
  <c r="D32" i="9"/>
  <c r="B6" i="23"/>
  <c r="B46" i="23"/>
  <c r="E25" i="17"/>
  <c r="B24" i="13"/>
  <c r="B59" i="8"/>
  <c r="B26" i="12"/>
  <c r="B50" i="7"/>
  <c r="AE1" i="5"/>
  <c r="F47" i="23"/>
  <c r="J26" i="17"/>
  <c r="D25" i="13"/>
  <c r="O27" i="12"/>
  <c r="D25" i="14"/>
  <c r="C25" i="18"/>
  <c r="O29" i="11"/>
  <c r="F42" i="19"/>
  <c r="D33" i="16"/>
  <c r="E86" i="10"/>
  <c r="O34" i="9"/>
  <c r="J52" i="7"/>
  <c r="E61" i="8"/>
  <c r="D34" i="15"/>
  <c r="A6" i="6"/>
  <c r="A6" i="5"/>
  <c r="A7" i="17"/>
  <c r="A106" i="17" s="1"/>
  <c r="A7" i="16"/>
  <c r="A7" i="15"/>
  <c r="A7" i="14"/>
  <c r="A7" i="10"/>
  <c r="A7" i="18"/>
  <c r="A110" i="18" s="1"/>
  <c r="A7" i="12"/>
  <c r="A7" i="11"/>
  <c r="A7" i="9"/>
  <c r="A7" i="8"/>
  <c r="A7" i="13"/>
  <c r="A7" i="7"/>
  <c r="J45" i="7"/>
  <c r="F71" i="6"/>
  <c r="U1" i="6"/>
  <c r="U2" i="6" s="1"/>
  <c r="B77" i="6"/>
  <c r="Q19" i="9"/>
  <c r="B8" i="18"/>
  <c r="B111" i="18" s="1"/>
  <c r="B8" i="11"/>
  <c r="G39" i="19"/>
  <c r="B8" i="13"/>
  <c r="D4" i="25"/>
  <c r="I8" i="17"/>
  <c r="I107" i="17" s="1"/>
  <c r="B8" i="16"/>
  <c r="B8" i="15"/>
  <c r="F44" i="23"/>
  <c r="B8" i="14"/>
  <c r="B8" i="8"/>
  <c r="B8" i="12"/>
  <c r="C8" i="7"/>
  <c r="B8" i="10"/>
  <c r="Q19" i="12"/>
  <c r="S21" i="12"/>
  <c r="N31" i="25"/>
  <c r="O31" i="25"/>
  <c r="B11" i="16"/>
  <c r="I11" i="17"/>
  <c r="I110" i="17" s="1"/>
  <c r="B11" i="15"/>
  <c r="B11" i="14"/>
  <c r="B11" i="12"/>
  <c r="B11" i="11"/>
  <c r="B11" i="10"/>
  <c r="E16" i="21"/>
  <c r="B10" i="15"/>
  <c r="B10" i="14"/>
  <c r="B10" i="12"/>
  <c r="B10" i="10"/>
  <c r="B10" i="18"/>
  <c r="B113" i="18" s="1"/>
  <c r="B10" i="11"/>
  <c r="C10" i="9"/>
  <c r="B10" i="13"/>
  <c r="C11" i="9"/>
  <c r="B26" i="24"/>
  <c r="B9" i="12"/>
  <c r="B9" i="10"/>
  <c r="B9" i="18"/>
  <c r="B112" i="18" s="1"/>
  <c r="B9" i="11"/>
  <c r="C9" i="9"/>
  <c r="B9" i="13"/>
  <c r="I9" i="17"/>
  <c r="I108" i="17" s="1"/>
  <c r="B9" i="16"/>
  <c r="B9" i="15"/>
  <c r="B10" i="8"/>
  <c r="Q19" i="11"/>
  <c r="Q24" i="11" s="1"/>
  <c r="S23" i="11"/>
  <c r="B11" i="13"/>
  <c r="B10" i="16"/>
  <c r="P28" i="9"/>
  <c r="N34" i="25"/>
  <c r="O34" i="25"/>
  <c r="C10" i="7"/>
  <c r="B11" i="18"/>
  <c r="B114" i="18" s="1"/>
  <c r="E16" i="20"/>
  <c r="F36" i="24"/>
  <c r="F33" i="25"/>
  <c r="F15" i="25" s="1"/>
  <c r="F18" i="25" s="1"/>
  <c r="P23" i="11"/>
  <c r="K32" i="25"/>
  <c r="I40" i="25" l="1"/>
  <c r="I39" i="25"/>
  <c r="Q21" i="12"/>
  <c r="Q22" i="12" s="1"/>
  <c r="D27" i="15" s="1"/>
  <c r="F73" i="6"/>
  <c r="F75" i="6" s="1"/>
  <c r="Q76" i="6" s="1"/>
  <c r="I41" i="25"/>
  <c r="H30" i="19"/>
  <c r="N47" i="5"/>
  <c r="D20" i="25" s="1"/>
  <c r="F20" i="25" s="1"/>
  <c r="D22" i="15"/>
  <c r="H22" i="19"/>
  <c r="I22" i="19" s="1"/>
  <c r="S28" i="9"/>
  <c r="D17" i="13" s="1"/>
  <c r="B53" i="23"/>
  <c r="B54" i="23"/>
  <c r="C50" i="23"/>
  <c r="F50" i="23"/>
  <c r="B51" i="23"/>
  <c r="B52" i="23"/>
  <c r="F18" i="24"/>
  <c r="F37" i="24"/>
  <c r="F38" i="24" s="1"/>
  <c r="F17" i="24" s="1"/>
  <c r="Q29" i="9"/>
  <c r="AG7" i="23"/>
  <c r="AG8" i="23" s="1"/>
  <c r="AG9" i="23"/>
  <c r="AG6" i="23"/>
  <c r="H16" i="19"/>
  <c r="H18" i="19"/>
  <c r="I18" i="19" s="1"/>
  <c r="H25" i="19"/>
  <c r="H15" i="19"/>
  <c r="I15" i="19" s="1"/>
  <c r="A6" i="16"/>
  <c r="A6" i="15"/>
  <c r="A6" i="14"/>
  <c r="A6" i="10"/>
  <c r="A6" i="18"/>
  <c r="A109" i="18" s="1"/>
  <c r="A6" i="12"/>
  <c r="A6" i="9"/>
  <c r="A6" i="8"/>
  <c r="A6" i="11"/>
  <c r="A6" i="17"/>
  <c r="A105" i="17" s="1"/>
  <c r="A6" i="13"/>
  <c r="A6" i="7"/>
  <c r="AE2" i="5"/>
  <c r="I17" i="13"/>
  <c r="M17" i="13" s="1"/>
  <c r="H20" i="19"/>
  <c r="I20" i="19" s="1"/>
  <c r="H27" i="19"/>
  <c r="D18" i="15"/>
  <c r="D16" i="15"/>
  <c r="H19" i="19"/>
  <c r="I19" i="19" s="1"/>
  <c r="H26" i="19"/>
  <c r="H28" i="19"/>
  <c r="H21" i="19"/>
  <c r="I21" i="19" s="1"/>
  <c r="D20" i="15"/>
  <c r="N48" i="5" l="1"/>
  <c r="H11" i="24" s="1"/>
  <c r="D11" i="24" s="1"/>
  <c r="F11" i="24" s="1"/>
  <c r="D18" i="13"/>
  <c r="D24" i="15" s="1"/>
  <c r="D7" i="25"/>
  <c r="F7" i="25" s="1"/>
  <c r="D7" i="24"/>
  <c r="F7" i="24" s="1"/>
  <c r="D8" i="25"/>
  <c r="F8" i="25" s="1"/>
  <c r="D8" i="24"/>
  <c r="F8" i="24" s="1"/>
  <c r="B41" i="23"/>
  <c r="K19" i="19"/>
  <c r="D16" i="16" s="1"/>
  <c r="K22" i="19"/>
  <c r="D22" i="16" s="1"/>
  <c r="K20" i="19"/>
  <c r="D18" i="16" s="1"/>
  <c r="K23" i="19"/>
  <c r="D26" i="16" s="1"/>
  <c r="K18" i="19"/>
  <c r="K21" i="19"/>
  <c r="D20" i="16" s="1"/>
  <c r="F19" i="24"/>
  <c r="D14" i="15" l="1"/>
  <c r="AI3" i="17" s="1"/>
  <c r="AI7" i="17" s="1"/>
  <c r="D16" i="14"/>
  <c r="D15" i="24" s="1"/>
  <c r="L25" i="24" s="1"/>
  <c r="K25" i="24" s="1"/>
  <c r="B25" i="24" s="1"/>
  <c r="D14" i="14"/>
  <c r="D14" i="24" s="1"/>
  <c r="D14" i="16"/>
  <c r="D6" i="24" l="1"/>
  <c r="D10" i="24" s="1"/>
  <c r="D26" i="15"/>
  <c r="D29" i="15" s="1"/>
  <c r="D6" i="25"/>
  <c r="F35" i="25" s="1"/>
  <c r="F36" i="25" s="1"/>
  <c r="F16" i="25" s="1"/>
  <c r="M3" i="8"/>
  <c r="M7" i="8" s="1"/>
  <c r="AF3" i="18"/>
  <c r="AF7" i="18" s="1"/>
  <c r="AM3" i="9"/>
  <c r="AM7" i="9" s="1"/>
  <c r="AC3" i="10"/>
  <c r="AC7" i="10" s="1"/>
  <c r="D19" i="24"/>
  <c r="L24" i="24"/>
  <c r="K24" i="24" s="1"/>
  <c r="B24" i="24" s="1"/>
  <c r="F6" i="25"/>
  <c r="F10" i="25" s="1"/>
  <c r="D18" i="14"/>
  <c r="D24" i="16" s="1"/>
  <c r="D28" i="16" s="1"/>
  <c r="AB17" i="23" s="1"/>
  <c r="D10" i="25" l="1"/>
  <c r="D19" i="25" s="1"/>
  <c r="F6" i="24"/>
  <c r="F10" i="24" s="1"/>
  <c r="F20" i="24" s="1"/>
  <c r="A1" i="26"/>
  <c r="F12" i="25"/>
  <c r="F19" i="25"/>
  <c r="D12" i="24"/>
  <c r="D20" i="24"/>
  <c r="D12" i="25"/>
  <c r="F12" i="24" l="1"/>
  <c r="A11" i="26"/>
  <c r="B11" i="26" s="1"/>
  <c r="D11" i="26" s="1"/>
  <c r="A6" i="26"/>
  <c r="B6" i="26" s="1"/>
  <c r="A9" i="26"/>
  <c r="B9" i="26" s="1"/>
  <c r="D9" i="26" s="1"/>
  <c r="A7" i="26"/>
  <c r="B7" i="26" s="1"/>
  <c r="D7" i="26" s="1"/>
  <c r="A10" i="26"/>
  <c r="B10" i="26" s="1"/>
  <c r="D10" i="26" s="1"/>
  <c r="A8" i="26"/>
  <c r="B8" i="26" s="1"/>
  <c r="D8" i="26" s="1"/>
  <c r="A4" i="26" l="1"/>
  <c r="AC17" i="23" s="1"/>
  <c r="B17" i="23" s="1"/>
</calcChain>
</file>

<file path=xl/sharedStrings.xml><?xml version="1.0" encoding="utf-8"?>
<sst xmlns="http://schemas.openxmlformats.org/spreadsheetml/2006/main" count="1183" uniqueCount="626">
  <si>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</si>
  <si>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</si>
  <si>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</si>
  <si>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</si>
  <si>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</si>
  <si>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</si>
  <si>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</si>
  <si>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</si>
  <si>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</si>
  <si>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</si>
  <si>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</si>
  <si>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</si>
  <si>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</si>
  <si>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</si>
  <si>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</si>
  <si>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</si>
  <si>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</si>
  <si>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</si>
  <si>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</si>
  <si>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</si>
  <si>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</si>
  <si>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</si>
  <si>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</si>
  <si>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</si>
  <si>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</si>
  <si>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Installation Charges :</t>
  </si>
  <si>
    <t>Plant and Equipment (including Mandatory Spares Parts) to be supplied, including Type Test Charges for Tests to be conducted</t>
  </si>
  <si>
    <t>(SUMMARY OF TAXES &amp; DUTIES APPLICABLE ON PLANT &amp; EQUIPMENT)</t>
  </si>
  <si>
    <t xml:space="preserve">This letter of discount is optional. Bidder may / may not offer any discount. </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</si>
  <si>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</si>
  <si>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</si>
  <si>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</si>
  <si>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</si>
  <si>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</si>
  <si>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</si>
  <si>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</si>
  <si>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</si>
  <si>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</si>
  <si>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In Rs.</t>
  </si>
  <si>
    <t>Schedule-2 : Freight &amp; Insurance</t>
  </si>
  <si>
    <t>Schedule-3 : Erection Charges</t>
  </si>
  <si>
    <r>
      <t>Discount on percent basis on the Schedules as given below :</t>
    </r>
    <r>
      <rPr>
        <sz val="11"/>
        <rFont val="Book Antiqua"/>
        <family val="1"/>
      </rPr>
      <t xml:space="preserve"> [The discount shall be proportionately applicable on all the relevent items of the respective Schdules.] </t>
    </r>
    <r>
      <rPr>
        <b/>
        <sz val="11"/>
        <rFont val="Book Antiqua"/>
        <family val="1"/>
      </rPr>
      <t>In Percent (%)</t>
    </r>
  </si>
  <si>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</si>
  <si>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</si>
  <si>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</si>
  <si>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</si>
  <si>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</si>
  <si>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</si>
  <si>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</si>
  <si>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</si>
  <si>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</si>
  <si>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</si>
  <si>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</si>
  <si>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</si>
  <si>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</si>
  <si>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</si>
  <si>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</si>
  <si>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</si>
  <si>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</si>
  <si>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</si>
  <si>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</si>
  <si>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</si>
  <si>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</si>
  <si>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</si>
  <si>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</si>
  <si>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</si>
  <si>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</si>
  <si>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</si>
  <si>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</si>
  <si>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</si>
  <si>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</si>
  <si>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</si>
  <si>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</si>
  <si>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</si>
  <si>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</si>
  <si>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</si>
  <si>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</si>
  <si>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</si>
  <si>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</si>
  <si>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</si>
  <si>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</si>
  <si>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</si>
  <si>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</si>
  <si>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</si>
  <si>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</si>
  <si>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</si>
  <si>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</si>
  <si>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</si>
  <si>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</si>
  <si>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</si>
  <si>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</si>
  <si>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</si>
  <si>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</si>
  <si>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</si>
  <si>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</si>
  <si>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</si>
  <si>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</si>
  <si>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</si>
  <si>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</si>
  <si>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</si>
  <si>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</si>
  <si>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</si>
  <si>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</si>
  <si>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</si>
  <si>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</si>
  <si>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</si>
  <si>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</si>
  <si>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</si>
  <si>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</si>
  <si>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</si>
  <si>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</si>
  <si>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</si>
  <si>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</si>
  <si>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</si>
  <si>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</si>
  <si>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</si>
  <si>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</si>
  <si>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</si>
  <si>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</si>
  <si>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</si>
  <si>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</si>
  <si>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</si>
  <si>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</si>
  <si>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</si>
  <si>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</si>
  <si>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</si>
  <si>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</si>
  <si>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</si>
  <si>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</si>
  <si>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</si>
  <si>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</si>
  <si>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</si>
  <si>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</si>
  <si>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</si>
  <si>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</si>
  <si>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</si>
  <si>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</si>
  <si>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</si>
  <si>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</si>
  <si>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</si>
  <si>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</si>
  <si>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</si>
  <si>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</si>
  <si>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</si>
  <si>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</si>
  <si>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</si>
  <si>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</si>
  <si>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</si>
  <si>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</si>
  <si>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</si>
  <si>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</si>
  <si>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</si>
  <si>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</si>
  <si>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</si>
  <si>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</si>
  <si>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</si>
  <si>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</si>
  <si>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</si>
  <si>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</si>
  <si>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</si>
  <si>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</si>
  <si>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</si>
  <si>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</si>
  <si>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</si>
  <si>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</si>
  <si>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</si>
  <si>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</si>
  <si>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</si>
  <si>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</si>
  <si>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</si>
  <si>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</si>
  <si>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</si>
  <si>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</si>
  <si>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</si>
  <si>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</si>
  <si>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</si>
  <si>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</si>
  <si>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</si>
  <si>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</si>
  <si>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</si>
  <si>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</si>
  <si>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</si>
  <si>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</si>
  <si>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</si>
  <si>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</si>
  <si>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</si>
  <si>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</si>
  <si>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</si>
  <si>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</si>
  <si>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</si>
  <si>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</si>
  <si>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</si>
  <si>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</si>
  <si>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</si>
  <si>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</si>
  <si>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</si>
  <si>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</si>
  <si>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</si>
  <si>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</si>
  <si>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</si>
  <si>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</si>
  <si>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</si>
  <si>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</si>
  <si>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</si>
  <si>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</si>
  <si>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</si>
  <si>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</si>
  <si>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</si>
  <si>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</si>
  <si>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</si>
  <si>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</si>
  <si>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</si>
  <si>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</si>
  <si>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</si>
  <si>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</si>
  <si>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</si>
  <si>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</si>
  <si>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</si>
  <si>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</si>
  <si>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</si>
  <si>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</si>
  <si>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</si>
  <si>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</si>
  <si>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</si>
  <si>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</si>
  <si>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</si>
  <si>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</si>
  <si>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</si>
  <si>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</si>
  <si>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</si>
  <si>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</si>
  <si>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</si>
  <si>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</si>
  <si>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</si>
  <si>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</si>
  <si>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</si>
  <si>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</si>
  <si>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</si>
  <si>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</si>
  <si>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</si>
  <si>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</si>
  <si>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</si>
  <si>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</si>
  <si>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</si>
  <si>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</si>
  <si>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</si>
  <si>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</si>
  <si>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</si>
  <si>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</si>
  <si>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</si>
  <si>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</si>
  <si>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</si>
  <si>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</si>
  <si>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</si>
  <si>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</si>
  <si>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</si>
  <si>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</si>
  <si>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</si>
  <si>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</si>
  <si>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</si>
  <si>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</si>
  <si>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</si>
  <si>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</si>
  <si>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</si>
  <si>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</si>
  <si>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</si>
  <si>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</si>
  <si>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</si>
  <si>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</si>
  <si>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</si>
  <si>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</si>
  <si>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</si>
  <si>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</si>
  <si>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</si>
  <si>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</si>
  <si>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</si>
  <si>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</si>
  <si>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</si>
  <si>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</si>
  <si>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</si>
  <si>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</si>
  <si>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</si>
  <si>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</si>
  <si>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</si>
  <si>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</si>
  <si>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</si>
  <si>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</si>
  <si>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</si>
  <si>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</si>
  <si>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</si>
  <si>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</si>
  <si>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</si>
  <si>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</si>
  <si>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</si>
  <si>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</si>
  <si>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</si>
  <si>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</si>
  <si>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</si>
  <si>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</si>
  <si>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</si>
  <si>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</si>
  <si>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</si>
  <si>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</si>
  <si>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</si>
  <si>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</si>
  <si>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</si>
  <si>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</si>
  <si>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</si>
  <si>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</si>
  <si>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</si>
  <si>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</si>
  <si>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</si>
  <si>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</si>
  <si>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</si>
  <si>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</si>
  <si>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</si>
  <si>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</si>
  <si>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</si>
  <si>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</si>
  <si>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</si>
  <si>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</si>
  <si>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</si>
  <si>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</si>
  <si>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</si>
  <si>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</si>
  <si>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</si>
  <si>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</si>
  <si>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</si>
  <si>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</si>
  <si>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</si>
  <si>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</si>
  <si>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</si>
  <si>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</si>
  <si>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</si>
  <si>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</si>
  <si>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</si>
  <si>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</si>
  <si>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</si>
  <si>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</si>
  <si>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</si>
  <si>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</si>
  <si>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</si>
  <si>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</si>
  <si>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</si>
  <si>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</si>
  <si>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</si>
  <si>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</si>
  <si>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</si>
  <si>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</si>
  <si>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</si>
  <si>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</si>
  <si>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</si>
  <si>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</si>
  <si>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</si>
  <si>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</si>
  <si>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</si>
  <si>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</si>
  <si>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</si>
  <si>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</si>
  <si>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</si>
  <si>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</si>
  <si>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</si>
  <si>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</si>
  <si>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</si>
  <si>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</si>
  <si>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</si>
  <si>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</si>
  <si>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</si>
  <si>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</si>
  <si>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</si>
  <si>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</si>
  <si>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</si>
  <si>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</si>
  <si>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</si>
  <si>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</si>
  <si>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</si>
  <si>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</si>
  <si>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</si>
  <si>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</si>
  <si>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</si>
  <si>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</si>
  <si>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</si>
  <si>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</si>
  <si>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</si>
  <si>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</si>
  <si>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</si>
  <si>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</si>
  <si>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</si>
  <si>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</si>
  <si>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</si>
  <si>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</si>
  <si>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</si>
  <si>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</si>
  <si>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</si>
  <si>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</si>
  <si>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</si>
  <si>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</si>
  <si>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</si>
  <si>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</si>
  <si>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</si>
  <si>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</si>
  <si>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</si>
  <si>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</si>
  <si>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</si>
  <si>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</si>
  <si>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</si>
  <si>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</si>
  <si>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</si>
  <si>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</si>
  <si>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</si>
  <si>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</si>
  <si>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</si>
  <si>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</si>
  <si>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</si>
  <si>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</si>
  <si>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</si>
  <si>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</si>
  <si>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</si>
  <si>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</si>
  <si>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</si>
  <si>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</si>
  <si>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</si>
  <si>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</si>
  <si>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</si>
  <si>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</si>
  <si>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</si>
  <si>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</si>
  <si>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</si>
  <si>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- 2</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</si>
  <si>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</si>
  <si>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</si>
  <si>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</si>
  <si>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</si>
  <si>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</si>
  <si>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</si>
  <si>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</si>
  <si>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</si>
  <si>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</si>
  <si>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</si>
  <si>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</si>
  <si>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</si>
  <si>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</si>
  <si>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</si>
  <si>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</si>
  <si>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</si>
  <si>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</si>
  <si>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</si>
  <si>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</si>
  <si>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</si>
  <si>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</si>
  <si>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</si>
  <si>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</si>
  <si>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</si>
  <si>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</si>
  <si>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</si>
  <si>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</si>
  <si>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</si>
  <si>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</si>
  <si>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</si>
  <si>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</si>
  <si>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</si>
  <si>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</si>
  <si>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</si>
  <si>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</si>
  <si>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</si>
  <si>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</si>
  <si>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</si>
  <si>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</si>
  <si>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</si>
  <si>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</si>
  <si>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</si>
  <si>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</si>
  <si>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</si>
  <si>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</si>
  <si>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</si>
  <si>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</si>
  <si>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</si>
  <si>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</si>
  <si>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</si>
  <si>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</si>
  <si>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</si>
  <si>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</si>
  <si>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Total Installation Charges</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</si>
  <si>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</si>
  <si>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</si>
  <si>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</si>
  <si>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</si>
  <si>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</si>
  <si>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</si>
  <si>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</si>
  <si>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</si>
  <si>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</si>
  <si>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</si>
  <si>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</si>
  <si>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</si>
  <si>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</si>
  <si>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</si>
  <si>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 xml:space="preserve">Total Ex-works Price </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</si>
  <si>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</si>
  <si>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</si>
  <si>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</si>
  <si>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</si>
  <si>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</si>
  <si>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</si>
  <si>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</si>
  <si>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</si>
  <si>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</si>
  <si>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</si>
  <si>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</si>
  <si>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</si>
  <si>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</si>
  <si>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</si>
  <si>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</si>
  <si>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</si>
  <si>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</si>
  <si>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</si>
  <si>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</si>
  <si>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</si>
  <si>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</si>
  <si>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</si>
  <si>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</si>
  <si>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</si>
  <si>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</si>
  <si>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</si>
  <si>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</si>
  <si>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</si>
  <si>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</si>
  <si>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</si>
  <si>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</si>
  <si>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</si>
  <si>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</si>
  <si>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Local Transportation, In-transit insurance, loading and unloading</t>
  </si>
  <si>
    <t xml:space="preserve">EA </t>
  </si>
  <si>
    <t>ORIGINAL</t>
  </si>
  <si>
    <t>Sch-4a (Training  Charges)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</si>
  <si>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</si>
  <si>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</si>
  <si>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</si>
  <si>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</si>
  <si>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</si>
  <si>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TOTAL SCHEDULE NO. 4a</t>
  </si>
  <si>
    <t>TOTAL SCHEDULE NO. 4b</t>
  </si>
  <si>
    <t>4a</t>
  </si>
  <si>
    <t>4b</t>
  </si>
  <si>
    <t>Schedule 4a</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</si>
  <si>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</si>
  <si>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</si>
  <si>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</si>
  <si>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</si>
  <si>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Revaluation of M column</t>
  </si>
  <si>
    <t>Revaluation of P column</t>
  </si>
  <si>
    <t>Schedule-4a : Training Charges</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</si>
  <si>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</si>
  <si>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r>
      <t>Discount on percent basis on total price quoted by us without Taxes &amp; Duties.</t>
    </r>
    <r>
      <rPr>
        <sz val="11"/>
        <rFont val="Book Antiqua"/>
        <family val="1"/>
      </rPr>
      <t xml:space="preserve"> [The discount shall be proportionately applicable on all the items of all the Schdules i.e. Sch-1 (without type test charges), Sch-2 , Sch-3, Sch-4a, Sch-4b &amp; Sch-7] </t>
    </r>
    <r>
      <rPr>
        <b/>
        <sz val="11"/>
        <rFont val="Book Antiqua"/>
        <family val="1"/>
      </rPr>
      <t>In Percent (%)</t>
    </r>
  </si>
  <si>
    <t>Schedule-4b : Maintenance Charges during and after DLP</t>
  </si>
  <si>
    <t>Schedule-4b : Maintenance Charges</t>
  </si>
  <si>
    <t>SET</t>
  </si>
  <si>
    <t>8= 6 x 7</t>
  </si>
  <si>
    <t>MND</t>
  </si>
  <si>
    <t>NOT APPLICABLE</t>
  </si>
  <si>
    <t>A.</t>
  </si>
  <si>
    <t>B.</t>
  </si>
  <si>
    <t>Schedule - 4a</t>
  </si>
  <si>
    <t>Fill up only green shaded cells in Sch-1, Sch-2, Sch-3, Sch-4a, Sch-4b, Sch-5, Sch-7 and Bid Form 2nd Envelope.</t>
  </si>
  <si>
    <t>Sole Bidder</t>
  </si>
  <si>
    <t>Break-up of Type Test Charges for Type Tests to be conducted (NOT APPLICABLE)</t>
  </si>
  <si>
    <t>All the cells in Sch-5 &amp; Sch-6 are auto filled, therefore no cell is required to be filled up there.</t>
  </si>
  <si>
    <t>JV (Joint Venture)</t>
  </si>
  <si>
    <t>24 FIBRE (DWSM) OPGW FIBRE OPTIC CABLE</t>
  </si>
  <si>
    <t>Suspension clamp assembly for 24 fibre OPGW</t>
  </si>
  <si>
    <t>TENSION ASSEMBLY - DEAD END FOR 24 FIBER OPGW</t>
  </si>
  <si>
    <t>TENSION ASSEMBLY - DOUBLE TENSION PASS THROUGH ASSEMBLY FOR 24 FIBEROPGW</t>
  </si>
  <si>
    <t>Vibration Damper for 24 fibre OPGW</t>
  </si>
  <si>
    <t>Down Lead clamp Assembly for 24 fibre OPGW</t>
  </si>
  <si>
    <t>Joint Box for 24 fibre OPGW</t>
  </si>
  <si>
    <t>24F (DWSM) APPROACH FIBRE OPTIC CABLE</t>
  </si>
  <si>
    <t xml:space="preserve">KM </t>
  </si>
  <si>
    <t>Installation of 24Fibre (DWSM) OPGW Cable alongwith associated Hardware fittings &amp; vibration dampers in  Live-line condition</t>
  </si>
  <si>
    <t>Installation of Joint box above ground (Including Splicing &amp; Testing) : 24 fibres</t>
  </si>
  <si>
    <t>Fibre Optic Approach cabling: Including installation hardware like ties/clips/cleats, conduits, ducts, supports, fittings,accessories etc.: 24 Fibre</t>
  </si>
  <si>
    <t>Training for communication Equipments</t>
  </si>
  <si>
    <t>General Instruction to the Bidders for filling up this workbook of Price Schedules for Package-Z</t>
  </si>
  <si>
    <t xml:space="preserve">Supply of OPGW and acc.- ER-I           </t>
  </si>
  <si>
    <t xml:space="preserve">Mandatory spares of OPGW ER-I           </t>
  </si>
  <si>
    <t>TENSION  FITTINGS ASSEMBLY FOR 24F OPGW INCLUDING ALL ACCESSORIES FOR JOINT BOX (SPLICING) LOCATION</t>
  </si>
  <si>
    <t>TENSION  FITTINGS ASSEMBLY ON SUSPENSION TOWER FOR 24F OPGW INCLUDING ALL ACCESSORIES AT JOINT BOX (SPLICING) LOCATION</t>
  </si>
  <si>
    <t xml:space="preserve">Fiber Optic Cabling Package in ER-1        </t>
  </si>
  <si>
    <t xml:space="preserve">Installation of OPGW- ER-I              </t>
  </si>
  <si>
    <t xml:space="preserve">Installation of Commn. Eqpt. in ERI     </t>
  </si>
  <si>
    <t xml:space="preserve">Training in ERI                         </t>
  </si>
  <si>
    <t xml:space="preserve">Training in ERII                        </t>
  </si>
  <si>
    <t xml:space="preserve">Establishment of Reliable Communication Network Package-I (OPGW) in Puducherry </t>
  </si>
  <si>
    <t>OPGW Fibre Optic Distribution Panel (FODP): Indoor Type: 48F</t>
  </si>
  <si>
    <t>HDPE Duct</t>
  </si>
  <si>
    <t>ADSS Cable</t>
  </si>
  <si>
    <t>Spares</t>
  </si>
  <si>
    <t>SRTS-II RHQ Bangalore</t>
  </si>
  <si>
    <t>Grand Summary [Schedule 1to 3 &amp; 5]</t>
  </si>
  <si>
    <t>Taxes and Duties not included in Schedule 1 &amp; 3</t>
  </si>
  <si>
    <t>Fibre Optic Distribution Panel (FODP): Indoor Type: FC Coupling and mounted on ETSI 19" rack or slimline rack: Type 2  (48 Fibre)</t>
  </si>
  <si>
    <t>4</t>
  </si>
  <si>
    <t>Total GST on Installation Services  (Schedule-3)</t>
  </si>
  <si>
    <t>Total GST for Supply of Goods (inter-alia including Type Test Charges) (Schedule-1)</t>
  </si>
  <si>
    <t>Specification No: SR-II/C&amp;M/WC -2828/NIT-179(E)/2020</t>
  </si>
  <si>
    <t>Sch-4b (Buy back charges) :</t>
  </si>
  <si>
    <t>Schedule - 4</t>
  </si>
  <si>
    <t>Buback charges</t>
  </si>
  <si>
    <t xml:space="preserve"> Return of existing Ground wire (Earth wire)</t>
  </si>
  <si>
    <t>KM</t>
  </si>
  <si>
    <t>Unit rate excluding GST</t>
  </si>
  <si>
    <t>Total   Charges excluding GST</t>
  </si>
  <si>
    <t>Total  Buyback value</t>
  </si>
  <si>
    <t>HSN Code</t>
  </si>
  <si>
    <t>Whether HSN  in column '8’ is confirmed. If not  indicate applicable the HSN *</t>
  </si>
  <si>
    <t>Buy back charges</t>
  </si>
  <si>
    <t xml:space="preserve">Total including GST </t>
  </si>
  <si>
    <t>Feb</t>
  </si>
  <si>
    <t>Buy Back chrages( Return of existing Ground wire (Earth wire)</t>
  </si>
  <si>
    <t>TOTAL [1+2+3+4]</t>
  </si>
  <si>
    <t>TOTAL SCHEDULE NO. 4(Including GST)</t>
  </si>
  <si>
    <t>GRAND TOTAL [5-6]</t>
  </si>
  <si>
    <t>Schedule 4</t>
  </si>
  <si>
    <t>Buy Back charges</t>
  </si>
  <si>
    <t>Transportation of 09 km ADSS cable with accessories
from Villianur to Yenam of distance about 900km</t>
  </si>
  <si>
    <t>LS</t>
  </si>
  <si>
    <t>ADSS Cable (inclusive of owner supplied cable)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</si>
</sst>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_(* \(#,##0.00\);_(* &quot;-&quot;??_);_(@_)"/>
    <numFmt numFmtId="164" formatCode="0.0"/>
    <numFmt numFmtId="165" formatCode="0.000"/>
    <numFmt numFmtId="166" formatCode="_(* #,##0.00_);_(* \(#,##0.00\);_(* \-??_);_(@_)"/>
    <numFmt numFmtId="167" formatCode="_(* #,##0_);_(* \(#,##0\);_(* \-??_);_(@_)"/>
    <numFmt numFmtId="168" formatCode="_(* #,##0.0_);_(* \(#,##0.0\);_(* \-??_);_(@_)"/>
    <numFmt numFmtId="169" formatCode="#,##0.0"/>
    <numFmt numFmtId="170" formatCode="0.00_)"/>
    <numFmt numFmtId="171" formatCode="_-&quot;£&quot;* #,##0.00_-;\-&quot;£&quot;* #,##0.00_-;_-&quot;£&quot;* &quot;-&quot;??_-;_-@_-"/>
    <numFmt numFmtId="172" formatCode="&quot;\&quot;#,##0.00;[Red]\-&quot;\&quot;#,##0.00"/>
    <numFmt numFmtId="173" formatCode="#,##0.000_);\(#,##0.000\)"/>
    <numFmt numFmtId="174" formatCode="0.0_)"/>
    <numFmt numFmtId="175" formatCode=";;"/>
    <numFmt numFmtId="176" formatCode="&quot; &quot;@"/>
    <numFmt numFmtId="177" formatCode="[$-409]dd\-mmm\-yy;@"/>
    <numFmt numFmtId="178" formatCode="_(* #,##0_);_(* \(#,##0\);_(* &quot;-&quot;??_);_(@_)"/>
    <numFmt numFmtId="179" formatCode="0.0000%"/>
    <numFmt numFmtId="180" formatCode="0.0000000000%"/>
  </numFmts>
  <fonts count="112">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2"/>
      <color indexed="16"/>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9"/>
      <name val="Book Antiqua"/>
      <family val="1"/>
    </font>
    <font>
      <sz val="12"/>
      <color indexed="56"/>
      <name val="Book Antiqua"/>
      <family val="1"/>
    </font>
    <font>
      <b/>
      <sz val="11"/>
      <color indexed="9"/>
      <name val="Book Antiqua"/>
      <family val="1"/>
    </font>
    <font>
      <sz val="11"/>
      <color indexed="9"/>
      <name val="Book Antiqua"/>
      <family val="1"/>
    </font>
    <font>
      <sz val="11"/>
      <color indexed="9"/>
      <name val="Cambria"/>
      <family val="1"/>
    </font>
    <font>
      <sz val="12"/>
      <color indexed="9"/>
      <name val="Arial"/>
      <family val="2"/>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name val="Calibri"/>
      <family val="2"/>
    </font>
    <font>
      <b/>
      <sz val="22"/>
      <color indexed="10"/>
      <name val="Book Antiqua"/>
      <family val="1"/>
    </font>
    <font>
      <sz val="12"/>
      <color rgb="FFFF0000"/>
      <name val="Book Antiqua"/>
      <family val="1"/>
    </font>
    <font>
      <b/>
      <sz val="11"/>
      <name val="Calibri"/>
      <family val="2"/>
      <scheme val="minor"/>
    </font>
    <font>
      <sz val="11"/>
      <name val="Calibri"/>
      <family val="2"/>
      <scheme val="minor"/>
    </font>
    <font>
      <b/>
      <sz val="11"/>
      <color indexed="9"/>
      <name val="Calibri"/>
      <family val="2"/>
      <scheme val="minor"/>
    </font>
    <font>
      <sz val="11"/>
      <color indexed="9"/>
      <name val="Calibri"/>
      <family val="2"/>
      <scheme val="minor"/>
    </font>
    <font>
      <sz val="11"/>
      <color indexed="8"/>
      <name val="Calibri"/>
      <family val="2"/>
      <scheme val="minor"/>
    </font>
    <font>
      <b/>
      <sz val="11"/>
      <color indexed="10"/>
      <name val="Calibri"/>
      <family val="2"/>
      <scheme val="minor"/>
    </font>
    <font>
      <b/>
      <sz val="12"/>
      <name val="Calibri"/>
      <family val="2"/>
      <scheme val="minor"/>
    </font>
    <font>
      <sz val="12"/>
      <color indexed="9"/>
      <name val="Calibri"/>
      <family val="2"/>
      <scheme val="minor"/>
    </font>
    <font>
      <sz val="12"/>
      <name val="Calibri"/>
      <family val="2"/>
      <scheme val="minor"/>
    </font>
    <font>
      <sz val="14"/>
      <name val="Calibri"/>
      <family val="2"/>
      <scheme val="minor"/>
    </font>
    <font>
      <sz val="12"/>
      <color indexed="8"/>
      <name val="Calibri"/>
      <family val="2"/>
      <scheme val="minor"/>
    </font>
    <font>
      <b/>
      <sz val="12"/>
      <color indexed="9"/>
      <name val="Calibri"/>
      <family val="2"/>
      <scheme val="minor"/>
    </font>
    <font>
      <b/>
      <i/>
      <sz val="12"/>
      <name val="Calibri"/>
      <family val="2"/>
      <scheme val="minor"/>
    </font>
    <font>
      <b/>
      <sz val="14"/>
      <name val="Calibri"/>
      <family val="2"/>
      <scheme val="minor"/>
    </font>
    <font>
      <b/>
      <sz val="12"/>
      <color indexed="8"/>
      <name val="Calibri"/>
      <family val="2"/>
      <scheme val="minor"/>
    </font>
    <font>
      <sz val="12"/>
      <color rgb="FFFF0000"/>
      <name val="Calibri"/>
      <family val="2"/>
      <scheme val="minor"/>
    </font>
    <font>
      <sz val="10"/>
      <name val="Calibri"/>
      <family val="2"/>
      <scheme val="minor"/>
    </font>
    <font>
      <sz val="20"/>
      <name val="Calibri"/>
      <family val="2"/>
      <scheme val="minor"/>
    </font>
    <font>
      <b/>
      <sz val="20"/>
      <name val="Calibri"/>
      <family val="2"/>
      <scheme val="minor"/>
    </font>
    <font>
      <b/>
      <sz val="12"/>
      <color rgb="FFFF0000"/>
      <name val="Calibri"/>
      <family val="2"/>
      <scheme val="minor"/>
    </font>
    <font>
      <b/>
      <i/>
      <sz val="11"/>
      <name val="Calibri"/>
      <family val="2"/>
      <scheme val="minor"/>
    </font>
    <font>
      <sz val="18"/>
      <name val="Calibri"/>
      <family val="2"/>
      <scheme val="minor"/>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45"/>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rgb="FF00B0F0"/>
        <bgColor indexed="64"/>
      </patternFill>
    </fill>
    <fill>
      <patternFill patternType="solid">
        <fgColor theme="1" tint="0.49998474074526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FFFF00"/>
        <bgColor indexed="64"/>
      </patternFill>
    </fill>
  </fills>
  <borders count="4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hair">
        <color indexed="64"/>
      </top>
      <bottom/>
      <diagonal/>
    </border>
  </borders>
  <cellStyleXfs count="220">
    <xf numFmtId="0" fontId="0" fillId="0" borderId="0"/>
    <xf numFmtId="9" fontId="6" fillId="0" borderId="0"/>
    <xf numFmtId="9" fontId="72" fillId="0" borderId="0"/>
    <xf numFmtId="9" fontId="6" fillId="0" borderId="0"/>
    <xf numFmtId="9" fontId="86" fillId="0" borderId="0"/>
    <xf numFmtId="9" fontId="6" fillId="0" borderId="0"/>
    <xf numFmtId="171"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5" fontId="1" fillId="0" borderId="0" applyFont="0" applyFill="0" applyBorder="0" applyAlignment="0" applyProtection="0"/>
    <xf numFmtId="0" fontId="7" fillId="0" borderId="0"/>
    <xf numFmtId="43" fontId="1" fillId="0" borderId="0" applyFont="0" applyFill="0" applyBorder="0" applyAlignment="0" applyProtection="0"/>
    <xf numFmtId="172" fontId="1" fillId="0" borderId="0"/>
    <xf numFmtId="172" fontId="35" fillId="0" borderId="0"/>
    <xf numFmtId="172" fontId="1" fillId="0" borderId="0"/>
    <xf numFmtId="172" fontId="35" fillId="0" borderId="0"/>
    <xf numFmtId="172" fontId="1" fillId="0" borderId="0"/>
    <xf numFmtId="172" fontId="35" fillId="0" borderId="0"/>
    <xf numFmtId="172" fontId="1" fillId="0" borderId="0"/>
    <xf numFmtId="172" fontId="35" fillId="0" borderId="0"/>
    <xf numFmtId="172" fontId="1" fillId="0" borderId="0"/>
    <xf numFmtId="172" fontId="35" fillId="0" borderId="0"/>
    <xf numFmtId="172" fontId="1" fillId="0" borderId="0"/>
    <xf numFmtId="172" fontId="35" fillId="0" borderId="0"/>
    <xf numFmtId="172" fontId="1" fillId="0" borderId="0"/>
    <xf numFmtId="172" fontId="35" fillId="0" borderId="0"/>
    <xf numFmtId="172" fontId="1" fillId="0" borderId="0"/>
    <xf numFmtId="172"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69" fontId="8" fillId="0" borderId="1">
      <alignment horizontal="right"/>
    </xf>
    <xf numFmtId="169" fontId="73" fillId="0" borderId="1">
      <alignment horizontal="right"/>
    </xf>
    <xf numFmtId="169"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75" fillId="0" borderId="0"/>
    <xf numFmtId="37" fontId="10" fillId="0" borderId="0"/>
    <xf numFmtId="165" fontId="1" fillId="0" borderId="0"/>
    <xf numFmtId="165" fontId="35" fillId="0" borderId="0"/>
    <xf numFmtId="0" fontId="1"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5" fillId="0" borderId="0"/>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84" fillId="0" borderId="0"/>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1" fillId="0" borderId="0" applyNumberFormat="0" applyFont="0" applyFill="0" applyBorder="0" applyAlignment="0" applyProtection="0">
      <alignment vertical="top"/>
    </xf>
    <xf numFmtId="0" fontId="16" fillId="0" borderId="0"/>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6" fillId="0" borderId="0"/>
    <xf numFmtId="0" fontId="35" fillId="0" borderId="0"/>
    <xf numFmtId="0" fontId="35" fillId="0" borderId="0"/>
    <xf numFmtId="0" fontId="1"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2" fillId="0" borderId="0"/>
    <xf numFmtId="0" fontId="18" fillId="0" borderId="0"/>
    <xf numFmtId="0" fontId="16" fillId="0" borderId="0"/>
    <xf numFmtId="0" fontId="32" fillId="0" borderId="0"/>
    <xf numFmtId="0" fontId="1" fillId="0" borderId="0"/>
    <xf numFmtId="0" fontId="35" fillId="0" borderId="0" applyNumberFormat="0" applyFont="0" applyFill="0" applyBorder="0" applyAlignment="0" applyProtection="0">
      <alignment vertical="top"/>
    </xf>
    <xf numFmtId="0" fontId="16" fillId="0" borderId="0" applyNumberFormat="0" applyFill="0" applyBorder="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5"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5" fillId="0" borderId="0" applyNumberFormat="0" applyFont="0" applyFill="0" applyBorder="0" applyAlignment="0" applyProtection="0">
      <alignment vertical="top"/>
    </xf>
    <xf numFmtId="9" fontId="35" fillId="0" borderId="0" applyFill="0" applyBorder="0" applyAlignment="0" applyProtection="0"/>
    <xf numFmtId="9" fontId="35"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cellStyleXfs>
  <cellXfs count="1592">
    <xf numFmtId="0" fontId="0" fillId="0" borderId="0" xfId="0"/>
    <xf numFmtId="0" fontId="16" fillId="0" borderId="0" xfId="0" applyFont="1" applyAlignment="1">
      <alignment vertical="center"/>
    </xf>
    <xf numFmtId="0" fontId="16" fillId="0" borderId="0" xfId="0" applyNumberFormat="1" applyFont="1" applyFill="1" applyBorder="1" applyAlignment="1" applyProtection="1">
      <alignment vertical="center"/>
    </xf>
    <xf numFmtId="0" fontId="16" fillId="0" borderId="0" xfId="0" applyFont="1" applyAlignment="1">
      <alignment horizontal="justify" vertical="center" wrapText="1"/>
    </xf>
    <xf numFmtId="0" fontId="16" fillId="0" borderId="0" xfId="199" applyNumberFormat="1" applyFont="1" applyFill="1" applyBorder="1" applyAlignment="1" applyProtection="1">
      <alignment vertical="center"/>
    </xf>
    <xf numFmtId="0" fontId="16" fillId="0" borderId="0" xfId="0" applyNumberFormat="1" applyFont="1" applyFill="1" applyBorder="1" applyAlignment="1" applyProtection="1">
      <alignment horizontal="left" vertical="center"/>
    </xf>
    <xf numFmtId="0" fontId="15" fillId="0" borderId="4" xfId="0" applyNumberFormat="1" applyFont="1" applyFill="1" applyBorder="1" applyAlignment="1" applyProtection="1">
      <alignment horizontal="center" vertical="center" wrapText="1"/>
    </xf>
    <xf numFmtId="0" fontId="16" fillId="0" borderId="0" xfId="0" applyNumberFormat="1" applyFont="1" applyFill="1" applyBorder="1" applyAlignment="1" applyProtection="1">
      <alignment horizontal="center" vertical="center"/>
    </xf>
    <xf numFmtId="0" fontId="15" fillId="0" borderId="5" xfId="0" applyNumberFormat="1" applyFont="1" applyFill="1" applyBorder="1" applyAlignment="1" applyProtection="1">
      <alignment vertical="center"/>
    </xf>
    <xf numFmtId="0" fontId="15" fillId="0" borderId="5" xfId="0" applyNumberFormat="1" applyFont="1" applyFill="1" applyBorder="1" applyAlignment="1" applyProtection="1">
      <alignment horizontal="right" vertical="center"/>
    </xf>
    <xf numFmtId="0" fontId="15" fillId="0" borderId="4" xfId="0" applyNumberFormat="1" applyFont="1" applyFill="1" applyBorder="1" applyAlignment="1" applyProtection="1">
      <alignment horizontal="center" vertical="center"/>
    </xf>
    <xf numFmtId="0" fontId="16" fillId="0" borderId="4" xfId="0" applyNumberFormat="1" applyFont="1" applyFill="1" applyBorder="1" applyAlignment="1" applyProtection="1">
      <alignment vertical="center"/>
    </xf>
    <xf numFmtId="0" fontId="15" fillId="0" borderId="0" xfId="0" applyFont="1" applyAlignment="1">
      <alignment horizontal="center" vertical="center"/>
    </xf>
    <xf numFmtId="14" fontId="16"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justify" vertical="center"/>
    </xf>
    <xf numFmtId="0" fontId="15" fillId="0" borderId="4" xfId="199" applyNumberFormat="1" applyFont="1" applyFill="1" applyBorder="1" applyAlignment="1" applyProtection="1">
      <alignment vertical="center" wrapText="1"/>
    </xf>
    <xf numFmtId="0" fontId="19" fillId="0" borderId="0" xfId="203" applyFont="1" applyBorder="1" applyAlignment="1" applyProtection="1">
      <alignment vertical="center"/>
      <protection hidden="1"/>
    </xf>
    <xf numFmtId="0" fontId="19" fillId="0" borderId="0" xfId="203" applyFont="1" applyAlignment="1" applyProtection="1">
      <alignment vertical="center"/>
      <protection hidden="1"/>
    </xf>
    <xf numFmtId="0" fontId="19" fillId="0" borderId="0" xfId="203" applyFont="1" applyProtection="1">
      <protection hidden="1"/>
    </xf>
    <xf numFmtId="0" fontId="1" fillId="0" borderId="0" xfId="203" applyProtection="1">
      <protection hidden="1"/>
    </xf>
    <xf numFmtId="0" fontId="4" fillId="0" borderId="0" xfId="203" applyFont="1" applyBorder="1" applyAlignment="1" applyProtection="1">
      <alignment vertical="center"/>
      <protection hidden="1"/>
    </xf>
    <xf numFmtId="0" fontId="4" fillId="0" borderId="6" xfId="203" applyFont="1" applyBorder="1" applyAlignment="1" applyProtection="1">
      <alignment vertical="center"/>
      <protection hidden="1"/>
    </xf>
    <xf numFmtId="0" fontId="4" fillId="0" borderId="7" xfId="203" applyFont="1" applyBorder="1" applyAlignment="1" applyProtection="1">
      <alignment vertical="center"/>
      <protection hidden="1"/>
    </xf>
    <xf numFmtId="0" fontId="1" fillId="0" borderId="0" xfId="203"/>
    <xf numFmtId="0" fontId="4" fillId="0" borderId="8" xfId="203" applyFont="1" applyBorder="1" applyAlignment="1" applyProtection="1">
      <alignment vertical="center"/>
      <protection hidden="1"/>
    </xf>
    <xf numFmtId="0" fontId="4" fillId="0" borderId="5" xfId="203" applyFont="1" applyBorder="1" applyAlignment="1" applyProtection="1">
      <alignment vertical="center"/>
      <protection hidden="1"/>
    </xf>
    <xf numFmtId="0" fontId="4" fillId="0" borderId="9" xfId="203" applyFont="1" applyBorder="1" applyAlignment="1" applyProtection="1">
      <alignment vertical="center"/>
      <protection hidden="1"/>
    </xf>
    <xf numFmtId="0" fontId="23" fillId="0" borderId="7" xfId="203" applyFont="1" applyBorder="1" applyAlignment="1" applyProtection="1">
      <alignment vertical="center"/>
      <protection hidden="1"/>
    </xf>
    <xf numFmtId="0" fontId="1" fillId="0" borderId="0" xfId="203" applyAlignment="1" applyProtection="1">
      <alignment vertical="center"/>
      <protection hidden="1"/>
    </xf>
    <xf numFmtId="0" fontId="18" fillId="0" borderId="7" xfId="203" applyFont="1" applyBorder="1" applyAlignment="1" applyProtection="1">
      <alignment vertical="center"/>
      <protection hidden="1"/>
    </xf>
    <xf numFmtId="0" fontId="25" fillId="0" borderId="0" xfId="203" applyFont="1" applyBorder="1" applyAlignment="1" applyProtection="1">
      <alignment vertical="center"/>
      <protection hidden="1"/>
    </xf>
    <xf numFmtId="0" fontId="18" fillId="0" borderId="9" xfId="203" applyFont="1" applyBorder="1" applyAlignment="1" applyProtection="1">
      <alignment vertical="center"/>
      <protection hidden="1"/>
    </xf>
    <xf numFmtId="0" fontId="4" fillId="0" borderId="0" xfId="203" applyFont="1" applyAlignment="1" applyProtection="1">
      <alignment vertical="center"/>
      <protection hidden="1"/>
    </xf>
    <xf numFmtId="0" fontId="4" fillId="0" borderId="10" xfId="203" applyFont="1" applyBorder="1" applyAlignment="1" applyProtection="1">
      <alignment vertical="center"/>
      <protection hidden="1"/>
    </xf>
    <xf numFmtId="0" fontId="18" fillId="0" borderId="0" xfId="203" applyFont="1" applyAlignment="1" applyProtection="1">
      <alignment vertical="center"/>
      <protection hidden="1"/>
    </xf>
    <xf numFmtId="0" fontId="15" fillId="0" borderId="0" xfId="204" applyFont="1" applyAlignment="1" applyProtection="1">
      <alignment vertical="center"/>
      <protection hidden="1"/>
    </xf>
    <xf numFmtId="0" fontId="16" fillId="0" borderId="0" xfId="204" applyFont="1" applyAlignment="1" applyProtection="1">
      <alignment vertical="center"/>
      <protection hidden="1"/>
    </xf>
    <xf numFmtId="0" fontId="16" fillId="0" borderId="0" xfId="204" applyFont="1" applyBorder="1" applyAlignment="1" applyProtection="1">
      <alignment vertical="center"/>
      <protection hidden="1"/>
    </xf>
    <xf numFmtId="0" fontId="16" fillId="0" borderId="0" xfId="0" applyFont="1" applyBorder="1" applyAlignment="1" applyProtection="1">
      <alignment vertical="center"/>
      <protection hidden="1"/>
    </xf>
    <xf numFmtId="0" fontId="15" fillId="0" borderId="0" xfId="0" applyNumberFormat="1" applyFont="1" applyFill="1" applyBorder="1" applyAlignment="1" applyProtection="1">
      <alignment horizontal="justify" vertical="center"/>
    </xf>
    <xf numFmtId="0" fontId="15" fillId="0" borderId="0" xfId="0" applyFont="1" applyAlignment="1">
      <alignment horizontal="right" vertical="center"/>
    </xf>
    <xf numFmtId="0" fontId="16" fillId="0" borderId="0" xfId="0" applyFont="1"/>
    <xf numFmtId="0" fontId="4" fillId="0" borderId="0" xfId="203" applyFont="1" applyAlignment="1" applyProtection="1">
      <alignment vertical="top"/>
      <protection hidden="1"/>
    </xf>
    <xf numFmtId="0" fontId="26" fillId="0" borderId="0" xfId="203" applyFont="1" applyFill="1" applyAlignment="1" applyProtection="1">
      <alignment horizontal="center" vertical="center"/>
      <protection hidden="1"/>
    </xf>
    <xf numFmtId="0" fontId="15" fillId="0" borderId="0" xfId="203" applyFont="1" applyAlignment="1" applyProtection="1">
      <alignment vertical="center"/>
      <protection hidden="1"/>
    </xf>
    <xf numFmtId="0" fontId="16" fillId="0" borderId="0" xfId="203" applyFont="1" applyAlignment="1" applyProtection="1">
      <alignment vertical="center"/>
      <protection hidden="1"/>
    </xf>
    <xf numFmtId="0" fontId="15" fillId="0" borderId="0" xfId="206" applyFont="1" applyFill="1" applyAlignment="1" applyProtection="1">
      <alignment vertical="top"/>
      <protection hidden="1"/>
    </xf>
    <xf numFmtId="0" fontId="16" fillId="0" borderId="0" xfId="203" applyFont="1" applyFill="1" applyAlignment="1" applyProtection="1">
      <alignment vertical="top"/>
      <protection hidden="1"/>
    </xf>
    <xf numFmtId="0" fontId="26" fillId="0" borderId="0" xfId="203" applyFont="1" applyFill="1" applyAlignment="1" applyProtection="1">
      <alignment vertical="center"/>
      <protection hidden="1"/>
    </xf>
    <xf numFmtId="176" fontId="15" fillId="0" borderId="11" xfId="203" applyNumberFormat="1" applyFont="1" applyBorder="1" applyAlignment="1" applyProtection="1">
      <alignment horizontal="center" vertical="center"/>
      <protection hidden="1"/>
    </xf>
    <xf numFmtId="0" fontId="16" fillId="0" borderId="12" xfId="203" applyFont="1" applyBorder="1" applyAlignment="1" applyProtection="1">
      <alignment horizontal="center" vertical="center"/>
      <protection hidden="1"/>
    </xf>
    <xf numFmtId="0" fontId="16" fillId="0" borderId="13" xfId="203" applyFont="1" applyBorder="1" applyAlignment="1" applyProtection="1">
      <alignment vertical="center"/>
      <protection hidden="1"/>
    </xf>
    <xf numFmtId="0" fontId="16" fillId="0" borderId="0" xfId="203" applyFont="1" applyBorder="1" applyAlignment="1" applyProtection="1">
      <alignment vertical="center"/>
      <protection hidden="1"/>
    </xf>
    <xf numFmtId="0" fontId="15" fillId="0" borderId="0" xfId="203" applyFont="1" applyFill="1" applyBorder="1" applyAlignment="1" applyProtection="1">
      <alignment vertical="center" wrapText="1"/>
      <protection hidden="1"/>
    </xf>
    <xf numFmtId="4" fontId="15" fillId="0" borderId="0" xfId="203" applyNumberFormat="1" applyFont="1" applyBorder="1" applyAlignment="1" applyProtection="1">
      <alignment vertical="center"/>
      <protection hidden="1"/>
    </xf>
    <xf numFmtId="0" fontId="16" fillId="0" borderId="0" xfId="203" applyFont="1" applyAlignment="1" applyProtection="1">
      <alignment horizontal="left" vertical="center" wrapText="1"/>
      <protection hidden="1"/>
    </xf>
    <xf numFmtId="0" fontId="16" fillId="0" borderId="0" xfId="203" applyFont="1" applyAlignment="1" applyProtection="1">
      <alignment horizontal="right" vertical="center"/>
      <protection hidden="1"/>
    </xf>
    <xf numFmtId="0" fontId="5" fillId="0" borderId="0" xfId="203" applyFont="1" applyAlignment="1" applyProtection="1">
      <alignment horizontal="center" vertical="top"/>
      <protection hidden="1"/>
    </xf>
    <xf numFmtId="0" fontId="15" fillId="0" borderId="5" xfId="203" applyFont="1" applyFill="1" applyBorder="1" applyAlignment="1" applyProtection="1">
      <alignment vertical="top"/>
      <protection hidden="1"/>
    </xf>
    <xf numFmtId="0" fontId="15" fillId="0" borderId="11" xfId="203" applyFont="1" applyBorder="1" applyAlignment="1" applyProtection="1">
      <alignment horizontal="justify" vertical="top" wrapText="1"/>
      <protection hidden="1"/>
    </xf>
    <xf numFmtId="0" fontId="15" fillId="0" borderId="11" xfId="203" applyFont="1" applyBorder="1" applyAlignment="1" applyProtection="1">
      <alignment horizontal="right" vertical="center" wrapText="1" indent="5"/>
      <protection hidden="1"/>
    </xf>
    <xf numFmtId="0" fontId="16" fillId="0" borderId="13" xfId="203" applyFont="1" applyBorder="1" applyAlignment="1" applyProtection="1">
      <alignment horizontal="center" vertical="center"/>
      <protection hidden="1"/>
    </xf>
    <xf numFmtId="0" fontId="16" fillId="0" borderId="0" xfId="203" applyFont="1" applyAlignment="1" applyProtection="1">
      <alignment horizontal="left" vertical="center"/>
      <protection hidden="1"/>
    </xf>
    <xf numFmtId="0" fontId="4" fillId="0" borderId="0" xfId="203" applyFont="1" applyAlignment="1" applyProtection="1">
      <alignment horizontal="right"/>
      <protection hidden="1"/>
    </xf>
    <xf numFmtId="0" fontId="15" fillId="0" borderId="5" xfId="0" applyNumberFormat="1" applyFont="1" applyFill="1" applyBorder="1" applyAlignment="1" applyProtection="1">
      <alignment horizontal="left" vertical="center"/>
    </xf>
    <xf numFmtId="0" fontId="15" fillId="0" borderId="5" xfId="0" applyNumberFormat="1" applyFont="1" applyFill="1" applyBorder="1" applyAlignment="1" applyProtection="1">
      <alignment horizontal="justify" vertical="center"/>
    </xf>
    <xf numFmtId="0" fontId="15" fillId="0" borderId="5" xfId="0" applyNumberFormat="1" applyFont="1" applyFill="1" applyBorder="1" applyAlignment="1" applyProtection="1">
      <alignment horizontal="center" vertical="center"/>
    </xf>
    <xf numFmtId="0" fontId="16" fillId="0" borderId="0" xfId="204" applyFont="1" applyBorder="1" applyAlignment="1" applyProtection="1">
      <alignment horizontal="left" vertical="center" indent="1"/>
      <protection hidden="1"/>
    </xf>
    <xf numFmtId="0" fontId="16" fillId="0" borderId="0" xfId="0" applyNumberFormat="1" applyFont="1" applyFill="1" applyBorder="1" applyAlignment="1" applyProtection="1">
      <alignment horizontal="left" vertical="center" indent="1"/>
      <protection hidden="1"/>
    </xf>
    <xf numFmtId="0" fontId="16" fillId="0" borderId="0" xfId="203" applyNumberFormat="1" applyFont="1" applyFill="1" applyBorder="1" applyAlignment="1" applyProtection="1">
      <alignment horizontal="left" vertical="center" indent="1"/>
      <protection hidden="1"/>
    </xf>
    <xf numFmtId="0" fontId="16" fillId="0" borderId="0" xfId="206" applyFont="1" applyAlignment="1" applyProtection="1">
      <alignment horizontal="left" vertical="center" indent="1"/>
      <protection hidden="1"/>
    </xf>
    <xf numFmtId="0" fontId="16" fillId="0" borderId="0" xfId="203" applyFont="1" applyAlignment="1" applyProtection="1">
      <alignment horizontal="left" vertical="center" indent="1"/>
      <protection hidden="1"/>
    </xf>
    <xf numFmtId="0" fontId="16" fillId="0" borderId="5"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left" vertical="center"/>
      <protection hidden="1"/>
    </xf>
    <xf numFmtId="0" fontId="15" fillId="0" borderId="0" xfId="204" applyFont="1" applyFill="1" applyAlignment="1" applyProtection="1">
      <alignment vertical="center"/>
      <protection hidden="1"/>
    </xf>
    <xf numFmtId="0" fontId="16" fillId="0" borderId="0" xfId="204" applyFont="1" applyFill="1" applyAlignment="1" applyProtection="1">
      <alignment vertical="center"/>
      <protection hidden="1"/>
    </xf>
    <xf numFmtId="0" fontId="16" fillId="0" borderId="0" xfId="204" applyFont="1" applyFill="1" applyBorder="1" applyAlignment="1" applyProtection="1">
      <alignment vertical="center"/>
      <protection hidden="1"/>
    </xf>
    <xf numFmtId="0" fontId="15" fillId="0" borderId="0" xfId="204" applyFont="1" applyAlignment="1" applyProtection="1">
      <alignment horizontal="left" vertical="center"/>
      <protection hidden="1"/>
    </xf>
    <xf numFmtId="4" fontId="15" fillId="0" borderId="11" xfId="203" applyNumberFormat="1" applyFont="1" applyFill="1" applyBorder="1" applyAlignment="1" applyProtection="1">
      <alignment vertical="center"/>
      <protection hidden="1"/>
    </xf>
    <xf numFmtId="4" fontId="15" fillId="0" borderId="11" xfId="203" applyNumberFormat="1" applyFont="1" applyFill="1" applyBorder="1" applyAlignment="1" applyProtection="1">
      <alignment vertical="center" wrapText="1"/>
      <protection hidden="1"/>
    </xf>
    <xf numFmtId="0" fontId="15" fillId="0" borderId="0" xfId="203" applyFont="1" applyAlignment="1" applyProtection="1">
      <alignment horizontal="left" vertical="top" wrapText="1"/>
      <protection hidden="1"/>
    </xf>
    <xf numFmtId="0" fontId="15" fillId="0" borderId="4" xfId="199" applyNumberFormat="1" applyFont="1" applyFill="1" applyBorder="1" applyAlignment="1" applyProtection="1">
      <alignment horizontal="center" vertical="center"/>
    </xf>
    <xf numFmtId="0" fontId="15" fillId="0" borderId="4" xfId="199" applyNumberFormat="1" applyFont="1" applyFill="1" applyBorder="1" applyAlignment="1" applyProtection="1">
      <alignment horizontal="center" vertical="center" wrapText="1"/>
    </xf>
    <xf numFmtId="0" fontId="28" fillId="0" borderId="0" xfId="0" applyNumberFormat="1" applyFont="1" applyFill="1" applyBorder="1" applyAlignment="1" applyProtection="1">
      <alignment vertical="center" wrapText="1"/>
    </xf>
    <xf numFmtId="0" fontId="15" fillId="0" borderId="0" xfId="0" applyFont="1" applyAlignment="1">
      <alignment horizontal="left" vertical="top"/>
    </xf>
    <xf numFmtId="0" fontId="15" fillId="0" borderId="11" xfId="203" applyFont="1" applyBorder="1" applyAlignment="1" applyProtection="1">
      <alignment horizontal="center" vertical="center" wrapText="1"/>
      <protection hidden="1"/>
    </xf>
    <xf numFmtId="0" fontId="16" fillId="0" borderId="0" xfId="203" applyFont="1" applyBorder="1" applyAlignment="1" applyProtection="1">
      <alignment horizontal="center" vertical="center"/>
      <protection hidden="1"/>
    </xf>
    <xf numFmtId="0" fontId="15" fillId="0" borderId="0" xfId="203" applyFont="1" applyFill="1" applyBorder="1" applyAlignment="1" applyProtection="1">
      <alignment horizontal="left" vertical="center" wrapText="1"/>
      <protection hidden="1"/>
    </xf>
    <xf numFmtId="0" fontId="15" fillId="0" borderId="0" xfId="203" applyNumberFormat="1" applyFont="1" applyFill="1" applyBorder="1" applyAlignment="1" applyProtection="1">
      <alignment horizontal="right" vertical="center" wrapText="1"/>
      <protection hidden="1"/>
    </xf>
    <xf numFmtId="0" fontId="31" fillId="0" borderId="0" xfId="0" applyFont="1" applyBorder="1"/>
    <xf numFmtId="0" fontId="15" fillId="0" borderId="5" xfId="0" applyNumberFormat="1" applyFont="1" applyFill="1" applyBorder="1" applyAlignment="1" applyProtection="1">
      <alignment horizontal="left" vertical="center"/>
      <protection hidden="1"/>
    </xf>
    <xf numFmtId="0" fontId="15" fillId="0" borderId="5" xfId="0" applyNumberFormat="1" applyFont="1" applyFill="1" applyBorder="1" applyAlignment="1" applyProtection="1">
      <alignment horizontal="justify" vertical="center"/>
      <protection hidden="1"/>
    </xf>
    <xf numFmtId="0" fontId="15" fillId="0" borderId="5" xfId="0" applyNumberFormat="1" applyFont="1" applyFill="1" applyBorder="1" applyAlignment="1" applyProtection="1">
      <alignment horizontal="center" vertical="center"/>
      <protection hidden="1"/>
    </xf>
    <xf numFmtId="0" fontId="15" fillId="0" borderId="5" xfId="0" applyNumberFormat="1" applyFont="1" applyFill="1" applyBorder="1" applyAlignment="1" applyProtection="1">
      <alignment vertical="center"/>
      <protection hidden="1"/>
    </xf>
    <xf numFmtId="0" fontId="15" fillId="0" borderId="5" xfId="0" applyNumberFormat="1" applyFont="1" applyFill="1" applyBorder="1" applyAlignment="1" applyProtection="1">
      <alignment horizontal="right" vertical="center"/>
      <protection hidden="1"/>
    </xf>
    <xf numFmtId="0" fontId="16" fillId="0" borderId="0" xfId="0" applyNumberFormat="1" applyFont="1" applyFill="1" applyBorder="1" applyAlignment="1" applyProtection="1">
      <alignment horizontal="justify" vertical="center"/>
      <protection hidden="1"/>
    </xf>
    <xf numFmtId="0" fontId="16" fillId="0" borderId="0"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vertical="center"/>
      <protection hidden="1"/>
    </xf>
    <xf numFmtId="0" fontId="16" fillId="0" borderId="0" xfId="199" applyNumberFormat="1" applyFont="1" applyFill="1" applyBorder="1" applyAlignment="1" applyProtection="1">
      <alignment vertical="center"/>
      <protection hidden="1"/>
    </xf>
    <xf numFmtId="0" fontId="15" fillId="0" borderId="0" xfId="0" applyNumberFormat="1" applyFont="1" applyFill="1" applyBorder="1" applyAlignment="1" applyProtection="1">
      <alignment horizontal="justify" vertical="center"/>
      <protection hidden="1"/>
    </xf>
    <xf numFmtId="0" fontId="15" fillId="0" borderId="0" xfId="0" applyFont="1" applyAlignment="1" applyProtection="1">
      <alignment horizontal="right" vertical="center"/>
      <protection hidden="1"/>
    </xf>
    <xf numFmtId="0" fontId="16" fillId="0" borderId="0" xfId="0" applyFont="1" applyBorder="1" applyAlignment="1" applyProtection="1">
      <alignment horizontal="right" vertical="center"/>
      <protection hidden="1"/>
    </xf>
    <xf numFmtId="2" fontId="16" fillId="0" borderId="4" xfId="0" applyNumberFormat="1" applyFont="1" applyFill="1" applyBorder="1" applyAlignment="1" applyProtection="1">
      <alignment horizontal="right" vertical="center"/>
    </xf>
    <xf numFmtId="0" fontId="15" fillId="0" borderId="0" xfId="0" applyNumberFormat="1" applyFont="1" applyFill="1" applyBorder="1" applyAlignment="1" applyProtection="1">
      <alignment horizontal="left" vertical="center" indent="1"/>
    </xf>
    <xf numFmtId="0" fontId="15" fillId="0" borderId="0" xfId="203" applyFont="1" applyAlignment="1" applyProtection="1">
      <alignment horizontal="left" vertical="center" indent="1"/>
      <protection hidden="1"/>
    </xf>
    <xf numFmtId="0" fontId="15" fillId="0" borderId="0" xfId="204" applyFont="1" applyFill="1" applyBorder="1" applyAlignment="1" applyProtection="1">
      <alignment vertical="center"/>
      <protection hidden="1"/>
    </xf>
    <xf numFmtId="0" fontId="15" fillId="0" borderId="0" xfId="204"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7" fontId="15" fillId="0" borderId="4" xfId="0" applyNumberFormat="1" applyFont="1" applyFill="1" applyBorder="1" applyAlignment="1" applyProtection="1">
      <alignment horizontal="center" vertical="center" wrapText="1"/>
      <protection hidden="1"/>
    </xf>
    <xf numFmtId="0" fontId="15" fillId="0" borderId="0" xfId="0" applyNumberFormat="1" applyFont="1" applyFill="1" applyBorder="1" applyAlignment="1" applyProtection="1">
      <alignment horizontal="left" vertical="center" indent="1"/>
      <protection hidden="1"/>
    </xf>
    <xf numFmtId="0" fontId="15" fillId="0" borderId="0" xfId="204" applyFont="1" applyAlignment="1" applyProtection="1">
      <alignment horizontal="left" vertical="top"/>
      <protection hidden="1"/>
    </xf>
    <xf numFmtId="177" fontId="15" fillId="0" borderId="0" xfId="0" applyNumberFormat="1" applyFont="1" applyFill="1" applyBorder="1" applyAlignment="1" applyProtection="1">
      <alignment horizontal="left" vertical="center" indent="1"/>
    </xf>
    <xf numFmtId="177" fontId="15" fillId="0" borderId="0" xfId="0" applyNumberFormat="1" applyFont="1" applyFill="1" applyBorder="1" applyAlignment="1" applyProtection="1">
      <alignment horizontal="justify" vertical="center"/>
      <protection hidden="1"/>
    </xf>
    <xf numFmtId="177" fontId="15" fillId="0" borderId="0" xfId="0" applyNumberFormat="1" applyFont="1" applyFill="1" applyBorder="1" applyAlignment="1" applyProtection="1">
      <alignment horizontal="left" vertical="center" indent="1"/>
      <protection hidden="1"/>
    </xf>
    <xf numFmtId="0" fontId="35" fillId="0" borderId="0" xfId="197" applyFont="1" applyFill="1" applyBorder="1" applyAlignment="1" applyProtection="1">
      <alignment horizontal="left" vertical="center"/>
      <protection hidden="1"/>
    </xf>
    <xf numFmtId="0" fontId="1" fillId="0" borderId="0" xfId="197" applyAlignment="1" applyProtection="1">
      <alignment vertical="center"/>
      <protection hidden="1"/>
    </xf>
    <xf numFmtId="0" fontId="35" fillId="0" borderId="0" xfId="197" applyFont="1" applyFill="1" applyBorder="1" applyAlignment="1" applyProtection="1">
      <alignment vertical="center"/>
      <protection hidden="1"/>
    </xf>
    <xf numFmtId="0" fontId="1" fillId="0" borderId="0" xfId="197" applyProtection="1">
      <protection hidden="1"/>
    </xf>
    <xf numFmtId="1" fontId="16" fillId="0" borderId="0" xfId="207" applyNumberFormat="1" applyFont="1" applyBorder="1" applyAlignment="1" applyProtection="1">
      <alignment vertical="center" wrapText="1"/>
      <protection hidden="1"/>
    </xf>
    <xf numFmtId="1" fontId="15" fillId="0" borderId="0" xfId="207" applyNumberFormat="1" applyFont="1" applyBorder="1" applyAlignment="1" applyProtection="1">
      <alignment horizontal="center" vertical="center" wrapText="1"/>
      <protection hidden="1"/>
    </xf>
    <xf numFmtId="0" fontId="15" fillId="0" borderId="0" xfId="207" applyFont="1" applyBorder="1" applyAlignment="1" applyProtection="1">
      <alignment horizontal="center" vertical="center" wrapText="1"/>
      <protection hidden="1"/>
    </xf>
    <xf numFmtId="0" fontId="1" fillId="0" borderId="0" xfId="207" applyProtection="1">
      <protection hidden="1"/>
    </xf>
    <xf numFmtId="4" fontId="15" fillId="0" borderId="0" xfId="207" applyNumberFormat="1" applyFont="1" applyBorder="1" applyAlignment="1" applyProtection="1">
      <alignment horizontal="center" vertical="center" wrapText="1"/>
      <protection hidden="1"/>
    </xf>
    <xf numFmtId="0" fontId="18" fillId="0" borderId="0" xfId="207" applyFont="1" applyProtection="1">
      <protection hidden="1"/>
    </xf>
    <xf numFmtId="4" fontId="15" fillId="0" borderId="4" xfId="207" applyNumberFormat="1" applyFont="1" applyBorder="1" applyAlignment="1" applyProtection="1">
      <alignment horizontal="center" vertical="center" wrapText="1"/>
      <protection hidden="1"/>
    </xf>
    <xf numFmtId="1" fontId="15" fillId="0" borderId="4" xfId="207" applyNumberFormat="1" applyFont="1" applyBorder="1" applyAlignment="1" applyProtection="1">
      <alignment vertical="center" wrapText="1"/>
      <protection hidden="1"/>
    </xf>
    <xf numFmtId="4" fontId="15" fillId="0" borderId="4" xfId="207" applyNumberFormat="1" applyFont="1" applyBorder="1" applyAlignment="1" applyProtection="1">
      <alignment horizontal="right" vertical="center" wrapText="1"/>
      <protection hidden="1"/>
    </xf>
    <xf numFmtId="4" fontId="15" fillId="0" borderId="14" xfId="207" applyNumberFormat="1" applyFont="1" applyBorder="1" applyAlignment="1" applyProtection="1">
      <alignment horizontal="right" vertical="center" wrapText="1"/>
      <protection hidden="1"/>
    </xf>
    <xf numFmtId="4" fontId="16" fillId="0" borderId="15" xfId="207" applyNumberFormat="1" applyFont="1" applyBorder="1" applyAlignment="1" applyProtection="1">
      <alignment horizontal="right" vertical="center" wrapText="1"/>
      <protection hidden="1"/>
    </xf>
    <xf numFmtId="0" fontId="18" fillId="0" borderId="0" xfId="207" applyFont="1" applyAlignment="1" applyProtection="1">
      <alignment vertical="center"/>
      <protection hidden="1"/>
    </xf>
    <xf numFmtId="1" fontId="16" fillId="0" borderId="4" xfId="207" applyNumberFormat="1" applyFont="1" applyBorder="1" applyAlignment="1" applyProtection="1">
      <alignment horizontal="center" vertical="center" wrapText="1"/>
      <protection hidden="1"/>
    </xf>
    <xf numFmtId="0" fontId="15" fillId="0" borderId="14" xfId="207" applyFont="1" applyBorder="1" applyAlignment="1" applyProtection="1">
      <alignment vertical="center" wrapText="1"/>
      <protection hidden="1"/>
    </xf>
    <xf numFmtId="0" fontId="15" fillId="0" borderId="15" xfId="207" applyFont="1" applyBorder="1" applyAlignment="1" applyProtection="1">
      <alignment vertical="center" wrapText="1"/>
      <protection hidden="1"/>
    </xf>
    <xf numFmtId="4" fontId="16" fillId="0" borderId="4" xfId="207" applyNumberFormat="1" applyFont="1" applyFill="1" applyBorder="1" applyAlignment="1" applyProtection="1">
      <alignment vertical="center" wrapText="1"/>
      <protection hidden="1"/>
    </xf>
    <xf numFmtId="4" fontId="15" fillId="0" borderId="14" xfId="207" applyNumberFormat="1" applyFont="1" applyBorder="1" applyAlignment="1" applyProtection="1">
      <alignment vertical="center" wrapText="1"/>
      <protection hidden="1"/>
    </xf>
    <xf numFmtId="4" fontId="16" fillId="0" borderId="15" xfId="207" applyNumberFormat="1" applyFont="1" applyBorder="1" applyAlignment="1" applyProtection="1">
      <alignment vertical="center" wrapText="1"/>
      <protection hidden="1"/>
    </xf>
    <xf numFmtId="3" fontId="18" fillId="0" borderId="0" xfId="207" applyNumberFormat="1" applyFont="1" applyProtection="1">
      <protection hidden="1"/>
    </xf>
    <xf numFmtId="4" fontId="16" fillId="0" borderId="4" xfId="207" applyNumberFormat="1" applyFont="1" applyBorder="1" applyAlignment="1" applyProtection="1">
      <alignment horizontal="right" vertical="center" wrapText="1"/>
      <protection hidden="1"/>
    </xf>
    <xf numFmtId="4" fontId="15" fillId="0" borderId="4" xfId="207" applyNumberFormat="1" applyFont="1" applyBorder="1" applyAlignment="1" applyProtection="1">
      <alignment vertical="center" wrapText="1"/>
      <protection hidden="1"/>
    </xf>
    <xf numFmtId="4" fontId="15" fillId="0" borderId="15" xfId="207" applyNumberFormat="1" applyFont="1" applyBorder="1" applyAlignment="1" applyProtection="1">
      <alignment vertical="center" wrapText="1"/>
      <protection hidden="1"/>
    </xf>
    <xf numFmtId="0" fontId="15" fillId="2" borderId="14" xfId="207" applyFont="1" applyFill="1" applyBorder="1" applyAlignment="1" applyProtection="1">
      <alignment vertical="center" wrapText="1"/>
      <protection hidden="1"/>
    </xf>
    <xf numFmtId="0" fontId="16" fillId="0" borderId="15" xfId="207" applyFont="1" applyBorder="1" applyAlignment="1" applyProtection="1">
      <alignment vertical="center" wrapText="1"/>
      <protection hidden="1"/>
    </xf>
    <xf numFmtId="4" fontId="16" fillId="0" borderId="4" xfId="207" applyNumberFormat="1" applyFont="1" applyBorder="1" applyAlignment="1" applyProtection="1">
      <alignment vertical="center" wrapText="1"/>
      <protection hidden="1"/>
    </xf>
    <xf numFmtId="4" fontId="16" fillId="0" borderId="14" xfId="207" applyNumberFormat="1" applyFont="1" applyBorder="1" applyAlignment="1" applyProtection="1">
      <alignment vertical="center" wrapText="1"/>
      <protection hidden="1"/>
    </xf>
    <xf numFmtId="178" fontId="18" fillId="0" borderId="0" xfId="207" applyNumberFormat="1" applyFont="1" applyProtection="1">
      <protection hidden="1"/>
    </xf>
    <xf numFmtId="0" fontId="16" fillId="0" borderId="15" xfId="207" applyFont="1" applyFill="1" applyBorder="1" applyAlignment="1" applyProtection="1">
      <alignment horizontal="center" vertical="center" wrapText="1"/>
      <protection hidden="1"/>
    </xf>
    <xf numFmtId="3" fontId="16" fillId="0" borderId="14" xfId="207" applyNumberFormat="1" applyFont="1" applyFill="1" applyBorder="1" applyAlignment="1" applyProtection="1">
      <alignment horizontal="right" vertical="center" wrapText="1"/>
      <protection hidden="1"/>
    </xf>
    <xf numFmtId="3" fontId="15" fillId="0" borderId="14" xfId="207" applyNumberFormat="1" applyFont="1" applyBorder="1" applyAlignment="1" applyProtection="1">
      <alignment horizontal="right" vertical="center" wrapText="1"/>
      <protection hidden="1"/>
    </xf>
    <xf numFmtId="4" fontId="16" fillId="0" borderId="4" xfId="207" applyNumberFormat="1" applyFont="1" applyFill="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7" applyNumberFormat="1" applyFont="1" applyBorder="1" applyAlignment="1" applyProtection="1">
      <alignment horizontal="center" vertical="center" wrapText="1"/>
      <protection hidden="1"/>
    </xf>
    <xf numFmtId="4" fontId="15" fillId="0" borderId="15" xfId="207" applyNumberFormat="1" applyFont="1" applyBorder="1" applyAlignment="1" applyProtection="1">
      <alignment horizontal="right" vertical="center" wrapText="1"/>
      <protection hidden="1"/>
    </xf>
    <xf numFmtId="0" fontId="18" fillId="0" borderId="0" xfId="207" applyFont="1" applyBorder="1" applyProtection="1">
      <protection hidden="1"/>
    </xf>
    <xf numFmtId="1" fontId="15" fillId="0" borderId="6" xfId="207" applyNumberFormat="1" applyFont="1" applyBorder="1" applyAlignment="1" applyProtection="1">
      <alignment horizontal="center" vertical="center" wrapText="1"/>
      <protection hidden="1"/>
    </xf>
    <xf numFmtId="0" fontId="16" fillId="0" borderId="0" xfId="207" applyFont="1" applyFill="1" applyBorder="1" applyAlignment="1" applyProtection="1">
      <alignment horizontal="justify" vertical="center" wrapText="1"/>
      <protection hidden="1"/>
    </xf>
    <xf numFmtId="1" fontId="16" fillId="0" borderId="6" xfId="207" applyNumberFormat="1" applyFont="1" applyBorder="1" applyAlignment="1" applyProtection="1">
      <alignment horizontal="left" vertical="center" wrapText="1" indent="3"/>
      <protection hidden="1"/>
    </xf>
    <xf numFmtId="3" fontId="16" fillId="0" borderId="7" xfId="207" applyNumberFormat="1" applyFont="1" applyFill="1" applyBorder="1" applyAlignment="1" applyProtection="1">
      <alignment horizontal="right" vertical="center" wrapText="1"/>
      <protection hidden="1"/>
    </xf>
    <xf numFmtId="4" fontId="16" fillId="0" borderId="7" xfId="207" applyNumberFormat="1" applyFont="1" applyFill="1" applyBorder="1" applyAlignment="1" applyProtection="1">
      <alignment horizontal="right" vertical="center" wrapText="1"/>
      <protection hidden="1"/>
    </xf>
    <xf numFmtId="0" fontId="1" fillId="0" borderId="0" xfId="207" applyFill="1" applyProtection="1">
      <protection hidden="1"/>
    </xf>
    <xf numFmtId="1" fontId="16" fillId="0" borderId="0" xfId="207" applyNumberFormat="1" applyFont="1" applyAlignment="1" applyProtection="1">
      <alignment vertical="center" wrapText="1"/>
      <protection hidden="1"/>
    </xf>
    <xf numFmtId="4" fontId="16" fillId="0" borderId="0" xfId="207" applyNumberFormat="1" applyFont="1" applyAlignment="1" applyProtection="1">
      <alignment vertical="center" wrapText="1"/>
      <protection hidden="1"/>
    </xf>
    <xf numFmtId="0" fontId="16" fillId="0" borderId="0" xfId="0" applyFont="1" applyBorder="1" applyAlignment="1" applyProtection="1">
      <alignment horizontal="left" vertical="center"/>
      <protection hidden="1"/>
    </xf>
    <xf numFmtId="1" fontId="15" fillId="0" borderId="6" xfId="207" applyNumberFormat="1" applyFont="1" applyFill="1" applyBorder="1" applyAlignment="1" applyProtection="1">
      <alignment horizontal="center" vertical="top" wrapText="1"/>
      <protection hidden="1"/>
    </xf>
    <xf numFmtId="0" fontId="37" fillId="0" borderId="0" xfId="203" applyFont="1" applyAlignment="1" applyProtection="1">
      <alignment vertical="top"/>
      <protection hidden="1"/>
    </xf>
    <xf numFmtId="0" fontId="32" fillId="0" borderId="0" xfId="196" applyProtection="1">
      <protection hidden="1"/>
    </xf>
    <xf numFmtId="0" fontId="38" fillId="0" borderId="0" xfId="196" applyFont="1" applyAlignment="1" applyProtection="1">
      <alignment horizontal="center" vertical="center" wrapText="1"/>
      <protection hidden="1"/>
    </xf>
    <xf numFmtId="0" fontId="16" fillId="0" borderId="0" xfId="196" applyFont="1" applyAlignment="1" applyProtection="1">
      <alignment vertical="center"/>
      <protection hidden="1"/>
    </xf>
    <xf numFmtId="0" fontId="15" fillId="0" borderId="0" xfId="196" applyFont="1" applyBorder="1" applyAlignment="1" applyProtection="1">
      <alignment horizontal="center" vertical="center"/>
      <protection hidden="1"/>
    </xf>
    <xf numFmtId="0" fontId="16" fillId="0" borderId="0" xfId="196" applyFont="1" applyAlignment="1" applyProtection="1">
      <alignment horizontal="justify" vertical="center"/>
      <protection hidden="1"/>
    </xf>
    <xf numFmtId="0" fontId="32" fillId="0" borderId="0" xfId="196" applyAlignment="1" applyProtection="1">
      <alignment vertical="center"/>
      <protection hidden="1"/>
    </xf>
    <xf numFmtId="0" fontId="16" fillId="0" borderId="0" xfId="196" applyFont="1" applyAlignment="1" applyProtection="1">
      <alignment horizontal="center" vertical="center"/>
      <protection hidden="1"/>
    </xf>
    <xf numFmtId="0" fontId="32" fillId="0" borderId="0" xfId="196" applyBorder="1" applyProtection="1">
      <protection hidden="1"/>
    </xf>
    <xf numFmtId="0" fontId="16" fillId="0" borderId="0" xfId="196" applyFont="1" applyProtection="1">
      <protection hidden="1"/>
    </xf>
    <xf numFmtId="0" fontId="16" fillId="0" borderId="0" xfId="196" applyFont="1" applyAlignment="1" applyProtection="1">
      <alignment vertical="center" wrapText="1"/>
      <protection hidden="1"/>
    </xf>
    <xf numFmtId="0" fontId="16" fillId="0" borderId="16" xfId="196" applyFont="1" applyBorder="1" applyAlignment="1" applyProtection="1">
      <alignment vertical="center"/>
      <protection hidden="1"/>
    </xf>
    <xf numFmtId="0" fontId="16" fillId="0" borderId="17" xfId="196" applyFont="1" applyBorder="1" applyAlignment="1" applyProtection="1">
      <alignment vertical="center"/>
      <protection hidden="1"/>
    </xf>
    <xf numFmtId="0" fontId="16" fillId="0" borderId="18" xfId="196" applyFont="1" applyBorder="1" applyAlignment="1" applyProtection="1">
      <alignment vertical="center"/>
      <protection hidden="1"/>
    </xf>
    <xf numFmtId="0" fontId="16" fillId="0" borderId="19" xfId="196" applyFont="1" applyBorder="1" applyAlignment="1" applyProtection="1">
      <alignment vertical="center"/>
      <protection hidden="1"/>
    </xf>
    <xf numFmtId="0" fontId="16" fillId="0" borderId="20" xfId="196" applyFont="1" applyBorder="1" applyAlignment="1" applyProtection="1">
      <alignment vertical="center"/>
      <protection hidden="1"/>
    </xf>
    <xf numFmtId="0" fontId="16" fillId="0" borderId="21" xfId="196" applyFont="1" applyBorder="1" applyAlignment="1" applyProtection="1">
      <alignment vertical="center"/>
      <protection hidden="1"/>
    </xf>
    <xf numFmtId="0" fontId="16" fillId="0" borderId="8" xfId="196" applyFont="1" applyBorder="1" applyAlignment="1" applyProtection="1">
      <alignment vertical="center"/>
      <protection hidden="1"/>
    </xf>
    <xf numFmtId="0" fontId="16" fillId="0" borderId="9" xfId="196" applyFont="1" applyBorder="1" applyAlignment="1" applyProtection="1">
      <alignment vertical="center"/>
      <protection hidden="1"/>
    </xf>
    <xf numFmtId="0" fontId="16" fillId="0" borderId="0" xfId="196" applyFont="1" applyBorder="1" applyAlignment="1" applyProtection="1">
      <alignment vertical="center"/>
      <protection hidden="1"/>
    </xf>
    <xf numFmtId="0" fontId="16" fillId="0" borderId="14" xfId="196" applyFont="1" applyBorder="1" applyAlignment="1" applyProtection="1">
      <alignment horizontal="left" vertical="center"/>
      <protection hidden="1"/>
    </xf>
    <xf numFmtId="0" fontId="16" fillId="0" borderId="15" xfId="196" applyFont="1" applyBorder="1" applyAlignment="1" applyProtection="1">
      <alignment horizontal="left" vertical="center"/>
      <protection hidden="1"/>
    </xf>
    <xf numFmtId="0" fontId="16" fillId="0" borderId="0" xfId="196" applyFont="1" applyBorder="1" applyAlignment="1" applyProtection="1">
      <alignment horizontal="left" vertical="center"/>
      <protection hidden="1"/>
    </xf>
    <xf numFmtId="0" fontId="16" fillId="0" borderId="0" xfId="196" applyFont="1" applyAlignment="1" applyProtection="1">
      <alignment horizontal="left" vertical="center"/>
      <protection hidden="1"/>
    </xf>
    <xf numFmtId="0" fontId="15" fillId="0" borderId="0" xfId="199" applyNumberFormat="1" applyFont="1" applyFill="1" applyBorder="1" applyAlignment="1" applyProtection="1">
      <alignment horizontal="left" vertical="center"/>
    </xf>
    <xf numFmtId="0" fontId="39" fillId="0" borderId="0" xfId="196" applyFont="1" applyAlignment="1" applyProtection="1">
      <alignment vertical="center"/>
      <protection hidden="1"/>
    </xf>
    <xf numFmtId="0" fontId="39" fillId="0" borderId="0" xfId="196" applyFont="1" applyProtection="1">
      <protection hidden="1"/>
    </xf>
    <xf numFmtId="0" fontId="31" fillId="0" borderId="0" xfId="0" applyFont="1" applyFill="1" applyProtection="1">
      <protection hidden="1"/>
    </xf>
    <xf numFmtId="0" fontId="31" fillId="0" borderId="0" xfId="0" applyFont="1" applyBorder="1" applyAlignment="1">
      <alignment vertical="center"/>
    </xf>
    <xf numFmtId="3" fontId="23" fillId="0" borderId="13" xfId="203" applyNumberFormat="1" applyFont="1" applyFill="1" applyBorder="1" applyAlignment="1" applyProtection="1">
      <alignment horizontal="justify" vertical="center" wrapText="1"/>
      <protection hidden="1"/>
    </xf>
    <xf numFmtId="0" fontId="31" fillId="0" borderId="0" xfId="0" applyFont="1" applyProtection="1">
      <protection hidden="1"/>
    </xf>
    <xf numFmtId="0" fontId="15" fillId="0" borderId="0" xfId="0" applyFont="1" applyFill="1" applyBorder="1" applyAlignment="1" applyProtection="1">
      <alignment vertical="center"/>
      <protection hidden="1"/>
    </xf>
    <xf numFmtId="0" fontId="15" fillId="0" borderId="0" xfId="0" applyNumberFormat="1" applyFont="1" applyFill="1" applyBorder="1" applyAlignment="1" applyProtection="1">
      <alignment horizontal="center" vertical="center"/>
      <protection hidden="1"/>
    </xf>
    <xf numFmtId="0" fontId="15" fillId="0" borderId="0" xfId="0" applyNumberFormat="1" applyFont="1" applyFill="1" applyBorder="1" applyAlignment="1" applyProtection="1">
      <alignment horizontal="left" vertical="center"/>
      <protection hidden="1"/>
    </xf>
    <xf numFmtId="0" fontId="15" fillId="0" borderId="0" xfId="0" applyNumberFormat="1" applyFont="1" applyFill="1" applyBorder="1" applyAlignment="1" applyProtection="1">
      <alignment vertical="center"/>
      <protection hidden="1"/>
    </xf>
    <xf numFmtId="0" fontId="15" fillId="0" borderId="0" xfId="0" applyNumberFormat="1" applyFont="1" applyFill="1" applyBorder="1" applyAlignment="1" applyProtection="1">
      <alignment horizontal="right" vertical="center"/>
      <protection hidden="1"/>
    </xf>
    <xf numFmtId="0" fontId="31" fillId="0" borderId="0" xfId="0" applyFont="1" applyAlignment="1">
      <alignment vertical="center"/>
    </xf>
    <xf numFmtId="0" fontId="31" fillId="0" borderId="0" xfId="0" applyFont="1"/>
    <xf numFmtId="0" fontId="31" fillId="0" borderId="0" xfId="0" applyNumberFormat="1" applyFont="1" applyFill="1" applyBorder="1" applyAlignment="1" applyProtection="1">
      <alignment vertical="center"/>
    </xf>
    <xf numFmtId="0" fontId="31" fillId="0" borderId="0" xfId="0" applyFont="1" applyBorder="1" applyAlignment="1">
      <alignment horizontal="left" vertical="center"/>
    </xf>
    <xf numFmtId="10" fontId="31" fillId="0" borderId="0" xfId="0" applyNumberFormat="1" applyFont="1" applyFill="1" applyBorder="1" applyAlignment="1">
      <alignment horizontal="center" vertical="center"/>
    </xf>
    <xf numFmtId="0" fontId="26" fillId="0" borderId="0" xfId="0" applyFont="1" applyFill="1" applyAlignment="1">
      <alignment vertical="center"/>
    </xf>
    <xf numFmtId="10" fontId="31" fillId="0" borderId="0" xfId="0" applyNumberFormat="1" applyFont="1" applyBorder="1" applyAlignment="1">
      <alignment horizontal="center" vertical="center"/>
    </xf>
    <xf numFmtId="0" fontId="31" fillId="0" borderId="0" xfId="204" applyFont="1" applyAlignment="1" applyProtection="1">
      <alignment vertical="center"/>
      <protection hidden="1"/>
    </xf>
    <xf numFmtId="0" fontId="31" fillId="0" borderId="0" xfId="204" applyFont="1" applyBorder="1" applyAlignment="1" applyProtection="1">
      <alignment vertical="center"/>
      <protection hidden="1"/>
    </xf>
    <xf numFmtId="0" fontId="31" fillId="0" borderId="0" xfId="0" applyFont="1" applyBorder="1" applyAlignment="1" applyProtection="1">
      <alignment vertical="center"/>
      <protection hidden="1"/>
    </xf>
    <xf numFmtId="0" fontId="26" fillId="0" borderId="0" xfId="199"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horizontal="center" vertical="center"/>
    </xf>
    <xf numFmtId="0" fontId="26" fillId="0" borderId="0" xfId="0" applyNumberFormat="1" applyFont="1" applyFill="1" applyBorder="1" applyAlignment="1" applyProtection="1">
      <alignment horizontal="center" vertical="center"/>
      <protection hidden="1"/>
    </xf>
    <xf numFmtId="0" fontId="31" fillId="0" borderId="0" xfId="199" applyNumberFormat="1" applyFont="1" applyFill="1" applyBorder="1" applyAlignment="1" applyProtection="1">
      <alignment horizontal="center" vertical="center"/>
      <protection hidden="1"/>
    </xf>
    <xf numFmtId="0" fontId="31" fillId="0" borderId="0" xfId="0" applyNumberFormat="1" applyFont="1" applyFill="1" applyBorder="1" applyAlignment="1" applyProtection="1">
      <alignment horizontal="left" vertical="center"/>
      <protection hidden="1"/>
    </xf>
    <xf numFmtId="0" fontId="31" fillId="0" borderId="0" xfId="0" applyNumberFormat="1" applyFont="1" applyFill="1" applyBorder="1" applyAlignment="1" applyProtection="1">
      <alignment horizontal="justify" vertical="center"/>
      <protection hidden="1"/>
    </xf>
    <xf numFmtId="0" fontId="31" fillId="0" borderId="0" xfId="0" applyNumberFormat="1" applyFont="1" applyFill="1" applyBorder="1" applyAlignment="1" applyProtection="1">
      <alignment horizontal="center" vertical="center"/>
      <protection hidden="1"/>
    </xf>
    <xf numFmtId="0" fontId="31" fillId="0" borderId="0" xfId="0" applyNumberFormat="1" applyFont="1" applyFill="1" applyBorder="1" applyAlignment="1" applyProtection="1">
      <alignment vertical="center"/>
      <protection hidden="1"/>
    </xf>
    <xf numFmtId="0" fontId="31" fillId="0" borderId="0" xfId="199" applyNumberFormat="1" applyFont="1" applyFill="1" applyBorder="1" applyAlignment="1" applyProtection="1">
      <alignment vertical="center"/>
      <protection hidden="1"/>
    </xf>
    <xf numFmtId="0" fontId="31" fillId="0" borderId="0" xfId="0" applyNumberFormat="1" applyFont="1" applyFill="1" applyBorder="1" applyAlignment="1" applyProtection="1">
      <alignment horizontal="left" vertical="center" indent="1"/>
      <protection hidden="1"/>
    </xf>
    <xf numFmtId="0" fontId="31" fillId="0" borderId="0" xfId="204" applyFont="1" applyFill="1" applyBorder="1" applyAlignment="1" applyProtection="1">
      <alignment horizontal="left" vertical="center" indent="1"/>
      <protection hidden="1"/>
    </xf>
    <xf numFmtId="0" fontId="31" fillId="0" borderId="0" xfId="204" applyFont="1" applyFill="1" applyBorder="1" applyAlignment="1" applyProtection="1">
      <alignment horizontal="left" vertical="center"/>
      <protection hidden="1"/>
    </xf>
    <xf numFmtId="0" fontId="26" fillId="0" borderId="0" xfId="204" applyFont="1" applyFill="1" applyBorder="1" applyAlignment="1" applyProtection="1">
      <alignment vertical="center"/>
      <protection hidden="1"/>
    </xf>
    <xf numFmtId="0" fontId="26" fillId="0" borderId="0" xfId="0" applyNumberFormat="1" applyFont="1" applyFill="1" applyBorder="1" applyAlignment="1" applyProtection="1">
      <alignment horizontal="left" vertical="center"/>
      <protection hidden="1"/>
    </xf>
    <xf numFmtId="0" fontId="26" fillId="0" borderId="0" xfId="0" applyNumberFormat="1" applyFont="1" applyFill="1" applyBorder="1" applyAlignment="1" applyProtection="1">
      <alignment vertical="center"/>
      <protection hidden="1"/>
    </xf>
    <xf numFmtId="0" fontId="26" fillId="0" borderId="0" xfId="0" applyNumberFormat="1" applyFont="1" applyFill="1" applyBorder="1" applyAlignment="1" applyProtection="1">
      <alignment horizontal="right" vertical="center"/>
      <protection hidden="1"/>
    </xf>
    <xf numFmtId="0" fontId="31" fillId="0" borderId="0" xfId="204" applyFont="1" applyFill="1" applyBorder="1" applyAlignment="1" applyProtection="1">
      <alignment vertical="center"/>
      <protection hidden="1"/>
    </xf>
    <xf numFmtId="0" fontId="26" fillId="0" borderId="0" xfId="199" applyNumberFormat="1" applyFont="1" applyFill="1" applyBorder="1" applyAlignment="1" applyProtection="1">
      <alignment vertical="center" wrapText="1"/>
      <protection hidden="1"/>
    </xf>
    <xf numFmtId="0" fontId="31" fillId="0" borderId="0" xfId="209" applyFont="1" applyFill="1" applyBorder="1" applyAlignment="1" applyProtection="1">
      <alignment vertical="center" wrapText="1"/>
      <protection hidden="1"/>
    </xf>
    <xf numFmtId="0" fontId="31" fillId="0" borderId="0" xfId="209" applyNumberFormat="1" applyFont="1" applyFill="1" applyBorder="1" applyAlignment="1" applyProtection="1">
      <alignment horizontal="center" vertical="center" wrapText="1"/>
      <protection hidden="1"/>
    </xf>
    <xf numFmtId="3" fontId="31" fillId="0" borderId="0" xfId="209" applyNumberFormat="1" applyFont="1" applyFill="1" applyBorder="1" applyAlignment="1" applyProtection="1">
      <alignment horizontal="left" vertical="center" wrapText="1"/>
      <protection hidden="1"/>
    </xf>
    <xf numFmtId="0" fontId="31" fillId="0" borderId="0" xfId="209" applyFont="1" applyFill="1" applyBorder="1" applyAlignment="1" applyProtection="1">
      <alignment horizontal="center" vertical="center" wrapText="1"/>
      <protection hidden="1"/>
    </xf>
    <xf numFmtId="164" fontId="26" fillId="0" borderId="0" xfId="209" applyNumberFormat="1" applyFont="1" applyFill="1" applyBorder="1" applyAlignment="1" applyProtection="1">
      <alignment horizontal="center" vertical="center" wrapText="1"/>
      <protection hidden="1"/>
    </xf>
    <xf numFmtId="164" fontId="31" fillId="0" borderId="0" xfId="209" applyNumberFormat="1" applyFont="1" applyFill="1" applyBorder="1" applyAlignment="1" applyProtection="1">
      <alignment horizontal="center" vertical="center" wrapText="1"/>
      <protection hidden="1"/>
    </xf>
    <xf numFmtId="0" fontId="31" fillId="0" borderId="0" xfId="209" applyNumberFormat="1" applyFont="1" applyFill="1" applyBorder="1" applyAlignment="1" applyProtection="1">
      <alignment vertical="center" wrapText="1"/>
      <protection hidden="1"/>
    </xf>
    <xf numFmtId="0" fontId="31" fillId="0" borderId="0" xfId="209" applyFont="1" applyFill="1" applyBorder="1" applyAlignment="1" applyProtection="1">
      <alignment horizontal="left" vertical="center" wrapText="1"/>
      <protection hidden="1"/>
    </xf>
    <xf numFmtId="0" fontId="26" fillId="0" borderId="0" xfId="209" applyFont="1" applyFill="1" applyBorder="1" applyAlignment="1" applyProtection="1">
      <alignment vertical="center" wrapText="1"/>
      <protection hidden="1"/>
    </xf>
    <xf numFmtId="10" fontId="31" fillId="0" borderId="0" xfId="0" applyNumberFormat="1" applyFont="1" applyFill="1" applyBorder="1" applyAlignment="1" applyProtection="1">
      <alignment horizontal="center" vertical="center"/>
      <protection hidden="1"/>
    </xf>
    <xf numFmtId="4" fontId="31" fillId="0" borderId="0" xfId="199" applyNumberFormat="1" applyFont="1" applyFill="1" applyBorder="1" applyAlignment="1" applyProtection="1">
      <alignment vertical="center"/>
      <protection hidden="1"/>
    </xf>
    <xf numFmtId="0" fontId="31" fillId="0" borderId="0" xfId="0" applyFont="1" applyBorder="1" applyAlignment="1" applyProtection="1">
      <alignment horizontal="justify" vertical="center" wrapText="1"/>
      <protection hidden="1"/>
    </xf>
    <xf numFmtId="0" fontId="31" fillId="0" borderId="0" xfId="0" applyFont="1" applyFill="1" applyBorder="1" applyAlignment="1" applyProtection="1">
      <alignment vertical="center"/>
      <protection hidden="1"/>
    </xf>
    <xf numFmtId="0" fontId="31" fillId="0" borderId="0" xfId="0" applyFont="1" applyFill="1" applyBorder="1" applyProtection="1">
      <protection hidden="1"/>
    </xf>
    <xf numFmtId="0" fontId="26" fillId="0" borderId="0" xfId="0" applyNumberFormat="1" applyFont="1" applyFill="1" applyBorder="1" applyAlignment="1" applyProtection="1">
      <alignment horizontal="center" vertical="center" wrapText="1"/>
      <protection hidden="1"/>
    </xf>
    <xf numFmtId="0" fontId="31" fillId="0" borderId="0" xfId="203" applyFont="1" applyAlignment="1" applyProtection="1">
      <alignment vertical="center"/>
      <protection hidden="1"/>
    </xf>
    <xf numFmtId="0" fontId="31" fillId="0" borderId="0" xfId="203" applyFont="1" applyAlignment="1" applyProtection="1">
      <alignment horizontal="right" vertical="center"/>
      <protection hidden="1"/>
    </xf>
    <xf numFmtId="0" fontId="31" fillId="0" borderId="0" xfId="203" applyFont="1" applyBorder="1" applyAlignment="1" applyProtection="1">
      <alignment horizontal="left" vertical="center"/>
      <protection hidden="1"/>
    </xf>
    <xf numFmtId="0" fontId="26" fillId="0" borderId="0" xfId="0" applyFont="1" applyAlignment="1" applyProtection="1">
      <alignment horizontal="right" vertical="center"/>
      <protection hidden="1"/>
    </xf>
    <xf numFmtId="0" fontId="31" fillId="0" borderId="0" xfId="0" applyFont="1" applyFill="1" applyBorder="1" applyAlignment="1" applyProtection="1">
      <alignment horizontal="left" vertical="center"/>
      <protection hidden="1"/>
    </xf>
    <xf numFmtId="0" fontId="26" fillId="0" borderId="0" xfId="0" applyFont="1" applyFill="1" applyBorder="1" applyAlignment="1" applyProtection="1">
      <alignment horizontal="right" vertical="center"/>
      <protection hidden="1"/>
    </xf>
    <xf numFmtId="179" fontId="31" fillId="0" borderId="0" xfId="0" applyNumberFormat="1" applyFont="1" applyFill="1" applyBorder="1" applyAlignment="1" applyProtection="1">
      <alignment horizontal="center" vertical="center"/>
      <protection hidden="1"/>
    </xf>
    <xf numFmtId="2" fontId="31" fillId="0" borderId="0" xfId="204" applyNumberFormat="1" applyFont="1" applyFill="1" applyBorder="1" applyAlignment="1" applyProtection="1">
      <alignment vertical="center"/>
      <protection hidden="1"/>
    </xf>
    <xf numFmtId="2" fontId="31" fillId="0" borderId="0" xfId="0" applyNumberFormat="1" applyFont="1" applyFill="1" applyBorder="1" applyProtection="1">
      <protection hidden="1"/>
    </xf>
    <xf numFmtId="0" fontId="26" fillId="0" borderId="0" xfId="0" applyFont="1" applyFill="1" applyBorder="1" applyAlignment="1" applyProtection="1">
      <alignment horizontal="left" vertical="center" wrapText="1"/>
      <protection hidden="1"/>
    </xf>
    <xf numFmtId="0" fontId="26" fillId="0" borderId="0" xfId="0" applyFont="1" applyFill="1" applyBorder="1" applyAlignment="1" applyProtection="1">
      <alignment horizontal="center" vertical="center" wrapText="1"/>
      <protection hidden="1"/>
    </xf>
    <xf numFmtId="0" fontId="26" fillId="0" borderId="0" xfId="209" applyFont="1" applyFill="1" applyBorder="1" applyAlignment="1" applyProtection="1">
      <alignment vertical="center"/>
      <protection hidden="1"/>
    </xf>
    <xf numFmtId="0" fontId="31" fillId="0" borderId="0" xfId="209" applyNumberFormat="1" applyFont="1" applyFill="1" applyBorder="1" applyAlignment="1" applyProtection="1">
      <alignment horizontal="right" vertical="center" wrapText="1"/>
      <protection hidden="1"/>
    </xf>
    <xf numFmtId="2" fontId="31" fillId="0" borderId="0" xfId="0" applyNumberFormat="1" applyFont="1" applyFill="1" applyBorder="1" applyAlignment="1" applyProtection="1">
      <alignment horizontal="right" vertical="center" wrapText="1"/>
      <protection hidden="1"/>
    </xf>
    <xf numFmtId="2" fontId="31" fillId="0" borderId="0" xfId="0" applyNumberFormat="1" applyFont="1" applyFill="1" applyBorder="1" applyAlignment="1" applyProtection="1">
      <alignment horizontal="right" vertical="center"/>
      <protection hidden="1"/>
    </xf>
    <xf numFmtId="0" fontId="31" fillId="0" borderId="0" xfId="209" applyFont="1" applyFill="1" applyBorder="1" applyAlignment="1" applyProtection="1">
      <alignment horizontal="justify" vertical="center" wrapText="1"/>
      <protection hidden="1"/>
    </xf>
    <xf numFmtId="167" fontId="31" fillId="0" borderId="0" xfId="0" applyNumberFormat="1" applyFont="1" applyFill="1" applyBorder="1" applyAlignment="1" applyProtection="1">
      <alignment horizontal="right" vertical="center" wrapText="1"/>
      <protection hidden="1"/>
    </xf>
    <xf numFmtId="2" fontId="31" fillId="0" borderId="0" xfId="0" applyNumberFormat="1" applyFont="1" applyFill="1" applyBorder="1" applyAlignment="1" applyProtection="1">
      <alignment vertical="center" wrapText="1"/>
      <protection hidden="1"/>
    </xf>
    <xf numFmtId="0" fontId="31" fillId="0" borderId="0" xfId="0" applyNumberFormat="1" applyFont="1" applyFill="1" applyBorder="1" applyAlignment="1" applyProtection="1">
      <alignment vertical="center" wrapText="1"/>
      <protection hidden="1"/>
    </xf>
    <xf numFmtId="0" fontId="31" fillId="0" borderId="0" xfId="209" applyNumberFormat="1" applyFont="1" applyFill="1" applyBorder="1" applyAlignment="1" applyProtection="1">
      <alignment horizontal="left" vertical="center"/>
      <protection hidden="1"/>
    </xf>
    <xf numFmtId="166" fontId="31" fillId="0" borderId="0" xfId="0" applyNumberFormat="1" applyFont="1" applyFill="1" applyBorder="1" applyAlignment="1" applyProtection="1">
      <alignment horizontal="right" vertical="center" wrapText="1"/>
      <protection hidden="1"/>
    </xf>
    <xf numFmtId="2" fontId="31" fillId="0" borderId="0" xfId="0" applyNumberFormat="1" applyFont="1" applyFill="1" applyBorder="1" applyAlignment="1" applyProtection="1">
      <alignment vertical="center"/>
      <protection hidden="1"/>
    </xf>
    <xf numFmtId="2" fontId="31" fillId="0" borderId="0" xfId="11" applyNumberFormat="1" applyFont="1" applyFill="1" applyBorder="1" applyAlignment="1" applyProtection="1">
      <alignment horizontal="right" vertical="center" wrapText="1"/>
      <protection hidden="1"/>
    </xf>
    <xf numFmtId="167" fontId="31" fillId="0" borderId="0" xfId="11" applyNumberFormat="1" applyFont="1" applyFill="1" applyBorder="1" applyAlignment="1" applyProtection="1">
      <alignment horizontal="center" vertical="center"/>
      <protection hidden="1"/>
    </xf>
    <xf numFmtId="170" fontId="31" fillId="0" borderId="0" xfId="209" quotePrefix="1" applyNumberFormat="1" applyFont="1" applyFill="1" applyBorder="1" applyAlignment="1" applyProtection="1">
      <alignment horizontal="left" vertical="center" wrapText="1"/>
      <protection hidden="1"/>
    </xf>
    <xf numFmtId="170" fontId="31" fillId="0" borderId="0" xfId="209" applyNumberFormat="1" applyFont="1" applyFill="1" applyBorder="1" applyAlignment="1" applyProtection="1">
      <alignment horizontal="left" vertical="center" wrapText="1"/>
      <protection hidden="1"/>
    </xf>
    <xf numFmtId="164" fontId="31" fillId="0" borderId="0" xfId="209" applyNumberFormat="1" applyFont="1" applyFill="1" applyBorder="1" applyAlignment="1" applyProtection="1">
      <alignment horizontal="left" vertical="center" wrapText="1"/>
      <protection hidden="1"/>
    </xf>
    <xf numFmtId="0" fontId="31" fillId="0" borderId="0" xfId="209" applyFont="1" applyFill="1" applyBorder="1" applyAlignment="1" applyProtection="1">
      <alignment horizontal="right" vertical="center" wrapText="1"/>
      <protection hidden="1"/>
    </xf>
    <xf numFmtId="0" fontId="26" fillId="0" borderId="0" xfId="209" applyFont="1" applyFill="1" applyBorder="1" applyAlignment="1" applyProtection="1">
      <alignment horizontal="center" vertical="center" wrapText="1"/>
      <protection hidden="1"/>
    </xf>
    <xf numFmtId="0" fontId="31" fillId="0" borderId="0" xfId="209" applyNumberFormat="1" applyFont="1" applyFill="1" applyBorder="1" applyAlignment="1" applyProtection="1">
      <alignment horizontal="center" vertical="center"/>
      <protection hidden="1"/>
    </xf>
    <xf numFmtId="0" fontId="31" fillId="0" borderId="0" xfId="209" applyNumberFormat="1" applyFont="1" applyFill="1" applyBorder="1" applyAlignment="1" applyProtection="1">
      <alignment horizontal="right" vertical="center"/>
      <protection hidden="1"/>
    </xf>
    <xf numFmtId="0" fontId="31" fillId="0" borderId="0" xfId="0" applyFont="1" applyAlignment="1">
      <alignment horizontal="center"/>
    </xf>
    <xf numFmtId="0" fontId="31" fillId="0" borderId="0" xfId="0" applyFont="1" applyBorder="1" applyAlignment="1">
      <alignment horizontal="center" vertical="center"/>
    </xf>
    <xf numFmtId="0" fontId="31" fillId="0" borderId="0" xfId="0" applyNumberFormat="1" applyFont="1" applyFill="1" applyBorder="1" applyAlignment="1" applyProtection="1">
      <alignment horizontal="center" vertical="center" wrapText="1"/>
    </xf>
    <xf numFmtId="0" fontId="31" fillId="0" borderId="0" xfId="0" applyNumberFormat="1" applyFont="1" applyFill="1" applyBorder="1" applyAlignment="1" applyProtection="1">
      <alignment vertical="center" wrapText="1"/>
    </xf>
    <xf numFmtId="0" fontId="31" fillId="0" borderId="0" xfId="0" applyFont="1" applyAlignment="1">
      <alignment horizontal="center" vertical="center"/>
    </xf>
    <xf numFmtId="0" fontId="16" fillId="0" borderId="13" xfId="203" applyFont="1" applyBorder="1" applyAlignment="1" applyProtection="1">
      <alignment horizontal="justify" vertical="top" wrapText="1"/>
      <protection hidden="1"/>
    </xf>
    <xf numFmtId="4" fontId="15" fillId="0" borderId="11" xfId="203" applyNumberFormat="1" applyFont="1" applyFill="1" applyBorder="1" applyAlignment="1" applyProtection="1">
      <alignment horizontal="right" vertical="center"/>
      <protection hidden="1"/>
    </xf>
    <xf numFmtId="0" fontId="31" fillId="0" borderId="0" xfId="0" applyFont="1" applyFill="1" applyBorder="1" applyAlignment="1" applyProtection="1">
      <alignment horizontal="center" vertical="center"/>
      <protection hidden="1"/>
    </xf>
    <xf numFmtId="0" fontId="31" fillId="0" borderId="0" xfId="0" applyFont="1" applyFill="1" applyBorder="1" applyAlignment="1" applyProtection="1">
      <alignment horizontal="right"/>
      <protection hidden="1"/>
    </xf>
    <xf numFmtId="0" fontId="28" fillId="0" borderId="0" xfId="0" applyFont="1" applyFill="1" applyAlignment="1" applyProtection="1">
      <alignment vertical="center"/>
      <protection hidden="1"/>
    </xf>
    <xf numFmtId="0" fontId="28" fillId="0" borderId="0" xfId="0" applyNumberFormat="1" applyFont="1" applyFill="1" applyBorder="1" applyAlignment="1" applyProtection="1">
      <alignment vertical="center"/>
      <protection hidden="1"/>
    </xf>
    <xf numFmtId="2" fontId="28" fillId="0" borderId="0" xfId="0" applyNumberFormat="1" applyFont="1" applyFill="1" applyAlignment="1" applyProtection="1">
      <alignment vertical="center"/>
      <protection hidden="1"/>
    </xf>
    <xf numFmtId="0" fontId="28" fillId="0" borderId="0" xfId="204" applyFont="1" applyFill="1" applyBorder="1" applyAlignment="1" applyProtection="1">
      <alignment vertical="center" wrapText="1"/>
      <protection hidden="1"/>
    </xf>
    <xf numFmtId="0" fontId="28" fillId="0" borderId="0" xfId="0" applyFont="1" applyFill="1" applyBorder="1" applyAlignment="1" applyProtection="1">
      <alignment vertical="center"/>
      <protection hidden="1"/>
    </xf>
    <xf numFmtId="4" fontId="15" fillId="0" borderId="4" xfId="11" applyNumberFormat="1" applyFont="1" applyBorder="1" applyAlignment="1" applyProtection="1">
      <alignment horizontal="right" vertical="center" wrapText="1"/>
      <protection hidden="1"/>
    </xf>
    <xf numFmtId="0" fontId="1" fillId="0" borderId="6" xfId="207" applyFill="1" applyBorder="1" applyProtection="1">
      <protection hidden="1"/>
    </xf>
    <xf numFmtId="0" fontId="1" fillId="0" borderId="0" xfId="207" applyFill="1" applyBorder="1" applyProtection="1">
      <protection hidden="1"/>
    </xf>
    <xf numFmtId="0" fontId="1" fillId="0" borderId="7" xfId="207" applyFill="1" applyBorder="1" applyProtection="1">
      <protection hidden="1"/>
    </xf>
    <xf numFmtId="0" fontId="18" fillId="0" borderId="6" xfId="207" applyFont="1" applyBorder="1" applyProtection="1">
      <protection hidden="1"/>
    </xf>
    <xf numFmtId="0" fontId="18" fillId="0" borderId="7" xfId="207" applyFont="1" applyBorder="1" applyProtection="1">
      <protection hidden="1"/>
    </xf>
    <xf numFmtId="1" fontId="16" fillId="0" borderId="8" xfId="207" applyNumberFormat="1" applyFont="1" applyBorder="1" applyAlignment="1" applyProtection="1">
      <alignment horizontal="left" vertical="center" wrapText="1" indent="3"/>
      <protection hidden="1"/>
    </xf>
    <xf numFmtId="0" fontId="16" fillId="0" borderId="5" xfId="207" applyFont="1" applyFill="1" applyBorder="1" applyAlignment="1" applyProtection="1">
      <alignment horizontal="justify" vertical="center" wrapText="1"/>
      <protection hidden="1"/>
    </xf>
    <xf numFmtId="4" fontId="16" fillId="0" borderId="9" xfId="207" applyNumberFormat="1" applyFont="1" applyFill="1" applyBorder="1" applyAlignment="1" applyProtection="1">
      <alignment horizontal="justify" vertical="center" wrapText="1"/>
      <protection hidden="1"/>
    </xf>
    <xf numFmtId="0" fontId="1" fillId="0" borderId="0" xfId="207" applyBorder="1" applyProtection="1">
      <protection hidden="1"/>
    </xf>
    <xf numFmtId="0" fontId="16" fillId="0" borderId="0" xfId="0" applyFont="1" applyFill="1" applyBorder="1" applyProtection="1">
      <protection hidden="1"/>
    </xf>
    <xf numFmtId="0" fontId="15" fillId="0" borderId="0" xfId="0" applyFont="1" applyFill="1" applyBorder="1" applyProtection="1">
      <protection hidden="1"/>
    </xf>
    <xf numFmtId="0" fontId="37" fillId="0" borderId="0" xfId="203" applyFont="1" applyBorder="1" applyAlignment="1" applyProtection="1">
      <alignment vertical="top"/>
      <protection hidden="1"/>
    </xf>
    <xf numFmtId="0" fontId="42" fillId="0" borderId="0" xfId="203" applyFont="1" applyBorder="1" applyAlignment="1" applyProtection="1">
      <alignment vertical="top"/>
      <protection hidden="1"/>
    </xf>
    <xf numFmtId="2" fontId="42" fillId="0" borderId="0" xfId="203" applyNumberFormat="1" applyFont="1" applyBorder="1" applyAlignment="1" applyProtection="1">
      <alignment vertical="top"/>
      <protection hidden="1"/>
    </xf>
    <xf numFmtId="165" fontId="37" fillId="0" borderId="0" xfId="203" applyNumberFormat="1" applyFont="1" applyBorder="1" applyAlignment="1" applyProtection="1">
      <alignment vertical="top"/>
      <protection hidden="1"/>
    </xf>
    <xf numFmtId="2" fontId="42" fillId="2" borderId="0" xfId="203" applyNumberFormat="1" applyFont="1" applyFill="1" applyBorder="1" applyAlignment="1" applyProtection="1">
      <alignment vertical="top"/>
      <protection hidden="1"/>
    </xf>
    <xf numFmtId="0" fontId="31" fillId="0" borderId="0" xfId="0" applyFont="1" applyBorder="1" applyAlignment="1" applyProtection="1">
      <alignment horizontal="right" vertical="center"/>
      <protection hidden="1"/>
    </xf>
    <xf numFmtId="0" fontId="44" fillId="0" borderId="0" xfId="207" applyFont="1" applyProtection="1">
      <protection hidden="1"/>
    </xf>
    <xf numFmtId="0" fontId="43" fillId="0" borderId="0" xfId="207" applyFont="1" applyProtection="1">
      <protection hidden="1"/>
    </xf>
    <xf numFmtId="0" fontId="43" fillId="0" borderId="0" xfId="207" applyFont="1" applyAlignment="1" applyProtection="1">
      <alignment vertical="center"/>
      <protection hidden="1"/>
    </xf>
    <xf numFmtId="0" fontId="43" fillId="0" borderId="0" xfId="207" applyFont="1" applyBorder="1" applyProtection="1">
      <protection hidden="1"/>
    </xf>
    <xf numFmtId="0" fontId="44" fillId="0" borderId="0" xfId="207" applyFont="1" applyFill="1" applyProtection="1">
      <protection hidden="1"/>
    </xf>
    <xf numFmtId="0" fontId="43" fillId="0" borderId="0" xfId="207" applyFont="1" applyAlignment="1" applyProtection="1">
      <alignment wrapText="1"/>
      <protection hidden="1"/>
    </xf>
    <xf numFmtId="10" fontId="43" fillId="0" borderId="0" xfId="207" applyNumberFormat="1" applyFont="1" applyAlignment="1" applyProtection="1">
      <alignment vertical="center"/>
      <protection hidden="1"/>
    </xf>
    <xf numFmtId="0" fontId="31" fillId="0" borderId="0" xfId="201" applyNumberFormat="1" applyFont="1" applyFill="1" applyBorder="1" applyAlignment="1" applyProtection="1">
      <alignment vertical="center" wrapText="1"/>
      <protection hidden="1"/>
    </xf>
    <xf numFmtId="0" fontId="44" fillId="3" borderId="0" xfId="207" applyFont="1" applyFill="1" applyProtection="1">
      <protection hidden="1"/>
    </xf>
    <xf numFmtId="4" fontId="16" fillId="4" borderId="7" xfId="207" applyNumberFormat="1" applyFont="1" applyFill="1" applyBorder="1" applyAlignment="1" applyProtection="1">
      <alignment horizontal="right" vertical="center" wrapText="1"/>
      <protection hidden="1"/>
    </xf>
    <xf numFmtId="0" fontId="20" fillId="0" borderId="18" xfId="203" applyFont="1" applyBorder="1" applyAlignment="1" applyProtection="1">
      <alignment horizontal="center" vertical="center"/>
      <protection hidden="1"/>
    </xf>
    <xf numFmtId="0" fontId="0" fillId="0" borderId="0" xfId="0" applyAlignment="1">
      <alignment vertical="top"/>
    </xf>
    <xf numFmtId="0" fontId="3" fillId="0" borderId="4" xfId="203" applyFont="1" applyBorder="1" applyAlignment="1" applyProtection="1">
      <alignment vertical="center"/>
      <protection hidden="1"/>
    </xf>
    <xf numFmtId="0" fontId="47" fillId="0" borderId="0" xfId="0" applyFont="1" applyAlignment="1" applyProtection="1">
      <alignment horizontal="center" vertical="center" wrapText="1"/>
      <protection hidden="1"/>
    </xf>
    <xf numFmtId="0" fontId="36" fillId="0" borderId="0" xfId="0" applyFont="1" applyBorder="1" applyAlignment="1" applyProtection="1">
      <protection hidden="1"/>
    </xf>
    <xf numFmtId="0" fontId="0" fillId="0" borderId="0" xfId="0" applyBorder="1" applyProtection="1">
      <protection hidden="1"/>
    </xf>
    <xf numFmtId="0" fontId="0" fillId="0" borderId="0" xfId="0" applyBorder="1" applyAlignment="1" applyProtection="1">
      <alignment vertical="top"/>
      <protection hidden="1"/>
    </xf>
    <xf numFmtId="0" fontId="4" fillId="0" borderId="0" xfId="0" applyFont="1" applyBorder="1"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Border="1" applyProtection="1">
      <protection hidden="1"/>
    </xf>
    <xf numFmtId="0" fontId="15" fillId="0" borderId="0" xfId="0" applyFont="1" applyBorder="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Border="1" applyAlignment="1" applyProtection="1">
      <alignment vertical="top" wrapText="1"/>
      <protection hidden="1"/>
    </xf>
    <xf numFmtId="164" fontId="5" fillId="0" borderId="0" xfId="0" quotePrefix="1" applyNumberFormat="1" applyFont="1" applyBorder="1" applyAlignment="1" applyProtection="1">
      <alignment horizontal="left" vertical="top" wrapText="1" indent="1"/>
      <protection hidden="1"/>
    </xf>
    <xf numFmtId="0" fontId="4" fillId="0" borderId="0" xfId="0" applyFont="1" applyAlignment="1" applyProtection="1">
      <alignment horizontal="justify" vertical="top"/>
      <protection hidden="1"/>
    </xf>
    <xf numFmtId="164" fontId="5" fillId="0" borderId="0" xfId="0" quotePrefix="1" applyNumberFormat="1" applyFont="1" applyBorder="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Border="1" applyAlignment="1" applyProtection="1">
      <alignment horizontal="right" vertical="top" wrapText="1"/>
      <protection hidden="1"/>
    </xf>
    <xf numFmtId="0" fontId="4" fillId="0" borderId="0" xfId="0" applyFont="1" applyBorder="1" applyAlignment="1" applyProtection="1">
      <alignment horizontal="center" vertical="top" wrapText="1"/>
      <protection hidden="1"/>
    </xf>
    <xf numFmtId="0" fontId="16" fillId="0" borderId="0" xfId="0" applyFont="1" applyBorder="1" applyAlignment="1" applyProtection="1">
      <alignment vertical="top"/>
      <protection hidden="1"/>
    </xf>
    <xf numFmtId="0" fontId="4" fillId="0" borderId="0" xfId="0" applyFont="1" applyAlignment="1" applyProtection="1">
      <alignment horizontal="justify"/>
      <protection hidden="1"/>
    </xf>
    <xf numFmtId="0" fontId="4" fillId="0" borderId="0" xfId="0" applyFont="1" applyBorder="1" applyProtection="1">
      <protection hidden="1"/>
    </xf>
    <xf numFmtId="0" fontId="20" fillId="0" borderId="0" xfId="0" applyFont="1" applyBorder="1" applyAlignment="1" applyProtection="1">
      <alignment horizontal="center" vertical="top"/>
      <protection hidden="1"/>
    </xf>
    <xf numFmtId="0" fontId="15" fillId="0" borderId="0" xfId="0" applyFont="1" applyBorder="1" applyAlignment="1" applyProtection="1">
      <alignment horizontal="left" vertical="center" wrapText="1"/>
      <protection hidden="1"/>
    </xf>
    <xf numFmtId="0" fontId="16" fillId="0" borderId="0" xfId="204" applyFont="1" applyFill="1" applyBorder="1" applyAlignment="1" applyProtection="1">
      <alignment horizontal="left" vertical="center" indent="1"/>
      <protection hidden="1"/>
    </xf>
    <xf numFmtId="0" fontId="15" fillId="0" borderId="0" xfId="199" applyNumberFormat="1" applyFont="1" applyFill="1" applyBorder="1" applyAlignment="1" applyProtection="1">
      <alignment horizontal="center" vertical="center" wrapText="1"/>
      <protection hidden="1"/>
    </xf>
    <xf numFmtId="0" fontId="16" fillId="0" borderId="0" xfId="204" applyFont="1" applyFill="1" applyBorder="1" applyAlignment="1" applyProtection="1">
      <alignment horizontal="left" vertical="center"/>
      <protection hidden="1"/>
    </xf>
    <xf numFmtId="0" fontId="16" fillId="0" borderId="0" xfId="0" applyFont="1" applyBorder="1"/>
    <xf numFmtId="0" fontId="16" fillId="0" borderId="0" xfId="0" applyFont="1" applyBorder="1" applyAlignment="1">
      <alignment vertical="center"/>
    </xf>
    <xf numFmtId="2" fontId="16" fillId="0" borderId="0" xfId="199" applyNumberFormat="1" applyFont="1" applyFill="1" applyBorder="1" applyAlignment="1" applyProtection="1">
      <alignment horizontal="right" vertical="center"/>
      <protection hidden="1"/>
    </xf>
    <xf numFmtId="0" fontId="16" fillId="0" borderId="0" xfId="0" applyFont="1" applyBorder="1" applyAlignment="1">
      <alignment horizontal="left" vertical="center"/>
    </xf>
    <xf numFmtId="10" fontId="16" fillId="0" borderId="0" xfId="0" applyNumberFormat="1" applyFont="1" applyFill="1" applyBorder="1" applyAlignment="1">
      <alignment horizontal="center" vertical="center"/>
    </xf>
    <xf numFmtId="10" fontId="16" fillId="0" borderId="0" xfId="0" applyNumberFormat="1" applyFont="1" applyBorder="1" applyAlignment="1">
      <alignment horizontal="center" vertical="center"/>
    </xf>
    <xf numFmtId="0" fontId="16" fillId="0" borderId="0" xfId="0" applyFont="1" applyBorder="1" applyAlignment="1">
      <alignment horizontal="center" vertical="center"/>
    </xf>
    <xf numFmtId="0" fontId="16" fillId="0" borderId="0" xfId="0" applyFont="1" applyFill="1" applyBorder="1" applyAlignment="1">
      <alignment horizontal="center" vertical="center"/>
    </xf>
    <xf numFmtId="0" fontId="15" fillId="0" borderId="0" xfId="204" applyFont="1" applyFill="1" applyBorder="1" applyAlignment="1" applyProtection="1">
      <alignment horizontal="left" vertical="center"/>
      <protection hidden="1"/>
    </xf>
    <xf numFmtId="0" fontId="15" fillId="0" borderId="0" xfId="204" applyFont="1" applyFill="1" applyBorder="1" applyAlignment="1" applyProtection="1">
      <alignment horizontal="center" vertical="center"/>
      <protection hidden="1"/>
    </xf>
    <xf numFmtId="0" fontId="16" fillId="0" borderId="0" xfId="203" applyFont="1" applyFill="1" applyBorder="1" applyAlignment="1" applyProtection="1">
      <alignment vertical="center"/>
      <protection hidden="1"/>
    </xf>
    <xf numFmtId="0" fontId="15" fillId="0" borderId="0" xfId="206" applyFont="1" applyFill="1" applyBorder="1" applyAlignment="1" applyProtection="1">
      <alignment vertical="top"/>
      <protection hidden="1"/>
    </xf>
    <xf numFmtId="0" fontId="16" fillId="0" borderId="0" xfId="203" applyFont="1" applyFill="1" applyBorder="1" applyAlignment="1" applyProtection="1">
      <alignment vertical="top"/>
      <protection hidden="1"/>
    </xf>
    <xf numFmtId="0" fontId="15" fillId="0" borderId="0" xfId="0" applyFont="1" applyFill="1" applyBorder="1" applyAlignment="1" applyProtection="1">
      <alignment horizontal="left" vertical="center" wrapText="1"/>
      <protection hidden="1"/>
    </xf>
    <xf numFmtId="0" fontId="15" fillId="0" borderId="0" xfId="0" applyFont="1" applyFill="1" applyBorder="1" applyAlignment="1" applyProtection="1">
      <alignment horizontal="center" vertical="center" wrapText="1"/>
      <protection hidden="1"/>
    </xf>
    <xf numFmtId="167" fontId="15" fillId="0" borderId="0" xfId="0" applyNumberFormat="1" applyFont="1" applyFill="1" applyBorder="1" applyAlignment="1" applyProtection="1">
      <alignment horizontal="center" vertical="center" wrapText="1"/>
      <protection hidden="1"/>
    </xf>
    <xf numFmtId="168" fontId="15" fillId="0" borderId="0" xfId="11" applyNumberFormat="1" applyFont="1" applyFill="1" applyBorder="1" applyAlignment="1" applyProtection="1">
      <alignment horizontal="left" vertical="center" wrapText="1" indent="1"/>
      <protection hidden="1"/>
    </xf>
    <xf numFmtId="0" fontId="15" fillId="0" borderId="0" xfId="0" applyFont="1" applyFill="1" applyBorder="1" applyAlignment="1" applyProtection="1">
      <alignment vertical="center" wrapText="1"/>
      <protection hidden="1"/>
    </xf>
    <xf numFmtId="168" fontId="16" fillId="0" borderId="0" xfId="11" applyNumberFormat="1" applyFont="1" applyFill="1" applyBorder="1" applyAlignment="1" applyProtection="1">
      <alignment horizontal="right" vertical="center" wrapText="1" indent="1"/>
      <protection hidden="1"/>
    </xf>
    <xf numFmtId="0" fontId="16" fillId="0" borderId="0" xfId="0" applyFont="1" applyFill="1" applyBorder="1" applyAlignment="1" applyProtection="1">
      <alignment vertical="center" wrapText="1"/>
      <protection hidden="1"/>
    </xf>
    <xf numFmtId="2" fontId="16" fillId="0" borderId="0" xfId="204" applyNumberFormat="1" applyFont="1" applyFill="1" applyBorder="1" applyAlignment="1" applyProtection="1">
      <alignment horizontal="right" vertical="center"/>
      <protection hidden="1"/>
    </xf>
    <xf numFmtId="0" fontId="15" fillId="0" borderId="0" xfId="0" applyFont="1" applyFill="1" applyBorder="1" applyAlignment="1" applyProtection="1">
      <alignment horizontal="left" vertical="center"/>
      <protection hidden="1"/>
    </xf>
    <xf numFmtId="2" fontId="16" fillId="0" borderId="0" xfId="204" applyNumberFormat="1" applyFont="1" applyFill="1" applyBorder="1" applyAlignment="1" applyProtection="1">
      <alignment vertical="center"/>
      <protection hidden="1"/>
    </xf>
    <xf numFmtId="168" fontId="16" fillId="0" borderId="0" xfId="11" applyNumberFormat="1" applyFont="1" applyFill="1" applyBorder="1" applyAlignment="1" applyProtection="1">
      <alignment horizontal="left" vertical="center" wrapText="1"/>
      <protection hidden="1"/>
    </xf>
    <xf numFmtId="164" fontId="15" fillId="0" borderId="0" xfId="204" applyNumberFormat="1" applyFont="1" applyFill="1" applyBorder="1" applyAlignment="1" applyProtection="1">
      <alignment horizontal="center" vertical="center"/>
      <protection hidden="1"/>
    </xf>
    <xf numFmtId="168" fontId="15" fillId="0" borderId="0" xfId="11" applyNumberFormat="1" applyFont="1" applyFill="1" applyBorder="1" applyAlignment="1" applyProtection="1">
      <alignment horizontal="right" vertical="center" wrapText="1" indent="1"/>
      <protection hidden="1"/>
    </xf>
    <xf numFmtId="168" fontId="15" fillId="0" borderId="0" xfId="11" applyNumberFormat="1" applyFont="1" applyFill="1" applyBorder="1" applyAlignment="1" applyProtection="1">
      <alignment horizontal="left" vertical="center" wrapText="1"/>
      <protection hidden="1"/>
    </xf>
    <xf numFmtId="0" fontId="16" fillId="0" borderId="0" xfId="204" applyFont="1" applyFill="1" applyBorder="1" applyAlignment="1" applyProtection="1">
      <alignment horizontal="left" vertical="center" wrapText="1"/>
      <protection hidden="1"/>
    </xf>
    <xf numFmtId="0" fontId="16" fillId="0" borderId="0" xfId="204" applyFont="1" applyFill="1" applyBorder="1" applyAlignment="1" applyProtection="1">
      <alignment horizontal="right" vertical="center" wrapText="1"/>
      <protection hidden="1"/>
    </xf>
    <xf numFmtId="0" fontId="16" fillId="0" borderId="0" xfId="0" applyFont="1" applyFill="1" applyBorder="1" applyAlignment="1" applyProtection="1">
      <alignment horizontal="left" vertical="center" wrapText="1"/>
      <protection hidden="1"/>
    </xf>
    <xf numFmtId="168" fontId="16" fillId="0" borderId="0" xfId="11" applyNumberFormat="1" applyFont="1" applyFill="1" applyBorder="1" applyAlignment="1" applyProtection="1">
      <alignment horizontal="right" vertical="center" wrapText="1"/>
      <protection hidden="1"/>
    </xf>
    <xf numFmtId="0" fontId="49" fillId="0" borderId="0" xfId="0" applyFont="1"/>
    <xf numFmtId="0" fontId="49" fillId="0" borderId="0" xfId="0" applyNumberFormat="1" applyFont="1" applyFill="1" applyBorder="1" applyAlignment="1" applyProtection="1">
      <alignment horizontal="left" vertical="center"/>
    </xf>
    <xf numFmtId="0" fontId="49" fillId="0" borderId="0" xfId="0" applyNumberFormat="1" applyFont="1" applyFill="1" applyBorder="1" applyAlignment="1" applyProtection="1">
      <alignment vertical="center"/>
    </xf>
    <xf numFmtId="0" fontId="49" fillId="0" borderId="0" xfId="0" applyNumberFormat="1" applyFont="1" applyFill="1" applyBorder="1" applyAlignment="1" applyProtection="1">
      <alignment horizontal="center" vertical="center"/>
    </xf>
    <xf numFmtId="0" fontId="49" fillId="0" borderId="0" xfId="204" applyFont="1" applyFill="1" applyAlignment="1" applyProtection="1">
      <alignment vertical="center"/>
      <protection hidden="1"/>
    </xf>
    <xf numFmtId="0" fontId="49" fillId="0" borderId="0" xfId="204" applyFont="1" applyBorder="1" applyAlignment="1" applyProtection="1">
      <alignment horizontal="left" vertical="center" indent="1"/>
      <protection hidden="1"/>
    </xf>
    <xf numFmtId="0" fontId="49" fillId="0" borderId="0" xfId="204" applyFont="1" applyBorder="1" applyAlignment="1" applyProtection="1">
      <alignment vertical="center"/>
      <protection hidden="1"/>
    </xf>
    <xf numFmtId="0" fontId="49" fillId="0" borderId="0" xfId="204" applyFont="1" applyFill="1" applyBorder="1" applyAlignment="1" applyProtection="1">
      <alignment vertical="center"/>
      <protection hidden="1"/>
    </xf>
    <xf numFmtId="0" fontId="49" fillId="0" borderId="0" xfId="0" applyFont="1" applyAlignment="1">
      <alignment vertical="center"/>
    </xf>
    <xf numFmtId="2" fontId="49" fillId="0" borderId="4" xfId="0" applyNumberFormat="1" applyFont="1" applyFill="1" applyBorder="1" applyAlignment="1" applyProtection="1">
      <alignment horizontal="right" vertical="center"/>
    </xf>
    <xf numFmtId="0" fontId="49" fillId="0" borderId="4" xfId="209" applyNumberFormat="1" applyFont="1" applyFill="1" applyBorder="1" applyAlignment="1" applyProtection="1">
      <alignment horizontal="center" vertical="center"/>
    </xf>
    <xf numFmtId="0" fontId="15" fillId="0" borderId="0" xfId="0" applyNumberFormat="1" applyFont="1" applyFill="1" applyBorder="1" applyAlignment="1" applyProtection="1">
      <alignment horizontal="center" vertical="center" wrapText="1"/>
      <protection hidden="1"/>
    </xf>
    <xf numFmtId="0" fontId="50" fillId="0" borderId="0" xfId="211" applyFont="1" applyAlignment="1" applyProtection="1">
      <alignment horizontal="center"/>
      <protection hidden="1"/>
    </xf>
    <xf numFmtId="0" fontId="50" fillId="0" borderId="0" xfId="211" applyFont="1" applyProtection="1">
      <protection hidden="1"/>
    </xf>
    <xf numFmtId="0" fontId="50" fillId="0" borderId="0" xfId="197" applyFont="1" applyFill="1" applyBorder="1" applyAlignment="1" applyProtection="1">
      <alignment horizontal="left" vertical="center"/>
      <protection hidden="1"/>
    </xf>
    <xf numFmtId="0" fontId="50" fillId="0" borderId="0" xfId="197" applyFont="1" applyProtection="1">
      <protection hidden="1"/>
    </xf>
    <xf numFmtId="0" fontId="50" fillId="0" borderId="0" xfId="197" applyFont="1" applyFill="1" applyBorder="1" applyAlignment="1" applyProtection="1">
      <alignment vertical="center"/>
      <protection hidden="1"/>
    </xf>
    <xf numFmtId="0" fontId="50" fillId="0" borderId="0" xfId="197" applyFont="1" applyFill="1" applyBorder="1" applyAlignment="1" applyProtection="1">
      <alignment horizontal="center" vertical="center"/>
      <protection hidden="1"/>
    </xf>
    <xf numFmtId="0" fontId="50" fillId="0" borderId="0" xfId="197" applyFont="1" applyAlignment="1" applyProtection="1">
      <alignment horizontal="left"/>
      <protection hidden="1"/>
    </xf>
    <xf numFmtId="0" fontId="50" fillId="0" borderId="0" xfId="197" applyFont="1" applyAlignment="1" applyProtection="1">
      <alignment horizontal="center"/>
      <protection hidden="1"/>
    </xf>
    <xf numFmtId="1" fontId="16" fillId="4" borderId="11" xfId="196" applyNumberFormat="1" applyFont="1" applyFill="1" applyBorder="1" applyAlignment="1" applyProtection="1">
      <alignment horizontal="center" vertical="center"/>
      <protection locked="0"/>
    </xf>
    <xf numFmtId="0" fontId="28" fillId="0" borderId="0" xfId="196" applyFont="1" applyAlignment="1" applyProtection="1">
      <alignment horizontal="center" vertical="center"/>
      <protection hidden="1"/>
    </xf>
    <xf numFmtId="0" fontId="51" fillId="0" borderId="0" xfId="196" applyFont="1" applyAlignment="1" applyProtection="1">
      <alignment vertical="center"/>
      <protection hidden="1"/>
    </xf>
    <xf numFmtId="0" fontId="15" fillId="0" borderId="0" xfId="0" applyFont="1" applyFill="1" applyBorder="1" applyAlignment="1">
      <alignment horizontal="center" vertical="center"/>
    </xf>
    <xf numFmtId="0" fontId="32" fillId="0" borderId="0" xfId="196" applyFont="1" applyAlignment="1" applyProtection="1">
      <alignment horizontal="center"/>
      <protection hidden="1"/>
    </xf>
    <xf numFmtId="0" fontId="16" fillId="0" borderId="0" xfId="0" applyFont="1" applyFill="1" applyBorder="1" applyAlignment="1">
      <alignment vertical="center"/>
    </xf>
    <xf numFmtId="0" fontId="16" fillId="0" borderId="0" xfId="0" applyFont="1" applyFill="1" applyBorder="1" applyAlignment="1">
      <alignment horizontal="center"/>
    </xf>
    <xf numFmtId="0" fontId="16" fillId="0" borderId="0" xfId="0" applyFont="1" applyFill="1" applyBorder="1"/>
    <xf numFmtId="1" fontId="16" fillId="0" borderId="0" xfId="0" applyNumberFormat="1" applyFont="1" applyBorder="1"/>
    <xf numFmtId="2" fontId="16" fillId="0" borderId="0" xfId="0" applyNumberFormat="1" applyFont="1" applyBorder="1"/>
    <xf numFmtId="1" fontId="16" fillId="0" borderId="0" xfId="0" applyNumberFormat="1" applyFont="1" applyBorder="1" applyAlignment="1">
      <alignment vertical="center"/>
    </xf>
    <xf numFmtId="0" fontId="16" fillId="0" borderId="0" xfId="0" applyFont="1" applyFill="1" applyBorder="1" applyAlignment="1">
      <alignment horizontal="left" vertical="center"/>
    </xf>
    <xf numFmtId="10" fontId="15" fillId="0" borderId="0" xfId="0" applyNumberFormat="1" applyFont="1" applyFill="1" applyBorder="1" applyAlignment="1">
      <alignment horizontal="center" vertical="center"/>
    </xf>
    <xf numFmtId="2" fontId="16" fillId="0" borderId="0" xfId="0" applyNumberFormat="1" applyFont="1" applyFill="1" applyBorder="1" applyAlignment="1">
      <alignment horizontal="center" vertical="center"/>
    </xf>
    <xf numFmtId="179" fontId="16" fillId="0" borderId="0" xfId="0" applyNumberFormat="1" applyFont="1" applyFill="1" applyBorder="1" applyAlignment="1">
      <alignment horizontal="center"/>
    </xf>
    <xf numFmtId="15" fontId="16" fillId="0" borderId="0" xfId="0" applyNumberFormat="1" applyFont="1" applyBorder="1"/>
    <xf numFmtId="2" fontId="15" fillId="0" borderId="0" xfId="0" applyNumberFormat="1" applyFont="1" applyFill="1" applyBorder="1" applyAlignment="1" applyProtection="1">
      <alignment horizontal="center" vertical="center"/>
      <protection hidden="1"/>
    </xf>
    <xf numFmtId="2" fontId="16" fillId="0" borderId="0" xfId="0" applyNumberFormat="1" applyFont="1" applyFill="1" applyBorder="1" applyAlignment="1" applyProtection="1">
      <alignment vertical="center" wrapText="1"/>
      <protection hidden="1"/>
    </xf>
    <xf numFmtId="167" fontId="16" fillId="0" borderId="0" xfId="0" applyNumberFormat="1" applyFont="1" applyFill="1" applyBorder="1" applyAlignment="1" applyProtection="1">
      <alignment horizontal="right" vertical="center" wrapText="1"/>
      <protection hidden="1"/>
    </xf>
    <xf numFmtId="2" fontId="16" fillId="0" borderId="0" xfId="0" applyNumberFormat="1" applyFont="1" applyFill="1" applyBorder="1" applyAlignment="1" applyProtection="1">
      <alignment vertical="center"/>
      <protection hidden="1"/>
    </xf>
    <xf numFmtId="2" fontId="16" fillId="0" borderId="0" xfId="0" applyNumberFormat="1" applyFont="1" applyFill="1" applyBorder="1" applyAlignment="1" applyProtection="1">
      <alignment vertical="center"/>
    </xf>
    <xf numFmtId="0" fontId="16" fillId="0" borderId="0" xfId="0" applyFont="1" applyBorder="1" applyAlignment="1">
      <alignment horizont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Fill="1" applyBorder="1" applyAlignment="1" applyProtection="1">
      <alignment vertical="center"/>
      <protection hidden="1"/>
    </xf>
    <xf numFmtId="0" fontId="16" fillId="0" borderId="0" xfId="0" applyFont="1" applyBorder="1" applyAlignment="1">
      <alignment horizontal="right" vertical="center"/>
    </xf>
    <xf numFmtId="2" fontId="16" fillId="0" borderId="0" xfId="0" applyNumberFormat="1" applyFont="1" applyFill="1" applyBorder="1" applyAlignment="1">
      <alignment vertical="center"/>
    </xf>
    <xf numFmtId="0" fontId="16" fillId="0" borderId="0" xfId="0" applyFont="1" applyFill="1" applyBorder="1" applyAlignment="1">
      <alignment horizontal="right" vertical="center"/>
    </xf>
    <xf numFmtId="179" fontId="16" fillId="0" borderId="0" xfId="0" applyNumberFormat="1" applyFont="1" applyFill="1" applyBorder="1" applyAlignment="1">
      <alignment vertical="center"/>
    </xf>
    <xf numFmtId="0" fontId="15" fillId="0" borderId="0" xfId="0" applyFont="1" applyBorder="1" applyAlignment="1">
      <alignment horizontal="left" vertical="center"/>
    </xf>
    <xf numFmtId="2" fontId="16" fillId="0" borderId="0" xfId="0" applyNumberFormat="1" applyFont="1" applyBorder="1" applyAlignment="1">
      <alignment horizontal="center" vertical="center"/>
    </xf>
    <xf numFmtId="0" fontId="15" fillId="0" borderId="0" xfId="0" applyFont="1" applyFill="1" applyBorder="1" applyAlignment="1">
      <alignment horizontal="left" vertical="center"/>
    </xf>
    <xf numFmtId="2" fontId="15" fillId="0" borderId="0" xfId="0" applyNumberFormat="1" applyFont="1" applyFill="1" applyBorder="1" applyAlignment="1">
      <alignment horizontal="center" vertical="center"/>
    </xf>
    <xf numFmtId="0" fontId="16" fillId="0" borderId="0" xfId="0" applyFont="1" applyFill="1"/>
    <xf numFmtId="0" fontId="16" fillId="0" borderId="0" xfId="0" applyFont="1" applyFill="1" applyAlignment="1">
      <alignment horizontal="left" vertical="center"/>
    </xf>
    <xf numFmtId="2" fontId="15" fillId="0" borderId="0" xfId="0" applyNumberFormat="1" applyFont="1" applyFill="1" applyBorder="1" applyAlignment="1">
      <alignment vertical="center"/>
    </xf>
    <xf numFmtId="0" fontId="16" fillId="5" borderId="0" xfId="0" applyFont="1" applyFill="1" applyBorder="1"/>
    <xf numFmtId="0" fontId="15" fillId="0" borderId="0" xfId="0" applyNumberFormat="1" applyFont="1" applyFill="1" applyBorder="1" applyAlignment="1" applyProtection="1">
      <alignment vertical="center" wrapText="1"/>
    </xf>
    <xf numFmtId="0" fontId="49" fillId="0" borderId="0" xfId="0" applyNumberFormat="1" applyFont="1" applyFill="1" applyBorder="1" applyAlignment="1" applyProtection="1">
      <alignment horizontal="justify" vertical="center"/>
    </xf>
    <xf numFmtId="0" fontId="49" fillId="0" borderId="0" xfId="199" applyNumberFormat="1" applyFont="1" applyFill="1" applyBorder="1" applyAlignment="1" applyProtection="1">
      <alignment vertical="center"/>
    </xf>
    <xf numFmtId="0" fontId="49" fillId="0" borderId="0" xfId="199" applyNumberFormat="1" applyFont="1" applyFill="1" applyBorder="1" applyAlignment="1" applyProtection="1">
      <alignment vertical="center" wrapText="1"/>
    </xf>
    <xf numFmtId="0" fontId="49" fillId="0" borderId="0" xfId="199" applyNumberFormat="1" applyFont="1" applyFill="1" applyBorder="1" applyAlignment="1" applyProtection="1">
      <alignment vertical="center"/>
      <protection hidden="1"/>
    </xf>
    <xf numFmtId="0" fontId="49" fillId="0" borderId="0" xfId="199" applyNumberFormat="1" applyFont="1" applyFill="1" applyBorder="1" applyAlignment="1" applyProtection="1">
      <alignment vertical="center" wrapText="1"/>
      <protection hidden="1"/>
    </xf>
    <xf numFmtId="164" fontId="15" fillId="0" borderId="0" xfId="210" applyNumberFormat="1" applyFont="1" applyFill="1" applyBorder="1" applyAlignment="1" applyProtection="1">
      <alignment horizontal="center" vertical="center" wrapText="1"/>
      <protection hidden="1"/>
    </xf>
    <xf numFmtId="0" fontId="16" fillId="0" borderId="0" xfId="200" applyNumberFormat="1" applyFont="1" applyFill="1" applyBorder="1" applyAlignment="1" applyProtection="1">
      <alignment horizontal="justify" vertical="center" wrapText="1"/>
      <protection hidden="1"/>
    </xf>
    <xf numFmtId="178" fontId="16" fillId="0" borderId="0" xfId="11" applyNumberFormat="1" applyFont="1" applyFill="1" applyBorder="1" applyAlignment="1" applyProtection="1">
      <alignment horizontal="center" vertical="center" wrapText="1"/>
      <protection hidden="1"/>
    </xf>
    <xf numFmtId="0" fontId="16" fillId="0" borderId="0" xfId="200" applyNumberFormat="1" applyFont="1" applyFill="1" applyBorder="1" applyAlignment="1" applyProtection="1">
      <alignment horizontal="right" vertical="center"/>
      <protection hidden="1"/>
    </xf>
    <xf numFmtId="0" fontId="16" fillId="0" borderId="0" xfId="204" applyFont="1" applyBorder="1" applyAlignment="1" applyProtection="1">
      <alignment horizontal="left" vertical="center"/>
      <protection hidden="1"/>
    </xf>
    <xf numFmtId="0" fontId="49" fillId="0" borderId="0" xfId="204" applyFont="1" applyBorder="1" applyAlignment="1" applyProtection="1">
      <alignment horizontal="left" vertical="center"/>
      <protection hidden="1"/>
    </xf>
    <xf numFmtId="2" fontId="31" fillId="0" borderId="0" xfId="199" applyNumberFormat="1" applyFont="1" applyFill="1" applyBorder="1" applyAlignment="1" applyProtection="1">
      <alignment horizontal="right" vertical="center"/>
      <protection hidden="1"/>
    </xf>
    <xf numFmtId="2" fontId="26" fillId="0" borderId="0" xfId="199" applyNumberFormat="1" applyFont="1" applyFill="1" applyBorder="1" applyAlignment="1" applyProtection="1">
      <alignment horizontal="right" vertical="center"/>
      <protection hidden="1"/>
    </xf>
    <xf numFmtId="2" fontId="31" fillId="0" borderId="0" xfId="0" applyNumberFormat="1" applyFont="1" applyBorder="1" applyAlignment="1" applyProtection="1">
      <alignment vertical="center"/>
      <protection hidden="1"/>
    </xf>
    <xf numFmtId="0" fontId="16" fillId="5" borderId="0" xfId="0" applyFont="1" applyFill="1" applyBorder="1" applyAlignment="1">
      <alignment horizontal="left" vertical="center"/>
    </xf>
    <xf numFmtId="1" fontId="16" fillId="5" borderId="0" xfId="0" applyNumberFormat="1" applyFont="1" applyFill="1" applyBorder="1"/>
    <xf numFmtId="0" fontId="49" fillId="0" borderId="0" xfId="0" applyFont="1" applyFill="1" applyProtection="1">
      <protection hidden="1"/>
    </xf>
    <xf numFmtId="0" fontId="49" fillId="0" borderId="0" xfId="0" applyFont="1" applyProtection="1">
      <protection hidden="1"/>
    </xf>
    <xf numFmtId="0" fontId="49" fillId="0" borderId="0" xfId="0" applyNumberFormat="1" applyFont="1" applyFill="1" applyBorder="1" applyAlignment="1" applyProtection="1">
      <alignment horizontal="left" vertical="center"/>
      <protection hidden="1"/>
    </xf>
    <xf numFmtId="0" fontId="49" fillId="0" borderId="0" xfId="0" applyNumberFormat="1" applyFont="1" applyFill="1" applyBorder="1" applyAlignment="1" applyProtection="1">
      <alignment horizontal="justify" vertical="center"/>
      <protection hidden="1"/>
    </xf>
    <xf numFmtId="0" fontId="49" fillId="0" borderId="0" xfId="0" applyNumberFormat="1" applyFont="1" applyFill="1" applyBorder="1" applyAlignment="1" applyProtection="1">
      <alignment horizontal="center" vertical="center"/>
      <protection hidden="1"/>
    </xf>
    <xf numFmtId="0" fontId="49" fillId="0" borderId="0" xfId="203" applyFont="1" applyFill="1" applyAlignment="1" applyProtection="1">
      <alignment vertical="top"/>
      <protection hidden="1"/>
    </xf>
    <xf numFmtId="0" fontId="49" fillId="0" borderId="0" xfId="203" applyFont="1" applyFill="1" applyAlignment="1" applyProtection="1">
      <alignment horizontal="left" vertical="top"/>
      <protection hidden="1"/>
    </xf>
    <xf numFmtId="0" fontId="28" fillId="0" borderId="0" xfId="204" applyFont="1" applyBorder="1" applyAlignment="1" applyProtection="1">
      <alignment horizontal="center" vertical="center" wrapText="1"/>
      <protection hidden="1"/>
    </xf>
    <xf numFmtId="0" fontId="49" fillId="0" borderId="0" xfId="204" applyFont="1" applyAlignment="1" applyProtection="1">
      <alignment horizontal="left" vertical="center"/>
      <protection hidden="1"/>
    </xf>
    <xf numFmtId="0" fontId="49" fillId="0" borderId="0" xfId="204" applyFont="1" applyAlignment="1" applyProtection="1">
      <alignment vertical="center"/>
      <protection hidden="1"/>
    </xf>
    <xf numFmtId="0" fontId="49" fillId="0" borderId="0" xfId="0" applyFont="1" applyFill="1" applyBorder="1" applyProtection="1">
      <protection hidden="1"/>
    </xf>
    <xf numFmtId="0" fontId="49" fillId="4" borderId="22" xfId="0" applyFont="1" applyFill="1" applyBorder="1" applyAlignment="1" applyProtection="1">
      <alignment horizontal="left" vertical="center"/>
      <protection locked="0"/>
    </xf>
    <xf numFmtId="0" fontId="49" fillId="0" borderId="0" xfId="204" applyFont="1" applyFill="1" applyBorder="1" applyAlignment="1" applyProtection="1">
      <alignment horizontal="left" vertical="center"/>
    </xf>
    <xf numFmtId="0" fontId="15" fillId="0" borderId="0" xfId="0" applyNumberFormat="1" applyFont="1" applyFill="1" applyBorder="1" applyAlignment="1" applyProtection="1">
      <alignment horizontal="left" vertical="center" wrapText="1"/>
    </xf>
    <xf numFmtId="0" fontId="15" fillId="0" borderId="0" xfId="0" applyFont="1" applyAlignment="1">
      <alignment horizontal="left" vertical="center"/>
    </xf>
    <xf numFmtId="0" fontId="49" fillId="0" borderId="0" xfId="0" applyFont="1" applyBorder="1"/>
    <xf numFmtId="0" fontId="49" fillId="0" borderId="0" xfId="0" applyFont="1" applyBorder="1" applyAlignment="1">
      <alignment vertical="center"/>
    </xf>
    <xf numFmtId="0" fontId="27" fillId="0" borderId="0" xfId="0" applyFont="1" applyBorder="1" applyAlignment="1">
      <alignment horizontal="left" vertical="center"/>
    </xf>
    <xf numFmtId="10" fontId="27" fillId="0" borderId="0" xfId="0" applyNumberFormat="1" applyFont="1" applyBorder="1" applyAlignment="1">
      <alignment horizontal="center" vertical="center"/>
    </xf>
    <xf numFmtId="0" fontId="27" fillId="0" borderId="0" xfId="0" applyFont="1" applyBorder="1" applyAlignment="1">
      <alignment vertical="center"/>
    </xf>
    <xf numFmtId="0" fontId="49" fillId="0" borderId="0" xfId="199" applyNumberFormat="1" applyFont="1" applyFill="1" applyBorder="1" applyAlignment="1" applyProtection="1">
      <alignment horizontal="center" vertical="center"/>
    </xf>
    <xf numFmtId="0" fontId="49" fillId="0" borderId="0" xfId="0" applyFont="1" applyBorder="1" applyAlignment="1">
      <alignment horizontal="left" vertical="center"/>
    </xf>
    <xf numFmtId="10" fontId="49" fillId="0" borderId="0" xfId="0" applyNumberFormat="1" applyFont="1" applyBorder="1" applyAlignment="1">
      <alignment horizontal="center" vertical="center"/>
    </xf>
    <xf numFmtId="10" fontId="49" fillId="0" borderId="0" xfId="0" applyNumberFormat="1" applyFont="1" applyFill="1" applyBorder="1" applyAlignment="1">
      <alignment horizontal="center" vertical="center"/>
    </xf>
    <xf numFmtId="0" fontId="49" fillId="0" borderId="0" xfId="199" applyNumberFormat="1" applyFont="1" applyFill="1" applyBorder="1" applyAlignment="1" applyProtection="1">
      <alignment horizontal="center" vertical="center"/>
      <protection hidden="1"/>
    </xf>
    <xf numFmtId="0" fontId="28" fillId="0" borderId="0" xfId="0" applyFont="1" applyAlignment="1">
      <alignment vertical="center"/>
    </xf>
    <xf numFmtId="0" fontId="27" fillId="0" borderId="0" xfId="0" applyFont="1" applyAlignment="1">
      <alignment vertical="center"/>
    </xf>
    <xf numFmtId="2" fontId="16" fillId="0" borderId="4" xfId="199" applyNumberFormat="1" applyFont="1" applyFill="1" applyBorder="1" applyAlignment="1" applyProtection="1">
      <alignment horizontal="right" vertical="top"/>
    </xf>
    <xf numFmtId="0" fontId="49" fillId="0" borderId="0" xfId="0" applyNumberFormat="1" applyFont="1" applyFill="1" applyBorder="1" applyAlignment="1" applyProtection="1">
      <alignment horizontal="center" vertical="center" wrapText="1"/>
    </xf>
    <xf numFmtId="0" fontId="15" fillId="0" borderId="0" xfId="209" applyFont="1" applyFill="1" applyBorder="1" applyAlignment="1">
      <alignment vertical="center" wrapText="1"/>
    </xf>
    <xf numFmtId="2" fontId="16" fillId="0" borderId="0" xfId="0" applyNumberFormat="1" applyFont="1" applyFill="1" applyBorder="1" applyAlignment="1" applyProtection="1">
      <alignment horizontal="right" vertical="center"/>
    </xf>
    <xf numFmtId="2" fontId="16" fillId="6" borderId="4" xfId="0" applyNumberFormat="1" applyFont="1" applyFill="1" applyBorder="1" applyAlignment="1" applyProtection="1">
      <alignment horizontal="right" vertical="center"/>
    </xf>
    <xf numFmtId="0" fontId="16" fillId="6" borderId="4" xfId="0" applyNumberFormat="1" applyFont="1" applyFill="1" applyBorder="1" applyAlignment="1" applyProtection="1">
      <alignment horizontal="center" vertical="top" wrapText="1"/>
    </xf>
    <xf numFmtId="0" fontId="15" fillId="6" borderId="14" xfId="209" applyFont="1" applyFill="1" applyBorder="1" applyAlignment="1">
      <alignment vertical="center" wrapText="1"/>
    </xf>
    <xf numFmtId="0" fontId="15" fillId="6" borderId="3" xfId="209" applyFont="1" applyFill="1" applyBorder="1" applyAlignment="1">
      <alignment vertical="center" wrapText="1"/>
    </xf>
    <xf numFmtId="0" fontId="15" fillId="6" borderId="15" xfId="209" applyFont="1" applyFill="1" applyBorder="1" applyAlignment="1">
      <alignment vertical="center" wrapText="1"/>
    </xf>
    <xf numFmtId="0" fontId="17" fillId="6" borderId="4" xfId="0" applyNumberFormat="1" applyFont="1" applyFill="1" applyBorder="1" applyAlignment="1" applyProtection="1">
      <alignment vertical="center"/>
      <protection locked="0"/>
    </xf>
    <xf numFmtId="0" fontId="49" fillId="7" borderId="4" xfId="209" applyNumberFormat="1" applyFont="1" applyFill="1" applyBorder="1" applyAlignment="1" applyProtection="1">
      <alignment horizontal="center" vertical="center"/>
    </xf>
    <xf numFmtId="2" fontId="16" fillId="7" borderId="4" xfId="0" applyNumberFormat="1" applyFont="1" applyFill="1" applyBorder="1" applyAlignment="1" applyProtection="1">
      <alignment horizontal="right" vertical="center"/>
    </xf>
    <xf numFmtId="0" fontId="16" fillId="7" borderId="4" xfId="0" applyNumberFormat="1" applyFont="1" applyFill="1" applyBorder="1" applyAlignment="1" applyProtection="1">
      <alignment vertical="center"/>
    </xf>
    <xf numFmtId="2" fontId="16" fillId="0" borderId="4" xfId="199" applyNumberFormat="1" applyFont="1" applyFill="1" applyBorder="1" applyAlignment="1" applyProtection="1">
      <alignment horizontal="right" vertical="top"/>
      <protection hidden="1"/>
    </xf>
    <xf numFmtId="0" fontId="15" fillId="0" borderId="0" xfId="209" applyFont="1" applyFill="1" applyBorder="1" applyAlignment="1">
      <alignment vertical="top" wrapText="1"/>
    </xf>
    <xf numFmtId="2" fontId="16" fillId="0" borderId="0" xfId="0" applyNumberFormat="1" applyFont="1" applyFill="1" applyBorder="1" applyAlignment="1" applyProtection="1">
      <alignment horizontal="right" vertical="top"/>
    </xf>
    <xf numFmtId="0" fontId="15" fillId="0" borderId="0" xfId="0" applyNumberFormat="1" applyFont="1" applyFill="1" applyBorder="1" applyAlignment="1" applyProtection="1">
      <alignment horizontal="justify" vertical="top"/>
    </xf>
    <xf numFmtId="177" fontId="15" fillId="0" borderId="0" xfId="0" applyNumberFormat="1" applyFont="1" applyFill="1" applyBorder="1" applyAlignment="1" applyProtection="1">
      <alignment horizontal="justify" vertical="top"/>
      <protection hidden="1"/>
    </xf>
    <xf numFmtId="14" fontId="16" fillId="0" borderId="0" xfId="0" applyNumberFormat="1" applyFont="1" applyFill="1" applyBorder="1" applyAlignment="1" applyProtection="1">
      <alignment horizontal="left" vertical="top"/>
    </xf>
    <xf numFmtId="0" fontId="15" fillId="0" borderId="0" xfId="0" applyFont="1" applyAlignment="1">
      <alignment horizontal="right" vertical="top"/>
    </xf>
    <xf numFmtId="0" fontId="16" fillId="0" borderId="0" xfId="0" applyNumberFormat="1" applyFont="1" applyFill="1" applyBorder="1" applyAlignment="1" applyProtection="1">
      <alignment vertical="top"/>
    </xf>
    <xf numFmtId="0" fontId="15" fillId="0" borderId="0" xfId="0" applyFont="1" applyFill="1" applyBorder="1" applyAlignment="1" applyProtection="1">
      <alignment vertical="top"/>
      <protection hidden="1"/>
    </xf>
    <xf numFmtId="0" fontId="31" fillId="0" borderId="0" xfId="0" applyNumberFormat="1" applyFont="1" applyFill="1" applyBorder="1" applyAlignment="1" applyProtection="1">
      <alignment horizontal="center" vertical="top"/>
      <protection hidden="1"/>
    </xf>
    <xf numFmtId="0" fontId="31" fillId="0" borderId="0" xfId="0" applyNumberFormat="1" applyFont="1" applyFill="1" applyBorder="1" applyAlignment="1" applyProtection="1">
      <alignment horizontal="justify" vertical="top"/>
      <protection hidden="1"/>
    </xf>
    <xf numFmtId="0" fontId="31" fillId="0" borderId="0" xfId="0" applyNumberFormat="1" applyFont="1" applyFill="1" applyBorder="1" applyAlignment="1" applyProtection="1">
      <alignment vertical="top"/>
      <protection hidden="1"/>
    </xf>
    <xf numFmtId="0" fontId="49" fillId="7" borderId="4" xfId="0" applyNumberFormat="1" applyFont="1" applyFill="1" applyBorder="1" applyAlignment="1" applyProtection="1">
      <alignment horizontal="center" vertical="center" wrapText="1"/>
    </xf>
    <xf numFmtId="0" fontId="15" fillId="7" borderId="4" xfId="209" applyFont="1" applyFill="1" applyBorder="1" applyAlignment="1">
      <alignment vertical="center" wrapText="1"/>
    </xf>
    <xf numFmtId="0" fontId="0" fillId="0" borderId="0" xfId="0" applyBorder="1"/>
    <xf numFmtId="0" fontId="49" fillId="4" borderId="0" xfId="0" applyFont="1" applyFill="1" applyAlignment="1" applyProtection="1">
      <alignment vertical="center"/>
    </xf>
    <xf numFmtId="0" fontId="15" fillId="0" borderId="5" xfId="193" applyFont="1" applyBorder="1" applyAlignment="1" applyProtection="1">
      <alignment vertical="center"/>
    </xf>
    <xf numFmtId="0" fontId="16" fillId="0" borderId="5" xfId="193" applyFont="1" applyBorder="1" applyAlignment="1" applyProtection="1">
      <alignment vertical="center"/>
    </xf>
    <xf numFmtId="0" fontId="15" fillId="0" borderId="5" xfId="193" applyFont="1" applyBorder="1" applyAlignment="1" applyProtection="1">
      <alignment horizontal="right" vertical="center"/>
    </xf>
    <xf numFmtId="0" fontId="16" fillId="0" borderId="0" xfId="193" applyFont="1" applyAlignment="1" applyProtection="1">
      <alignment vertical="center"/>
    </xf>
    <xf numFmtId="0" fontId="16" fillId="0" borderId="0" xfId="193" applyFont="1" applyProtection="1"/>
    <xf numFmtId="0" fontId="16" fillId="0" borderId="0" xfId="193" applyFont="1" applyBorder="1" applyProtection="1"/>
    <xf numFmtId="0" fontId="31" fillId="0" borderId="0" xfId="193" applyFont="1" applyBorder="1" applyProtection="1"/>
    <xf numFmtId="0" fontId="31" fillId="0" borderId="0" xfId="193" applyFont="1" applyBorder="1" applyAlignment="1" applyProtection="1">
      <alignment horizontal="center" vertical="center"/>
    </xf>
    <xf numFmtId="0" fontId="49" fillId="0" borderId="0" xfId="193" applyFont="1" applyProtection="1"/>
    <xf numFmtId="0" fontId="49" fillId="0" borderId="0" xfId="193" applyFont="1" applyAlignment="1" applyProtection="1">
      <alignment vertical="center"/>
    </xf>
    <xf numFmtId="0" fontId="49" fillId="0" borderId="0" xfId="193" applyFont="1" applyBorder="1" applyProtection="1"/>
    <xf numFmtId="0" fontId="15" fillId="0" borderId="0" xfId="193" applyFont="1" applyAlignment="1" applyProtection="1">
      <alignment horizontal="center" vertical="center"/>
    </xf>
    <xf numFmtId="0" fontId="49" fillId="0" borderId="0" xfId="193" applyFont="1" applyAlignment="1" applyProtection="1">
      <alignment horizontal="left" vertical="center"/>
    </xf>
    <xf numFmtId="177" fontId="49" fillId="0" borderId="0" xfId="193" applyNumberFormat="1" applyFont="1" applyFill="1" applyAlignment="1" applyProtection="1">
      <alignment horizontal="left" vertical="center"/>
    </xf>
    <xf numFmtId="0" fontId="31" fillId="0" borderId="0" xfId="193" applyFont="1" applyBorder="1" applyAlignment="1" applyProtection="1">
      <alignment horizontal="center"/>
    </xf>
    <xf numFmtId="0" fontId="49" fillId="0" borderId="0" xfId="195" applyNumberFormat="1" applyFont="1" applyFill="1" applyBorder="1" applyAlignment="1" applyProtection="1">
      <alignment horizontal="left" vertical="center"/>
    </xf>
    <xf numFmtId="0" fontId="15" fillId="0" borderId="0" xfId="195" applyNumberFormat="1" applyFont="1" applyFill="1" applyBorder="1" applyAlignment="1" applyProtection="1">
      <alignment horizontal="left" vertical="center"/>
    </xf>
    <xf numFmtId="0" fontId="16" fillId="0" borderId="0" xfId="193" applyFont="1" applyAlignment="1" applyProtection="1">
      <alignment horizontal="justify" vertical="center"/>
    </xf>
    <xf numFmtId="0" fontId="49" fillId="0" borderId="0" xfId="205" applyFont="1" applyBorder="1" applyAlignment="1" applyProtection="1">
      <alignment horizontal="left" vertical="center"/>
    </xf>
    <xf numFmtId="0" fontId="49" fillId="0" borderId="0" xfId="193" applyFont="1" applyAlignment="1" applyProtection="1">
      <alignment horizontal="justify" vertical="center"/>
    </xf>
    <xf numFmtId="0" fontId="49" fillId="0" borderId="0" xfId="193" applyFont="1" applyAlignment="1" applyProtection="1">
      <alignment vertical="top"/>
    </xf>
    <xf numFmtId="164" fontId="49" fillId="0" borderId="0" xfId="193" applyNumberFormat="1" applyFont="1" applyAlignment="1" applyProtection="1">
      <alignment horizontal="center" vertical="top"/>
    </xf>
    <xf numFmtId="0" fontId="49" fillId="0" borderId="0" xfId="193" applyNumberFormat="1" applyFont="1" applyBorder="1" applyAlignment="1" applyProtection="1">
      <alignment horizontal="justify"/>
    </xf>
    <xf numFmtId="4" fontId="15" fillId="0" borderId="0" xfId="193" applyNumberFormat="1" applyFont="1" applyBorder="1" applyAlignment="1" applyProtection="1">
      <alignment vertical="center"/>
    </xf>
    <xf numFmtId="0" fontId="15" fillId="0" borderId="0" xfId="193" applyFont="1" applyBorder="1" applyAlignment="1" applyProtection="1">
      <alignment horizontal="justify" vertical="center"/>
    </xf>
    <xf numFmtId="164" fontId="49" fillId="0" borderId="0" xfId="193" applyNumberFormat="1" applyFont="1" applyAlignment="1" applyProtection="1">
      <alignment horizontal="center" vertical="center"/>
    </xf>
    <xf numFmtId="0" fontId="16" fillId="0" borderId="0" xfId="193" applyFont="1" applyBorder="1" applyAlignment="1" applyProtection="1">
      <alignment vertical="center"/>
    </xf>
    <xf numFmtId="0" fontId="31" fillId="0" borderId="0" xfId="193" applyFont="1" applyBorder="1" applyAlignment="1" applyProtection="1">
      <alignment vertical="center"/>
    </xf>
    <xf numFmtId="0" fontId="49" fillId="0" borderId="0" xfId="193" applyFont="1" applyAlignment="1" applyProtection="1">
      <alignment horizontal="center" vertical="top"/>
    </xf>
    <xf numFmtId="0" fontId="31" fillId="0" borderId="0" xfId="193" applyFont="1" applyAlignment="1" applyProtection="1">
      <alignment vertical="center"/>
    </xf>
    <xf numFmtId="0" fontId="49" fillId="0" borderId="0" xfId="0" applyFont="1" applyAlignment="1" applyProtection="1">
      <alignment vertical="center"/>
    </xf>
    <xf numFmtId="0" fontId="49" fillId="0" borderId="0" xfId="0" applyFont="1" applyBorder="1" applyAlignment="1" applyProtection="1">
      <alignment horizontal="center" vertical="center" wrapText="1"/>
    </xf>
    <xf numFmtId="0" fontId="49" fillId="0" borderId="0" xfId="0" applyFont="1" applyProtection="1"/>
    <xf numFmtId="0" fontId="49" fillId="0" borderId="0" xfId="0" applyFont="1" applyAlignment="1" applyProtection="1">
      <alignment horizontal="justify" vertical="center"/>
    </xf>
    <xf numFmtId="164" fontId="49" fillId="0" borderId="0" xfId="0" applyNumberFormat="1" applyFont="1" applyAlignment="1" applyProtection="1">
      <alignment horizontal="center" vertical="center"/>
    </xf>
    <xf numFmtId="0" fontId="49" fillId="0" borderId="0" xfId="0" applyFont="1" applyAlignment="1" applyProtection="1">
      <alignment horizontal="right" vertical="center"/>
    </xf>
    <xf numFmtId="177" fontId="15" fillId="0" borderId="0" xfId="193" applyNumberFormat="1" applyFont="1" applyAlignment="1" applyProtection="1">
      <alignment vertical="center"/>
    </xf>
    <xf numFmtId="0" fontId="15" fillId="0" borderId="0" xfId="193" applyFont="1" applyAlignment="1" applyProtection="1">
      <alignment horizontal="right" vertical="center"/>
    </xf>
    <xf numFmtId="0" fontId="16" fillId="0" borderId="0" xfId="193" applyFont="1" applyAlignment="1" applyProtection="1">
      <alignment horizontal="left" vertical="center"/>
    </xf>
    <xf numFmtId="0" fontId="15" fillId="0" borderId="0" xfId="193" applyFont="1" applyAlignment="1" applyProtection="1">
      <alignment horizontal="left" vertical="center" indent="2"/>
    </xf>
    <xf numFmtId="0" fontId="15" fillId="0" borderId="0" xfId="193" applyFont="1" applyAlignment="1" applyProtection="1">
      <alignment horizontal="left" vertical="center" indent="1"/>
    </xf>
    <xf numFmtId="0" fontId="16" fillId="0" borderId="0" xfId="193" applyFont="1" applyAlignment="1" applyProtection="1">
      <alignment horizontal="left" vertical="center" indent="1"/>
    </xf>
    <xf numFmtId="0" fontId="49" fillId="0" borderId="0" xfId="0" applyFont="1" applyAlignment="1" applyProtection="1">
      <alignment horizontal="left" vertical="center" wrapText="1" indent="2"/>
    </xf>
    <xf numFmtId="0" fontId="49" fillId="0" borderId="0" xfId="0" applyFont="1" applyAlignment="1" applyProtection="1">
      <alignment vertical="center" wrapText="1"/>
    </xf>
    <xf numFmtId="177" fontId="15" fillId="0" borderId="0" xfId="0" applyNumberFormat="1" applyFont="1" applyAlignment="1" applyProtection="1">
      <alignment horizontal="left" vertical="center" indent="1"/>
    </xf>
    <xf numFmtId="0" fontId="16" fillId="0" borderId="0" xfId="0" applyFont="1" applyAlignment="1" applyProtection="1">
      <alignment vertical="center"/>
    </xf>
    <xf numFmtId="0" fontId="16" fillId="0" borderId="0" xfId="0" applyFont="1" applyAlignment="1" applyProtection="1">
      <alignment horizontal="right" vertical="center"/>
    </xf>
    <xf numFmtId="0" fontId="49" fillId="0" borderId="0" xfId="193" applyFont="1" applyBorder="1" applyAlignment="1" applyProtection="1">
      <alignment vertical="center"/>
    </xf>
    <xf numFmtId="0" fontId="16" fillId="0" borderId="0" xfId="0" applyFont="1" applyFill="1" applyAlignment="1" applyProtection="1">
      <alignment vertical="center"/>
    </xf>
    <xf numFmtId="0" fontId="49" fillId="0" borderId="0" xfId="0" applyFont="1" applyFill="1" applyAlignment="1" applyProtection="1">
      <alignment horizontal="left" vertical="center" indent="2"/>
    </xf>
    <xf numFmtId="0" fontId="15" fillId="0" borderId="0" xfId="0" applyFont="1" applyFill="1" applyAlignment="1" applyProtection="1">
      <alignment horizontal="left" vertical="center"/>
    </xf>
    <xf numFmtId="177" fontId="15" fillId="0" borderId="0" xfId="0" applyNumberFormat="1" applyFont="1" applyFill="1" applyAlignment="1" applyProtection="1">
      <alignment horizontal="left" vertical="center" indent="1"/>
    </xf>
    <xf numFmtId="0" fontId="16" fillId="0" borderId="0" xfId="0" applyFont="1" applyFill="1" applyAlignment="1" applyProtection="1">
      <alignment horizontal="right" vertical="center"/>
    </xf>
    <xf numFmtId="0" fontId="16" fillId="0" borderId="0" xfId="203" applyFont="1" applyFill="1" applyAlignment="1" applyProtection="1">
      <alignment horizontal="left" vertical="top"/>
      <protection hidden="1"/>
    </xf>
    <xf numFmtId="0" fontId="16" fillId="0" borderId="0" xfId="203" applyFont="1" applyFill="1" applyBorder="1" applyAlignment="1" applyProtection="1">
      <alignment horizontal="left" vertical="top"/>
      <protection hidden="1"/>
    </xf>
    <xf numFmtId="0" fontId="15" fillId="0" borderId="0" xfId="199" applyNumberFormat="1" applyFont="1" applyFill="1" applyBorder="1" applyAlignment="1" applyProtection="1">
      <alignment horizontal="justify" vertical="center"/>
      <protection hidden="1"/>
    </xf>
    <xf numFmtId="0" fontId="28" fillId="0" borderId="0" xfId="204" applyFont="1" applyBorder="1" applyAlignment="1" applyProtection="1">
      <alignment horizontal="justify" vertical="center" wrapText="1"/>
      <protection hidden="1"/>
    </xf>
    <xf numFmtId="0" fontId="0" fillId="0" borderId="0" xfId="0" applyAlignment="1">
      <alignment wrapText="1"/>
    </xf>
    <xf numFmtId="164" fontId="3" fillId="0" borderId="23" xfId="0" applyNumberFormat="1" applyFont="1" applyFill="1" applyBorder="1" applyAlignment="1" applyProtection="1">
      <alignment horizontal="center" vertical="top" wrapText="1"/>
    </xf>
    <xf numFmtId="0" fontId="19" fillId="0" borderId="0" xfId="0" applyNumberFormat="1" applyFont="1" applyFill="1" applyBorder="1" applyAlignment="1" applyProtection="1">
      <alignment vertical="top"/>
    </xf>
    <xf numFmtId="39" fontId="19" fillId="0" borderId="4" xfId="11" applyNumberFormat="1" applyFont="1" applyFill="1" applyBorder="1" applyAlignment="1" applyProtection="1">
      <alignment horizontal="right" vertical="top" wrapText="1"/>
    </xf>
    <xf numFmtId="164" fontId="19" fillId="0" borderId="23" xfId="0" applyNumberFormat="1" applyFont="1" applyFill="1" applyBorder="1" applyAlignment="1" applyProtection="1">
      <alignment horizontal="right" vertical="top" wrapText="1"/>
    </xf>
    <xf numFmtId="0" fontId="54" fillId="0" borderId="0" xfId="0" applyNumberFormat="1" applyFont="1" applyFill="1" applyBorder="1" applyAlignment="1" applyProtection="1">
      <alignment vertical="top"/>
    </xf>
    <xf numFmtId="0" fontId="55" fillId="0" borderId="0" xfId="0" applyNumberFormat="1" applyFont="1" applyFill="1" applyBorder="1" applyAlignment="1" applyProtection="1">
      <alignment vertical="top"/>
    </xf>
    <xf numFmtId="164" fontId="3" fillId="0" borderId="15" xfId="0" applyNumberFormat="1" applyFont="1" applyFill="1" applyBorder="1" applyAlignment="1" applyProtection="1">
      <alignment horizontal="right" vertical="top" wrapText="1"/>
    </xf>
    <xf numFmtId="0" fontId="19" fillId="0" borderId="3" xfId="0" applyFont="1" applyFill="1" applyBorder="1" applyAlignment="1" applyProtection="1">
      <alignment horizontal="center" vertical="top" wrapText="1"/>
    </xf>
    <xf numFmtId="0" fontId="19" fillId="0" borderId="15" xfId="0" applyNumberFormat="1" applyFont="1" applyFill="1" applyBorder="1" applyAlignment="1" applyProtection="1">
      <alignment horizontal="center" vertical="top" wrapText="1"/>
    </xf>
    <xf numFmtId="0" fontId="58" fillId="4" borderId="4" xfId="0" applyNumberFormat="1" applyFont="1" applyFill="1" applyBorder="1" applyAlignment="1" applyProtection="1">
      <alignment vertical="center"/>
      <protection locked="0"/>
    </xf>
    <xf numFmtId="0" fontId="57" fillId="0" borderId="0" xfId="199" applyNumberFormat="1" applyFont="1" applyFill="1" applyBorder="1" applyAlignment="1" applyProtection="1">
      <alignment vertical="top"/>
    </xf>
    <xf numFmtId="0" fontId="19" fillId="0" borderId="0" xfId="199" applyNumberFormat="1" applyFont="1" applyFill="1" applyBorder="1" applyAlignment="1" applyProtection="1">
      <alignment vertical="top"/>
    </xf>
    <xf numFmtId="0" fontId="57" fillId="0" borderId="6" xfId="199" applyNumberFormat="1" applyFont="1" applyFill="1" applyBorder="1" applyAlignment="1" applyProtection="1">
      <alignment vertical="top"/>
    </xf>
    <xf numFmtId="0" fontId="19" fillId="0" borderId="6" xfId="199" applyNumberFormat="1" applyFont="1" applyFill="1" applyBorder="1" applyAlignment="1" applyProtection="1">
      <alignment vertical="top"/>
    </xf>
    <xf numFmtId="0" fontId="3" fillId="0" borderId="10" xfId="0" applyNumberFormat="1" applyFont="1" applyFill="1" applyBorder="1" applyAlignment="1" applyProtection="1">
      <alignment horizontal="left" vertical="top"/>
    </xf>
    <xf numFmtId="0" fontId="3" fillId="0" borderId="0" xfId="0" applyNumberFormat="1" applyFont="1" applyFill="1" applyBorder="1" applyAlignment="1" applyProtection="1">
      <alignment horizontal="left" vertical="top"/>
    </xf>
    <xf numFmtId="0" fontId="19" fillId="0" borderId="4" xfId="199" applyNumberFormat="1" applyFont="1" applyFill="1" applyBorder="1" applyAlignment="1" applyProtection="1">
      <alignment vertical="top" wrapText="1"/>
    </xf>
    <xf numFmtId="0" fontId="54" fillId="0" borderId="4" xfId="199" applyNumberFormat="1" applyFont="1" applyFill="1" applyBorder="1" applyAlignment="1" applyProtection="1">
      <alignment vertical="top" wrapText="1"/>
    </xf>
    <xf numFmtId="0" fontId="16" fillId="7" borderId="4" xfId="0" applyNumberFormat="1" applyFont="1" applyFill="1" applyBorder="1" applyAlignment="1" applyProtection="1">
      <alignment horizontal="center" vertical="center" wrapText="1"/>
    </xf>
    <xf numFmtId="0" fontId="16" fillId="0" borderId="0" xfId="0" applyNumberFormat="1" applyFont="1" applyFill="1" applyBorder="1" applyAlignment="1" applyProtection="1">
      <alignment horizontal="center" vertical="top" wrapText="1"/>
    </xf>
    <xf numFmtId="0" fontId="16" fillId="0" borderId="0" xfId="199" applyNumberFormat="1" applyFont="1" applyFill="1" applyBorder="1" applyAlignment="1" applyProtection="1">
      <alignment vertical="top"/>
    </xf>
    <xf numFmtId="0" fontId="16" fillId="0" borderId="0" xfId="199" applyNumberFormat="1" applyFont="1" applyFill="1" applyBorder="1" applyAlignment="1" applyProtection="1">
      <alignment vertical="top" wrapText="1"/>
    </xf>
    <xf numFmtId="0" fontId="16" fillId="0" borderId="0" xfId="199" applyNumberFormat="1" applyFont="1" applyFill="1" applyBorder="1" applyAlignment="1" applyProtection="1">
      <alignment vertical="center" wrapText="1"/>
    </xf>
    <xf numFmtId="164" fontId="15" fillId="0" borderId="23" xfId="0" applyNumberFormat="1" applyFont="1" applyFill="1" applyBorder="1" applyAlignment="1" applyProtection="1">
      <alignment horizontal="center" vertical="top" wrapText="1"/>
    </xf>
    <xf numFmtId="0" fontId="3" fillId="0" borderId="0" xfId="202" applyNumberFormat="1" applyFont="1" applyFill="1" applyBorder="1" applyAlignment="1" applyProtection="1">
      <alignment horizontal="center" vertical="top"/>
      <protection hidden="1"/>
    </xf>
    <xf numFmtId="0" fontId="35" fillId="0" borderId="0" xfId="202" applyNumberFormat="1" applyFont="1" applyFill="1" applyBorder="1" applyAlignment="1" applyProtection="1">
      <alignment vertical="top"/>
      <protection hidden="1"/>
    </xf>
    <xf numFmtId="0" fontId="15" fillId="0" borderId="0" xfId="0" applyFont="1" applyFill="1" applyAlignment="1" applyProtection="1">
      <alignment horizontal="center" vertical="center"/>
      <protection hidden="1"/>
    </xf>
    <xf numFmtId="0" fontId="16" fillId="0" borderId="0" xfId="202" applyFont="1" applyAlignment="1" applyProtection="1">
      <alignment vertical="top"/>
      <protection hidden="1"/>
    </xf>
    <xf numFmtId="0" fontId="16" fillId="0" borderId="0" xfId="202" applyFont="1" applyAlignment="1" applyProtection="1">
      <alignment vertical="center"/>
      <protection hidden="1"/>
    </xf>
    <xf numFmtId="0" fontId="16" fillId="0" borderId="0" xfId="202" applyFont="1" applyAlignment="1" applyProtection="1">
      <alignment vertical="center" wrapText="1"/>
      <protection hidden="1"/>
    </xf>
    <xf numFmtId="0" fontId="16" fillId="0" borderId="0" xfId="202" applyNumberFormat="1" applyFont="1" applyFill="1" applyBorder="1" applyAlignment="1" applyProtection="1">
      <alignment vertical="center"/>
      <protection hidden="1"/>
    </xf>
    <xf numFmtId="0" fontId="16" fillId="0" borderId="4" xfId="202" applyFont="1" applyBorder="1" applyAlignment="1" applyProtection="1">
      <alignment horizontal="center" vertical="top"/>
      <protection hidden="1"/>
    </xf>
    <xf numFmtId="4" fontId="16" fillId="4" borderId="4" xfId="202" applyNumberFormat="1" applyFont="1" applyFill="1" applyBorder="1" applyAlignment="1" applyProtection="1">
      <alignment horizontal="right" vertical="center"/>
      <protection locked="0"/>
    </xf>
    <xf numFmtId="10" fontId="16" fillId="4" borderId="4" xfId="202" applyNumberFormat="1" applyFont="1" applyFill="1" applyBorder="1" applyAlignment="1" applyProtection="1">
      <alignment horizontal="right" vertical="center"/>
      <protection locked="0"/>
    </xf>
    <xf numFmtId="0" fontId="53" fillId="0" borderId="0" xfId="202" applyNumberFormat="1" applyFont="1" applyFill="1" applyBorder="1" applyAlignment="1" applyProtection="1">
      <alignment vertical="top"/>
      <protection hidden="1"/>
    </xf>
    <xf numFmtId="0" fontId="16" fillId="0" borderId="11" xfId="202" applyFont="1" applyBorder="1" applyAlignment="1" applyProtection="1">
      <alignment horizontal="center" vertical="top"/>
      <protection hidden="1"/>
    </xf>
    <xf numFmtId="0" fontId="53" fillId="0" borderId="24" xfId="202" applyNumberFormat="1" applyFont="1" applyFill="1" applyBorder="1" applyAlignment="1" applyProtection="1">
      <alignment horizontal="right" vertical="top"/>
      <protection hidden="1"/>
    </xf>
    <xf numFmtId="0" fontId="15" fillId="0" borderId="12" xfId="202" applyFont="1" applyBorder="1" applyAlignment="1" applyProtection="1">
      <alignment horizontal="center" vertical="center" wrapText="1"/>
      <protection hidden="1"/>
    </xf>
    <xf numFmtId="0" fontId="16" fillId="0" borderId="18" xfId="202" applyNumberFormat="1" applyFont="1" applyFill="1" applyBorder="1" applyAlignment="1" applyProtection="1">
      <alignment horizontal="left" vertical="center" indent="3"/>
      <protection hidden="1"/>
    </xf>
    <xf numFmtId="0" fontId="53" fillId="0" borderId="22" xfId="202" applyNumberFormat="1" applyFont="1" applyFill="1" applyBorder="1" applyAlignment="1" applyProtection="1">
      <alignment vertical="top"/>
      <protection hidden="1"/>
    </xf>
    <xf numFmtId="0" fontId="16" fillId="0" borderId="22" xfId="202" applyFont="1" applyBorder="1" applyAlignment="1" applyProtection="1">
      <alignment horizontal="center" vertical="center"/>
      <protection hidden="1"/>
    </xf>
    <xf numFmtId="0" fontId="16" fillId="0" borderId="19" xfId="202" applyFont="1" applyBorder="1" applyAlignment="1" applyProtection="1">
      <alignment horizontal="right" vertical="center"/>
      <protection hidden="1"/>
    </xf>
    <xf numFmtId="4" fontId="16" fillId="4" borderId="25" xfId="202" applyNumberFormat="1" applyFont="1" applyFill="1" applyBorder="1" applyAlignment="1" applyProtection="1">
      <alignment horizontal="right" vertical="center" wrapText="1"/>
      <protection locked="0"/>
    </xf>
    <xf numFmtId="0" fontId="15" fillId="0" borderId="13" xfId="202" applyFont="1" applyBorder="1" applyAlignment="1" applyProtection="1">
      <alignment horizontal="center" vertical="center" wrapText="1"/>
      <protection hidden="1"/>
    </xf>
    <xf numFmtId="0" fontId="0" fillId="0" borderId="26" xfId="202" applyNumberFormat="1" applyFont="1" applyFill="1" applyBorder="1" applyAlignment="1" applyProtection="1">
      <alignment horizontal="left" vertical="center" indent="3"/>
      <protection hidden="1"/>
    </xf>
    <xf numFmtId="0" fontId="53" fillId="0" borderId="27" xfId="202" applyNumberFormat="1" applyFont="1" applyFill="1" applyBorder="1" applyAlignment="1" applyProtection="1">
      <alignment vertical="top"/>
      <protection hidden="1"/>
    </xf>
    <xf numFmtId="0" fontId="16" fillId="0" borderId="28" xfId="202" applyFont="1" applyBorder="1" applyAlignment="1" applyProtection="1">
      <alignment horizontal="right" vertical="center"/>
      <protection hidden="1"/>
    </xf>
    <xf numFmtId="0" fontId="15" fillId="0" borderId="0" xfId="202" applyFont="1" applyAlignment="1" applyProtection="1">
      <alignment horizontal="center" vertical="center" wrapText="1"/>
      <protection hidden="1"/>
    </xf>
    <xf numFmtId="0" fontId="16" fillId="0" borderId="22" xfId="202" applyFont="1" applyBorder="1" applyAlignment="1" applyProtection="1">
      <alignment horizontal="right" vertical="center"/>
      <protection hidden="1"/>
    </xf>
    <xf numFmtId="10" fontId="16" fillId="4" borderId="25" xfId="202" applyNumberFormat="1" applyFont="1" applyFill="1" applyBorder="1" applyAlignment="1" applyProtection="1">
      <alignment horizontal="right" vertical="center" wrapText="1"/>
      <protection locked="0"/>
    </xf>
    <xf numFmtId="0" fontId="16" fillId="0" borderId="27" xfId="202" applyFont="1" applyBorder="1" applyAlignment="1" applyProtection="1">
      <alignment horizontal="right" vertical="center"/>
      <protection hidden="1"/>
    </xf>
    <xf numFmtId="0" fontId="16" fillId="0" borderId="10" xfId="202" applyFont="1" applyBorder="1" applyAlignment="1" applyProtection="1">
      <alignment vertical="center"/>
      <protection hidden="1"/>
    </xf>
    <xf numFmtId="0" fontId="15" fillId="0" borderId="0" xfId="202" applyFont="1" applyBorder="1" applyAlignment="1" applyProtection="1">
      <alignment horizontal="center" vertical="center" wrapText="1"/>
      <protection hidden="1"/>
    </xf>
    <xf numFmtId="0" fontId="16" fillId="0" borderId="0" xfId="202" applyNumberFormat="1" applyFont="1" applyFill="1" applyBorder="1" applyAlignment="1" applyProtection="1">
      <alignment horizontal="left" vertical="center" indent="6"/>
      <protection hidden="1"/>
    </xf>
    <xf numFmtId="0" fontId="16" fillId="0" borderId="0" xfId="202" applyFont="1" applyBorder="1" applyAlignment="1" applyProtection="1">
      <alignment horizontal="justify" vertical="center"/>
      <protection hidden="1"/>
    </xf>
    <xf numFmtId="0" fontId="16" fillId="0" borderId="0" xfId="202" applyNumberFormat="1" applyFont="1" applyFill="1" applyBorder="1" applyAlignment="1" applyProtection="1">
      <alignment vertical="center" wrapText="1"/>
      <protection hidden="1"/>
    </xf>
    <xf numFmtId="0" fontId="16" fillId="0" borderId="0" xfId="0" applyFont="1" applyAlignment="1" applyProtection="1">
      <alignment vertical="center"/>
      <protection hidden="1"/>
    </xf>
    <xf numFmtId="0" fontId="0" fillId="0" borderId="0" xfId="0" applyProtection="1">
      <protection hidden="1"/>
    </xf>
    <xf numFmtId="0" fontId="16" fillId="0" borderId="0" xfId="0" applyFont="1" applyAlignment="1" applyProtection="1">
      <alignment horizontal="justify" vertical="center"/>
      <protection hidden="1"/>
    </xf>
    <xf numFmtId="0" fontId="16" fillId="0" borderId="0" xfId="194" applyFont="1" applyAlignment="1" applyProtection="1">
      <alignment vertical="center"/>
      <protection hidden="1"/>
    </xf>
    <xf numFmtId="164" fontId="16" fillId="0" borderId="0" xfId="0" applyNumberFormat="1" applyFont="1" applyAlignment="1" applyProtection="1">
      <alignment horizontal="center" vertical="center"/>
      <protection hidden="1"/>
    </xf>
    <xf numFmtId="0" fontId="16" fillId="0" borderId="0" xfId="0" applyFont="1" applyAlignment="1" applyProtection="1">
      <alignment horizontal="right" vertical="center"/>
      <protection hidden="1"/>
    </xf>
    <xf numFmtId="0" fontId="18" fillId="0" borderId="0" xfId="194" applyProtection="1">
      <protection hidden="1"/>
    </xf>
    <xf numFmtId="177" fontId="15" fillId="0" borderId="0" xfId="194" applyNumberFormat="1" applyFont="1" applyAlignment="1" applyProtection="1">
      <alignment vertical="center"/>
      <protection hidden="1"/>
    </xf>
    <xf numFmtId="0" fontId="15" fillId="0" borderId="0" xfId="194" applyFont="1" applyAlignment="1" applyProtection="1">
      <alignment horizontal="right" vertical="center"/>
      <protection hidden="1"/>
    </xf>
    <xf numFmtId="0" fontId="15" fillId="0" borderId="0" xfId="194" applyFont="1" applyAlignment="1" applyProtection="1">
      <alignment horizontal="left" vertical="center" indent="2"/>
      <protection hidden="1"/>
    </xf>
    <xf numFmtId="0" fontId="16" fillId="0" borderId="0" xfId="194"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15" fillId="0" borderId="0" xfId="0" applyFont="1" applyProtection="1">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4" applyNumberFormat="1" applyFont="1" applyFill="1" applyBorder="1" applyAlignment="1" applyProtection="1">
      <alignment vertical="center"/>
      <protection hidden="1"/>
    </xf>
    <xf numFmtId="0" fontId="49" fillId="0" borderId="0" xfId="204" applyFont="1" applyFill="1" applyBorder="1" applyAlignment="1" applyProtection="1">
      <alignment horizontal="left" vertical="center" wrapText="1"/>
      <protection hidden="1"/>
    </xf>
    <xf numFmtId="0" fontId="0" fillId="0" borderId="0" xfId="203" applyFont="1" applyAlignment="1" applyProtection="1">
      <alignment vertical="center"/>
      <protection hidden="1"/>
    </xf>
    <xf numFmtId="0" fontId="15" fillId="0" borderId="0" xfId="199"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NumberFormat="1" applyFont="1" applyFill="1" applyBorder="1" applyAlignment="1" applyProtection="1">
      <alignment vertical="top"/>
    </xf>
    <xf numFmtId="2" fontId="0" fillId="0" borderId="4" xfId="199" applyNumberFormat="1" applyFont="1" applyFill="1" applyBorder="1" applyAlignment="1" applyProtection="1">
      <alignment horizontal="right" vertical="top"/>
    </xf>
    <xf numFmtId="0" fontId="4" fillId="0" borderId="4" xfId="0" applyNumberFormat="1" applyFont="1" applyFill="1" applyBorder="1" applyAlignment="1" applyProtection="1">
      <alignment vertical="top"/>
      <protection locked="0"/>
    </xf>
    <xf numFmtId="0" fontId="5" fillId="0" borderId="4"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right" vertical="top" wrapText="1"/>
    </xf>
    <xf numFmtId="0" fontId="4" fillId="0" borderId="4" xfId="0" applyNumberFormat="1" applyFont="1" applyFill="1" applyBorder="1" applyAlignment="1" applyProtection="1">
      <alignment horizontal="center" vertical="top"/>
    </xf>
    <xf numFmtId="3" fontId="4" fillId="0" borderId="4" xfId="11" applyNumberFormat="1" applyFont="1" applyFill="1" applyBorder="1" applyAlignment="1" applyProtection="1">
      <alignment horizontal="center" vertical="top"/>
    </xf>
    <xf numFmtId="0" fontId="4" fillId="6" borderId="4" xfId="0" applyNumberFormat="1" applyFont="1" applyFill="1" applyBorder="1" applyAlignment="1" applyProtection="1">
      <alignment horizontal="center" vertical="top" wrapText="1"/>
    </xf>
    <xf numFmtId="0" fontId="4" fillId="6" borderId="4" xfId="204" applyFont="1" applyFill="1" applyBorder="1" applyAlignment="1" applyProtection="1">
      <alignment vertical="top" wrapText="1"/>
    </xf>
    <xf numFmtId="0" fontId="15" fillId="6" borderId="4" xfId="0" applyNumberFormat="1" applyFont="1" applyFill="1" applyBorder="1" applyAlignment="1" applyProtection="1">
      <alignment horizontal="left" vertical="top" wrapText="1"/>
    </xf>
    <xf numFmtId="2" fontId="15" fillId="6" borderId="4" xfId="0" applyNumberFormat="1" applyFont="1" applyFill="1" applyBorder="1" applyAlignment="1" applyProtection="1">
      <alignment horizontal="right" vertical="top" wrapText="1"/>
    </xf>
    <xf numFmtId="0" fontId="15" fillId="6" borderId="4" xfId="0" applyFont="1" applyFill="1" applyBorder="1" applyAlignment="1" applyProtection="1">
      <alignment horizontal="left" vertical="top" wrapText="1"/>
    </xf>
    <xf numFmtId="4" fontId="15" fillId="6" borderId="4" xfId="11" applyNumberFormat="1" applyFont="1" applyFill="1" applyBorder="1" applyAlignment="1" applyProtection="1">
      <alignment vertical="top" wrapText="1"/>
    </xf>
    <xf numFmtId="0" fontId="0" fillId="0" borderId="0" xfId="0" applyFont="1" applyBorder="1" applyAlignment="1" applyProtection="1">
      <alignment vertical="center"/>
      <protection hidden="1"/>
    </xf>
    <xf numFmtId="4" fontId="19" fillId="0" borderId="4" xfId="0" applyNumberFormat="1" applyFont="1" applyFill="1" applyBorder="1" applyAlignment="1" applyProtection="1">
      <alignment vertical="top" wrapText="1"/>
    </xf>
    <xf numFmtId="1" fontId="0" fillId="4" borderId="4" xfId="0" applyNumberFormat="1" applyFill="1" applyBorder="1" applyAlignment="1" applyProtection="1">
      <alignment vertical="center"/>
    </xf>
    <xf numFmtId="169" fontId="56" fillId="0" borderId="4" xfId="0" applyNumberFormat="1" applyFont="1" applyBorder="1" applyAlignment="1">
      <alignment horizontal="center" vertical="top" wrapText="1"/>
    </xf>
    <xf numFmtId="0" fontId="59" fillId="0" borderId="0" xfId="196" applyFont="1" applyAlignment="1" applyProtection="1">
      <alignment horizontal="center" vertical="center"/>
      <protection hidden="1"/>
    </xf>
    <xf numFmtId="177" fontId="0" fillId="4" borderId="11" xfId="196" applyNumberFormat="1" applyFont="1" applyFill="1" applyBorder="1" applyAlignment="1" applyProtection="1">
      <alignment horizontal="center" vertical="center"/>
      <protection locked="0"/>
    </xf>
    <xf numFmtId="0" fontId="60" fillId="0" borderId="0" xfId="203" applyFont="1" applyAlignment="1" applyProtection="1">
      <alignment vertical="top"/>
      <protection hidden="1"/>
    </xf>
    <xf numFmtId="0" fontId="49" fillId="4" borderId="0" xfId="0" applyFont="1" applyFill="1" applyAlignment="1" applyProtection="1">
      <alignment vertical="center"/>
      <protection locked="0"/>
    </xf>
    <xf numFmtId="0" fontId="62" fillId="0" borderId="0" xfId="203" applyFont="1" applyAlignment="1" applyProtection="1">
      <alignment vertical="top"/>
      <protection hidden="1"/>
    </xf>
    <xf numFmtId="0" fontId="66" fillId="0" borderId="0" xfId="0" applyNumberFormat="1" applyFont="1" applyFill="1" applyBorder="1" applyAlignment="1" applyProtection="1">
      <alignment vertical="top"/>
    </xf>
    <xf numFmtId="0" fontId="67" fillId="0" borderId="0" xfId="202" applyNumberFormat="1" applyFont="1" applyFill="1" applyBorder="1" applyAlignment="1" applyProtection="1">
      <alignment horizontal="center" vertical="top"/>
      <protection hidden="1"/>
    </xf>
    <xf numFmtId="0" fontId="68" fillId="0" borderId="0" xfId="202" applyNumberFormat="1" applyFont="1" applyFill="1" applyBorder="1" applyAlignment="1" applyProtection="1">
      <alignment horizontal="center" vertical="top"/>
      <protection hidden="1"/>
    </xf>
    <xf numFmtId="0" fontId="69" fillId="0" borderId="0" xfId="202" applyNumberFormat="1" applyFont="1" applyFill="1" applyBorder="1" applyAlignment="1" applyProtection="1">
      <alignment vertical="top"/>
      <protection hidden="1"/>
    </xf>
    <xf numFmtId="0" fontId="70" fillId="0" borderId="0" xfId="202" applyNumberFormat="1" applyFont="1" applyFill="1" applyBorder="1" applyAlignment="1" applyProtection="1">
      <alignment vertical="top"/>
      <protection hidden="1"/>
    </xf>
    <xf numFmtId="0" fontId="65" fillId="0" borderId="0" xfId="202" applyNumberFormat="1" applyFont="1" applyFill="1" applyBorder="1" applyAlignment="1" applyProtection="1">
      <alignment vertical="top"/>
      <protection hidden="1"/>
    </xf>
    <xf numFmtId="0" fontId="71" fillId="0" borderId="0" xfId="202" applyNumberFormat="1" applyFont="1" applyFill="1" applyBorder="1" applyAlignment="1" applyProtection="1">
      <alignment vertical="top"/>
      <protection hidden="1"/>
    </xf>
    <xf numFmtId="0" fontId="16" fillId="0" borderId="0" xfId="202" applyFont="1" applyBorder="1" applyAlignment="1" applyProtection="1">
      <alignment horizontal="center" vertical="center"/>
      <protection hidden="1"/>
    </xf>
    <xf numFmtId="1" fontId="16" fillId="0" borderId="0" xfId="208" applyNumberFormat="1" applyFont="1" applyBorder="1" applyAlignment="1" applyProtection="1">
      <alignment vertical="center" wrapText="1"/>
      <protection hidden="1"/>
    </xf>
    <xf numFmtId="1" fontId="15" fillId="0" borderId="0" xfId="208" applyNumberFormat="1" applyFont="1" applyBorder="1" applyAlignment="1" applyProtection="1">
      <alignment horizontal="center" vertical="center" wrapText="1"/>
      <protection hidden="1"/>
    </xf>
    <xf numFmtId="0" fontId="15" fillId="0" borderId="0" xfId="208" applyFont="1" applyBorder="1" applyAlignment="1" applyProtection="1">
      <alignment horizontal="center" vertical="center" wrapText="1"/>
      <protection hidden="1"/>
    </xf>
    <xf numFmtId="0" fontId="35" fillId="0" borderId="0" xfId="208" applyProtection="1">
      <protection hidden="1"/>
    </xf>
    <xf numFmtId="4" fontId="15" fillId="0" borderId="0" xfId="208" applyNumberFormat="1" applyFont="1" applyBorder="1" applyAlignment="1" applyProtection="1">
      <alignment horizontal="center" vertical="center" wrapText="1"/>
      <protection hidden="1"/>
    </xf>
    <xf numFmtId="0" fontId="18" fillId="0" borderId="0" xfId="208" applyFont="1" applyProtection="1">
      <protection hidden="1"/>
    </xf>
    <xf numFmtId="1" fontId="15" fillId="0" borderId="4" xfId="208" applyNumberFormat="1" applyFont="1" applyBorder="1" applyAlignment="1" applyProtection="1">
      <alignment vertical="center" wrapText="1"/>
      <protection hidden="1"/>
    </xf>
    <xf numFmtId="4" fontId="15" fillId="0" borderId="4" xfId="208" applyNumberFormat="1" applyFont="1" applyBorder="1" applyAlignment="1" applyProtection="1">
      <alignment horizontal="right" vertical="center" wrapText="1"/>
      <protection hidden="1"/>
    </xf>
    <xf numFmtId="4" fontId="15" fillId="0" borderId="14" xfId="208" applyNumberFormat="1" applyFont="1" applyBorder="1" applyAlignment="1" applyProtection="1">
      <alignment horizontal="right" vertical="center" wrapText="1"/>
      <protection hidden="1"/>
    </xf>
    <xf numFmtId="4" fontId="16" fillId="0" borderId="15" xfId="208" applyNumberFormat="1" applyFont="1" applyBorder="1" applyAlignment="1" applyProtection="1">
      <alignment horizontal="right" vertical="center" wrapText="1"/>
      <protection hidden="1"/>
    </xf>
    <xf numFmtId="0" fontId="18" fillId="0" borderId="0" xfId="208" applyFont="1" applyAlignment="1" applyProtection="1">
      <alignment vertical="center"/>
      <protection hidden="1"/>
    </xf>
    <xf numFmtId="1" fontId="16" fillId="0" borderId="4" xfId="208" applyNumberFormat="1" applyFont="1" applyBorder="1" applyAlignment="1" applyProtection="1">
      <alignment horizontal="center" vertical="center" wrapText="1"/>
      <protection hidden="1"/>
    </xf>
    <xf numFmtId="0" fontId="15" fillId="0" borderId="14" xfId="208" applyFont="1" applyBorder="1" applyAlignment="1" applyProtection="1">
      <alignment vertical="center" wrapText="1"/>
      <protection hidden="1"/>
    </xf>
    <xf numFmtId="0" fontId="15" fillId="0" borderId="15" xfId="208" applyFont="1" applyBorder="1" applyAlignment="1" applyProtection="1">
      <alignment vertical="center" wrapText="1"/>
      <protection hidden="1"/>
    </xf>
    <xf numFmtId="4" fontId="16" fillId="0" borderId="4" xfId="208" applyNumberFormat="1" applyFont="1" applyFill="1" applyBorder="1" applyAlignment="1" applyProtection="1">
      <alignment vertical="center" wrapText="1"/>
      <protection hidden="1"/>
    </xf>
    <xf numFmtId="4" fontId="15" fillId="0" borderId="14" xfId="208" applyNumberFormat="1" applyFont="1" applyBorder="1" applyAlignment="1" applyProtection="1">
      <alignment vertical="center" wrapText="1"/>
      <protection hidden="1"/>
    </xf>
    <xf numFmtId="4" fontId="16" fillId="0" borderId="15" xfId="208" applyNumberFormat="1" applyFont="1" applyBorder="1" applyAlignment="1" applyProtection="1">
      <alignment vertical="center" wrapText="1"/>
      <protection hidden="1"/>
    </xf>
    <xf numFmtId="3" fontId="18" fillId="0" borderId="0" xfId="208" applyNumberFormat="1" applyFont="1" applyProtection="1">
      <protection hidden="1"/>
    </xf>
    <xf numFmtId="4" fontId="16" fillId="0" borderId="4" xfId="208" applyNumberFormat="1" applyFont="1" applyFill="1" applyBorder="1" applyAlignment="1" applyProtection="1">
      <alignment horizontal="right" vertical="center" wrapText="1"/>
      <protection hidden="1"/>
    </xf>
    <xf numFmtId="4" fontId="16" fillId="0" borderId="4" xfId="208" applyNumberFormat="1" applyFont="1" applyBorder="1" applyAlignment="1" applyProtection="1">
      <alignment horizontal="right" vertical="center" wrapText="1"/>
      <protection hidden="1"/>
    </xf>
    <xf numFmtId="4" fontId="15" fillId="0" borderId="4" xfId="208" applyNumberFormat="1" applyFont="1" applyBorder="1" applyAlignment="1" applyProtection="1">
      <alignment vertical="center" wrapText="1"/>
      <protection hidden="1"/>
    </xf>
    <xf numFmtId="4" fontId="15" fillId="0" borderId="15" xfId="208" applyNumberFormat="1" applyFont="1" applyBorder="1" applyAlignment="1" applyProtection="1">
      <alignment vertical="center" wrapText="1"/>
      <protection hidden="1"/>
    </xf>
    <xf numFmtId="0" fontId="15" fillId="2" borderId="14" xfId="208" applyFont="1" applyFill="1" applyBorder="1" applyAlignment="1" applyProtection="1">
      <alignment vertical="center" wrapText="1"/>
      <protection hidden="1"/>
    </xf>
    <xf numFmtId="0" fontId="16" fillId="0" borderId="15" xfId="208" applyFont="1" applyBorder="1" applyAlignment="1" applyProtection="1">
      <alignment vertical="center" wrapText="1"/>
      <protection hidden="1"/>
    </xf>
    <xf numFmtId="4" fontId="16" fillId="0" borderId="4" xfId="208" applyNumberFormat="1" applyFont="1" applyBorder="1" applyAlignment="1" applyProtection="1">
      <alignment vertical="center" wrapText="1"/>
      <protection hidden="1"/>
    </xf>
    <xf numFmtId="4" fontId="16" fillId="0" borderId="14" xfId="208" applyNumberFormat="1" applyFont="1" applyBorder="1" applyAlignment="1" applyProtection="1">
      <alignment vertical="center" wrapText="1"/>
      <protection hidden="1"/>
    </xf>
    <xf numFmtId="2" fontId="18" fillId="0" borderId="0" xfId="208" applyNumberFormat="1" applyFont="1" applyProtection="1">
      <protection hidden="1"/>
    </xf>
    <xf numFmtId="178" fontId="18" fillId="0" borderId="0" xfId="208" applyNumberFormat="1" applyFont="1" applyProtection="1">
      <protection hidden="1"/>
    </xf>
    <xf numFmtId="0" fontId="16" fillId="0" borderId="15" xfId="208" applyFont="1" applyFill="1" applyBorder="1" applyAlignment="1" applyProtection="1">
      <alignment horizontal="center" vertical="center" wrapText="1"/>
      <protection hidden="1"/>
    </xf>
    <xf numFmtId="3" fontId="16" fillId="0" borderId="4" xfId="208" applyNumberFormat="1" applyFont="1" applyFill="1" applyBorder="1" applyAlignment="1" applyProtection="1">
      <alignment horizontal="right" vertical="center" wrapText="1"/>
      <protection hidden="1"/>
    </xf>
    <xf numFmtId="3" fontId="16" fillId="0" borderId="14" xfId="208" applyNumberFormat="1" applyFont="1" applyFill="1" applyBorder="1" applyAlignment="1" applyProtection="1">
      <alignment horizontal="right" vertical="center" wrapText="1"/>
      <protection hidden="1"/>
    </xf>
    <xf numFmtId="3" fontId="15" fillId="0" borderId="14" xfId="208"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08" applyNumberFormat="1" applyFont="1" applyBorder="1" applyAlignment="1" applyProtection="1">
      <alignment horizontal="center" vertical="center" wrapText="1"/>
      <protection hidden="1"/>
    </xf>
    <xf numFmtId="4" fontId="15" fillId="0" borderId="15" xfId="208" applyNumberFormat="1" applyFont="1" applyBorder="1" applyAlignment="1" applyProtection="1">
      <alignment horizontal="right" vertical="center" wrapText="1"/>
      <protection hidden="1"/>
    </xf>
    <xf numFmtId="1" fontId="16" fillId="0" borderId="29" xfId="208" applyNumberFormat="1" applyFont="1" applyBorder="1" applyAlignment="1" applyProtection="1">
      <alignment horizontal="center" vertical="center" wrapText="1"/>
      <protection hidden="1"/>
    </xf>
    <xf numFmtId="0" fontId="15" fillId="0" borderId="10" xfId="208" applyFont="1" applyBorder="1" applyAlignment="1" applyProtection="1">
      <alignment vertical="center" wrapText="1"/>
      <protection hidden="1"/>
    </xf>
    <xf numFmtId="4" fontId="16" fillId="0" borderId="10" xfId="208" applyNumberFormat="1" applyFont="1" applyBorder="1" applyAlignment="1" applyProtection="1">
      <alignment vertical="center" wrapText="1"/>
      <protection hidden="1"/>
    </xf>
    <xf numFmtId="4" fontId="15" fillId="0" borderId="10" xfId="208" applyNumberFormat="1" applyFont="1" applyBorder="1" applyAlignment="1" applyProtection="1">
      <alignment vertical="center" wrapText="1"/>
      <protection hidden="1"/>
    </xf>
    <xf numFmtId="4" fontId="16" fillId="0" borderId="30" xfId="208" applyNumberFormat="1" applyFont="1" applyBorder="1" applyAlignment="1" applyProtection="1">
      <alignment vertical="center" wrapText="1"/>
      <protection hidden="1"/>
    </xf>
    <xf numFmtId="0" fontId="18" fillId="0" borderId="0" xfId="208" applyFont="1" applyBorder="1" applyProtection="1">
      <protection hidden="1"/>
    </xf>
    <xf numFmtId="1" fontId="15" fillId="0" borderId="6" xfId="208" applyNumberFormat="1" applyFont="1" applyBorder="1" applyAlignment="1" applyProtection="1">
      <alignment horizontal="center" vertical="center" wrapText="1"/>
      <protection hidden="1"/>
    </xf>
    <xf numFmtId="0" fontId="16" fillId="0" borderId="0" xfId="208" applyFont="1" applyFill="1" applyBorder="1" applyAlignment="1" applyProtection="1">
      <alignment horizontal="justify" vertical="center" wrapText="1"/>
      <protection hidden="1"/>
    </xf>
    <xf numFmtId="2" fontId="0" fillId="0" borderId="6" xfId="208" applyNumberFormat="1" applyFont="1" applyBorder="1" applyAlignment="1" applyProtection="1">
      <alignment horizontal="left" vertical="center" wrapText="1" indent="3"/>
      <protection hidden="1"/>
    </xf>
    <xf numFmtId="0" fontId="0" fillId="0" borderId="0" xfId="208" applyFont="1" applyFill="1" applyBorder="1" applyAlignment="1" applyProtection="1">
      <alignment vertical="center" wrapText="1"/>
      <protection hidden="1"/>
    </xf>
    <xf numFmtId="2" fontId="16" fillId="0" borderId="0" xfId="208" applyNumberFormat="1" applyFont="1" applyFill="1" applyBorder="1" applyAlignment="1" applyProtection="1">
      <alignment horizontal="left" vertical="center" wrapText="1"/>
      <protection hidden="1"/>
    </xf>
    <xf numFmtId="0" fontId="0" fillId="0" borderId="0" xfId="208" applyFont="1" applyFill="1" applyBorder="1" applyAlignment="1" applyProtection="1">
      <alignment horizontal="justify" vertical="center" wrapText="1"/>
      <protection hidden="1"/>
    </xf>
    <xf numFmtId="3" fontId="16" fillId="0" borderId="7" xfId="208" applyNumberFormat="1" applyFont="1" applyFill="1" applyBorder="1" applyAlignment="1" applyProtection="1">
      <alignment horizontal="right" vertical="center" wrapText="1"/>
      <protection hidden="1"/>
    </xf>
    <xf numFmtId="10" fontId="16" fillId="0" borderId="0" xfId="208" applyNumberFormat="1" applyFont="1" applyFill="1" applyBorder="1" applyAlignment="1" applyProtection="1">
      <alignment horizontal="left" vertical="center" wrapText="1"/>
      <protection hidden="1"/>
    </xf>
    <xf numFmtId="4" fontId="16" fillId="0" borderId="7" xfId="208" applyNumberFormat="1" applyFont="1" applyFill="1" applyBorder="1" applyAlignment="1" applyProtection="1">
      <alignment horizontal="right" vertical="center" wrapText="1"/>
      <protection hidden="1"/>
    </xf>
    <xf numFmtId="1" fontId="15" fillId="0" borderId="6" xfId="208" applyNumberFormat="1" applyFont="1" applyFill="1" applyBorder="1" applyAlignment="1" applyProtection="1">
      <alignment horizontal="center" vertical="top" wrapText="1"/>
      <protection hidden="1"/>
    </xf>
    <xf numFmtId="0" fontId="35" fillId="0" borderId="0" xfId="208" applyFill="1" applyProtection="1">
      <protection hidden="1"/>
    </xf>
    <xf numFmtId="1" fontId="16" fillId="0" borderId="6" xfId="208" applyNumberFormat="1" applyFont="1" applyBorder="1" applyAlignment="1" applyProtection="1">
      <alignment horizontal="left" vertical="center" wrapText="1" indent="3"/>
      <protection hidden="1"/>
    </xf>
    <xf numFmtId="0" fontId="16" fillId="0" borderId="0" xfId="208" applyFont="1" applyFill="1" applyBorder="1" applyAlignment="1" applyProtection="1">
      <alignment vertical="center" wrapText="1"/>
      <protection hidden="1"/>
    </xf>
    <xf numFmtId="10" fontId="15" fillId="7" borderId="0" xfId="208" applyNumberFormat="1" applyFont="1" applyFill="1" applyBorder="1" applyAlignment="1" applyProtection="1">
      <alignment vertical="center" wrapText="1"/>
      <protection locked="0" hidden="1"/>
    </xf>
    <xf numFmtId="1" fontId="0" fillId="0" borderId="6" xfId="208" applyNumberFormat="1" applyFont="1" applyBorder="1" applyAlignment="1" applyProtection="1">
      <alignment horizontal="left" vertical="center" wrapText="1" indent="3"/>
      <protection hidden="1"/>
    </xf>
    <xf numFmtId="2" fontId="15" fillId="0" borderId="0" xfId="208" applyNumberFormat="1" applyFont="1" applyFill="1" applyBorder="1" applyAlignment="1" applyProtection="1">
      <alignment vertical="center" wrapText="1"/>
      <protection hidden="1"/>
    </xf>
    <xf numFmtId="4" fontId="16" fillId="7" borderId="7" xfId="208" applyNumberFormat="1" applyFont="1" applyFill="1" applyBorder="1" applyAlignment="1" applyProtection="1">
      <alignment horizontal="right" vertical="center" wrapText="1"/>
      <protection locked="0" hidden="1"/>
    </xf>
    <xf numFmtId="3" fontId="16" fillId="7" borderId="7" xfId="208" applyNumberFormat="1" applyFont="1" applyFill="1" applyBorder="1" applyAlignment="1" applyProtection="1">
      <alignment horizontal="right" vertical="center" wrapText="1"/>
      <protection locked="0" hidden="1"/>
    </xf>
    <xf numFmtId="4" fontId="16" fillId="0" borderId="7" xfId="208" applyNumberFormat="1" applyFont="1" applyFill="1" applyBorder="1" applyAlignment="1" applyProtection="1">
      <alignment horizontal="justify" vertical="center" wrapText="1"/>
      <protection hidden="1"/>
    </xf>
    <xf numFmtId="1" fontId="0" fillId="0" borderId="0" xfId="208" applyNumberFormat="1" applyFont="1" applyAlignment="1" applyProtection="1">
      <alignment vertical="center" wrapText="1"/>
      <protection hidden="1"/>
    </xf>
    <xf numFmtId="1" fontId="16" fillId="0" borderId="0" xfId="208" applyNumberFormat="1" applyFont="1" applyAlignment="1" applyProtection="1">
      <alignment vertical="center" wrapText="1"/>
      <protection hidden="1"/>
    </xf>
    <xf numFmtId="4" fontId="16" fillId="0" borderId="0" xfId="208" applyNumberFormat="1" applyFont="1" applyAlignment="1" applyProtection="1">
      <alignment vertical="center" wrapText="1"/>
      <protection hidden="1"/>
    </xf>
    <xf numFmtId="1" fontId="61" fillId="0" borderId="8" xfId="208" applyNumberFormat="1" applyFont="1" applyBorder="1" applyAlignment="1" applyProtection="1">
      <alignment vertical="center" wrapText="1"/>
      <protection hidden="1"/>
    </xf>
    <xf numFmtId="1" fontId="16" fillId="0" borderId="5" xfId="208" applyNumberFormat="1" applyFont="1" applyBorder="1" applyAlignment="1" applyProtection="1">
      <alignment vertical="center" wrapText="1"/>
      <protection hidden="1"/>
    </xf>
    <xf numFmtId="1" fontId="16" fillId="0" borderId="9" xfId="208" applyNumberFormat="1" applyFont="1" applyBorder="1" applyAlignment="1" applyProtection="1">
      <alignment vertical="center" wrapText="1"/>
      <protection hidden="1"/>
    </xf>
    <xf numFmtId="4" fontId="16" fillId="0" borderId="8" xfId="208" applyNumberFormat="1" applyFont="1" applyBorder="1" applyAlignment="1" applyProtection="1">
      <alignment vertical="center" wrapText="1"/>
      <protection hidden="1"/>
    </xf>
    <xf numFmtId="4" fontId="16" fillId="0" borderId="9" xfId="208" applyNumberFormat="1" applyFont="1" applyBorder="1" applyAlignment="1" applyProtection="1">
      <alignment vertical="center" wrapText="1"/>
      <protection hidden="1"/>
    </xf>
    <xf numFmtId="4" fontId="15" fillId="0" borderId="11" xfId="208" applyNumberFormat="1" applyFont="1" applyBorder="1" applyAlignment="1" applyProtection="1">
      <alignment horizontal="center" vertical="center" wrapText="1"/>
      <protection hidden="1"/>
    </xf>
    <xf numFmtId="4" fontId="16" fillId="0" borderId="13" xfId="208" applyNumberFormat="1" applyFont="1" applyBorder="1" applyAlignment="1" applyProtection="1">
      <alignment vertical="center" wrapText="1"/>
      <protection hidden="1"/>
    </xf>
    <xf numFmtId="0" fontId="63" fillId="0" borderId="0" xfId="0" applyNumberFormat="1" applyFont="1" applyFill="1" applyBorder="1" applyAlignment="1" applyProtection="1">
      <alignment vertical="center"/>
      <protection hidden="1"/>
    </xf>
    <xf numFmtId="0" fontId="64" fillId="0" borderId="0" xfId="0" applyFont="1" applyFill="1" applyProtection="1">
      <protection hidden="1"/>
    </xf>
    <xf numFmtId="0" fontId="63" fillId="0" borderId="0" xfId="0" applyFont="1" applyFill="1" applyAlignment="1" applyProtection="1">
      <alignment vertical="center"/>
      <protection hidden="1"/>
    </xf>
    <xf numFmtId="0" fontId="0" fillId="0" borderId="13" xfId="203" applyFont="1" applyBorder="1" applyAlignment="1" applyProtection="1">
      <alignment horizontal="justify" vertical="top" wrapText="1"/>
      <protection hidden="1"/>
    </xf>
    <xf numFmtId="0" fontId="78" fillId="0" borderId="0" xfId="202" applyNumberFormat="1" applyFont="1" applyFill="1" applyBorder="1" applyAlignment="1" applyProtection="1">
      <alignment horizontal="center" vertical="center"/>
      <protection hidden="1"/>
    </xf>
    <xf numFmtId="0" fontId="78" fillId="0" borderId="0" xfId="202" applyNumberFormat="1" applyFont="1" applyFill="1" applyBorder="1" applyAlignment="1" applyProtection="1">
      <alignment horizontal="center" vertical="top"/>
      <protection hidden="1"/>
    </xf>
    <xf numFmtId="0" fontId="77" fillId="0" borderId="0" xfId="202" applyNumberFormat="1" applyFont="1" applyFill="1" applyBorder="1" applyAlignment="1" applyProtection="1">
      <alignment vertical="center"/>
      <protection hidden="1"/>
    </xf>
    <xf numFmtId="0" fontId="79" fillId="0" borderId="0" xfId="202" applyNumberFormat="1" applyFont="1" applyFill="1" applyBorder="1" applyAlignment="1" applyProtection="1">
      <alignment vertical="center"/>
      <protection hidden="1"/>
    </xf>
    <xf numFmtId="0" fontId="79" fillId="0" borderId="0" xfId="202" applyNumberFormat="1" applyFont="1" applyFill="1" applyBorder="1" applyAlignment="1" applyProtection="1">
      <alignment vertical="top"/>
      <protection hidden="1"/>
    </xf>
    <xf numFmtId="0" fontId="80" fillId="0" borderId="0" xfId="202" applyNumberFormat="1" applyFont="1" applyFill="1" applyBorder="1" applyAlignment="1" applyProtection="1">
      <alignment vertical="top"/>
      <protection hidden="1"/>
    </xf>
    <xf numFmtId="0" fontId="79" fillId="0" borderId="0" xfId="202" applyNumberFormat="1" applyFont="1" applyFill="1" applyBorder="1" applyAlignment="1" applyProtection="1">
      <alignment vertical="top" wrapText="1"/>
      <protection hidden="1"/>
    </xf>
    <xf numFmtId="2" fontId="79" fillId="0" borderId="0" xfId="202" applyNumberFormat="1" applyFont="1" applyFill="1" applyBorder="1" applyAlignment="1" applyProtection="1">
      <alignment vertical="center"/>
      <protection hidden="1"/>
    </xf>
    <xf numFmtId="180" fontId="77" fillId="0" borderId="0" xfId="202" applyNumberFormat="1" applyFont="1" applyFill="1" applyBorder="1" applyAlignment="1" applyProtection="1">
      <alignment vertical="center"/>
      <protection hidden="1"/>
    </xf>
    <xf numFmtId="10" fontId="79" fillId="0" borderId="0" xfId="202" applyNumberFormat="1" applyFont="1" applyFill="1" applyBorder="1" applyAlignment="1" applyProtection="1">
      <alignment vertical="top"/>
      <protection hidden="1"/>
    </xf>
    <xf numFmtId="0" fontId="77" fillId="0" borderId="0" xfId="202" applyNumberFormat="1" applyFont="1" applyFill="1" applyBorder="1" applyAlignment="1" applyProtection="1">
      <alignment vertical="top"/>
      <protection hidden="1"/>
    </xf>
    <xf numFmtId="0" fontId="81" fillId="0" borderId="0" xfId="202" applyNumberFormat="1" applyFont="1" applyFill="1" applyBorder="1" applyAlignment="1" applyProtection="1">
      <alignment vertical="top"/>
      <protection hidden="1"/>
    </xf>
    <xf numFmtId="2" fontId="77" fillId="0" borderId="0" xfId="202" applyNumberFormat="1" applyFont="1" applyFill="1" applyBorder="1" applyAlignment="1" applyProtection="1">
      <alignment vertical="center"/>
      <protection hidden="1"/>
    </xf>
    <xf numFmtId="180" fontId="77" fillId="0" borderId="0" xfId="202" applyNumberFormat="1" applyFont="1" applyFill="1" applyBorder="1" applyAlignment="1" applyProtection="1">
      <alignment vertical="top"/>
      <protection hidden="1"/>
    </xf>
    <xf numFmtId="0" fontId="82" fillId="0" borderId="0" xfId="202" applyNumberFormat="1" applyFont="1" applyFill="1" applyBorder="1" applyAlignment="1" applyProtection="1">
      <alignment horizontal="left" vertical="center" indent="3"/>
      <protection hidden="1"/>
    </xf>
    <xf numFmtId="10" fontId="77" fillId="0" borderId="0" xfId="202" applyNumberFormat="1" applyFont="1" applyFill="1" applyBorder="1" applyAlignment="1" applyProtection="1">
      <alignment vertical="top"/>
      <protection hidden="1"/>
    </xf>
    <xf numFmtId="0" fontId="18" fillId="0" borderId="4" xfId="203" quotePrefix="1" applyFont="1" applyBorder="1" applyAlignment="1" applyProtection="1">
      <alignment horizontal="left" vertical="center"/>
      <protection hidden="1"/>
    </xf>
    <xf numFmtId="0" fontId="0" fillId="0" borderId="0" xfId="0" quotePrefix="1" applyAlignment="1">
      <alignment horizontal="left"/>
    </xf>
    <xf numFmtId="0" fontId="1" fillId="0" borderId="0" xfId="203" quotePrefix="1" applyAlignment="1">
      <alignment horizontal="left"/>
    </xf>
    <xf numFmtId="0" fontId="54" fillId="2" borderId="4" xfId="198" applyNumberFormat="1" applyFont="1" applyFill="1" applyBorder="1" applyAlignment="1" applyProtection="1">
      <alignment horizontal="center" vertical="top" wrapText="1"/>
    </xf>
    <xf numFmtId="0" fontId="54" fillId="2" borderId="4" xfId="198" applyNumberFormat="1" applyFont="1" applyFill="1" applyBorder="1" applyAlignment="1" applyProtection="1">
      <alignment vertical="top" wrapText="1"/>
    </xf>
    <xf numFmtId="0" fontId="87" fillId="0" borderId="0" xfId="0" applyFont="1" applyAlignment="1" applyProtection="1">
      <alignment vertical="top" wrapText="1"/>
      <protection hidden="1"/>
    </xf>
    <xf numFmtId="0" fontId="85" fillId="0" borderId="0" xfId="0" applyFont="1" applyAlignment="1" applyProtection="1">
      <alignment vertical="top" wrapText="1"/>
      <protection hidden="1"/>
    </xf>
    <xf numFmtId="0" fontId="4" fillId="0" borderId="0" xfId="0" applyNumberFormat="1" applyFont="1" applyFill="1" applyBorder="1" applyAlignment="1" applyProtection="1">
      <alignment vertical="top"/>
    </xf>
    <xf numFmtId="4" fontId="15" fillId="0" borderId="11" xfId="203" applyNumberFormat="1" applyFont="1" applyFill="1" applyBorder="1" applyAlignment="1" applyProtection="1">
      <alignment horizontal="right" vertical="top"/>
      <protection hidden="1"/>
    </xf>
    <xf numFmtId="9" fontId="4" fillId="0" borderId="4" xfId="0" applyNumberFormat="1" applyFont="1" applyFill="1" applyBorder="1" applyAlignment="1" applyProtection="1">
      <alignment horizontal="center" vertical="top" wrapText="1"/>
    </xf>
    <xf numFmtId="1" fontId="4" fillId="0" borderId="13" xfId="199" applyNumberFormat="1" applyFont="1" applyFill="1" applyBorder="1" applyAlignment="1" applyProtection="1">
      <alignment horizontal="center" vertical="top"/>
      <protection locked="0" hidden="1"/>
    </xf>
    <xf numFmtId="2" fontId="4" fillId="0" borderId="0" xfId="0" applyNumberFormat="1" applyFont="1" applyFill="1" applyBorder="1" applyAlignment="1" applyProtection="1">
      <alignment vertical="top"/>
    </xf>
    <xf numFmtId="10" fontId="4" fillId="0" borderId="13" xfId="199" applyNumberFormat="1" applyFont="1" applyFill="1" applyBorder="1" applyAlignment="1" applyProtection="1">
      <alignment horizontal="center" vertical="top"/>
      <protection locked="0" hidden="1"/>
    </xf>
    <xf numFmtId="9" fontId="15" fillId="4" borderId="29" xfId="203" applyNumberFormat="1" applyFont="1" applyFill="1" applyBorder="1" applyAlignment="1" applyProtection="1">
      <alignment vertical="center"/>
      <protection locked="0"/>
    </xf>
    <xf numFmtId="9" fontId="15" fillId="4" borderId="30" xfId="203" applyNumberFormat="1" applyFont="1" applyFill="1" applyBorder="1" applyAlignment="1" applyProtection="1">
      <alignment vertical="center"/>
      <protection locked="0"/>
    </xf>
    <xf numFmtId="0" fontId="15" fillId="4" borderId="29" xfId="203" applyFont="1" applyFill="1" applyBorder="1" applyAlignment="1" applyProtection="1">
      <alignment vertical="center"/>
      <protection locked="0"/>
    </xf>
    <xf numFmtId="0" fontId="15" fillId="4" borderId="30" xfId="203" applyFont="1" applyFill="1" applyBorder="1" applyAlignment="1" applyProtection="1">
      <alignment vertical="center"/>
      <protection locked="0"/>
    </xf>
    <xf numFmtId="2" fontId="15" fillId="6" borderId="29" xfId="203" applyNumberFormat="1" applyFont="1" applyFill="1" applyBorder="1" applyAlignment="1" applyProtection="1">
      <alignment vertical="center"/>
      <protection hidden="1"/>
    </xf>
    <xf numFmtId="2" fontId="15" fillId="6" borderId="30" xfId="203" applyNumberFormat="1" applyFont="1" applyFill="1" applyBorder="1" applyAlignment="1" applyProtection="1">
      <alignment vertical="center"/>
      <protection hidden="1"/>
    </xf>
    <xf numFmtId="2" fontId="15" fillId="6" borderId="14" xfId="203" applyNumberFormat="1" applyFont="1" applyFill="1" applyBorder="1" applyAlignment="1" applyProtection="1">
      <alignment vertical="center" wrapText="1"/>
      <protection hidden="1"/>
    </xf>
    <xf numFmtId="2" fontId="15" fillId="6" borderId="15" xfId="203" applyNumberFormat="1" applyFont="1" applyFill="1" applyBorder="1" applyAlignment="1" applyProtection="1">
      <alignment vertical="center" wrapText="1"/>
      <protection hidden="1"/>
    </xf>
    <xf numFmtId="2" fontId="15" fillId="6" borderId="14" xfId="203" applyNumberFormat="1" applyFont="1" applyFill="1" applyBorder="1" applyAlignment="1" applyProtection="1">
      <alignment vertical="center"/>
      <protection hidden="1"/>
    </xf>
    <xf numFmtId="2" fontId="15" fillId="6" borderId="15" xfId="203" applyNumberFormat="1" applyFont="1" applyFill="1" applyBorder="1" applyAlignment="1" applyProtection="1">
      <alignment vertical="center"/>
      <protection hidden="1"/>
    </xf>
    <xf numFmtId="0" fontId="0" fillId="0" borderId="18" xfId="202" applyNumberFormat="1" applyFont="1" applyFill="1" applyBorder="1" applyAlignment="1" applyProtection="1">
      <alignment horizontal="left" vertical="center" indent="3"/>
      <protection hidden="1"/>
    </xf>
    <xf numFmtId="167" fontId="26" fillId="0" borderId="0" xfId="0" applyNumberFormat="1" applyFont="1" applyFill="1" applyBorder="1" applyAlignment="1" applyProtection="1">
      <alignment horizontal="center" vertical="center" wrapText="1"/>
      <protection hidden="1"/>
    </xf>
    <xf numFmtId="0" fontId="0" fillId="0" borderId="0" xfId="193" quotePrefix="1" applyNumberFormat="1" applyFont="1" applyBorder="1" applyAlignment="1" applyProtection="1">
      <alignment horizontal="justify"/>
    </xf>
    <xf numFmtId="0" fontId="0" fillId="0" borderId="0" xfId="193" applyFont="1" applyAlignment="1" applyProtection="1">
      <alignment vertical="top"/>
    </xf>
    <xf numFmtId="0" fontId="89" fillId="10" borderId="4" xfId="0" applyNumberFormat="1" applyFont="1" applyFill="1" applyBorder="1" applyAlignment="1" applyProtection="1">
      <alignment vertical="top" wrapText="1"/>
    </xf>
    <xf numFmtId="0" fontId="64" fillId="0" borderId="0" xfId="0" applyFont="1" applyFill="1" applyAlignment="1" applyProtection="1">
      <alignment horizontal="center"/>
      <protection hidden="1"/>
    </xf>
    <xf numFmtId="0" fontId="31" fillId="0" borderId="0" xfId="0" applyFont="1" applyFill="1" applyAlignment="1" applyProtection="1">
      <alignment horizontal="center"/>
      <protection hidden="1"/>
    </xf>
    <xf numFmtId="0" fontId="31" fillId="0" borderId="0" xfId="0" applyFont="1" applyFill="1" applyBorder="1" applyAlignment="1" applyProtection="1">
      <alignment horizontal="center"/>
      <protection hidden="1"/>
    </xf>
    <xf numFmtId="0" fontId="31" fillId="0" borderId="0" xfId="0" applyFont="1" applyAlignment="1" applyProtection="1">
      <alignment horizontal="center"/>
      <protection hidden="1"/>
    </xf>
    <xf numFmtId="0" fontId="49" fillId="0" borderId="0" xfId="0" applyFont="1" applyAlignment="1" applyProtection="1">
      <alignment horizontal="center"/>
      <protection hidden="1"/>
    </xf>
    <xf numFmtId="0" fontId="0" fillId="0" borderId="4" xfId="0" applyFont="1" applyBorder="1" applyAlignment="1">
      <alignment horizontal="center" vertical="center"/>
    </xf>
    <xf numFmtId="0" fontId="18" fillId="0" borderId="0" xfId="196" applyFont="1" applyProtection="1">
      <protection hidden="1"/>
    </xf>
    <xf numFmtId="0" fontId="83" fillId="11" borderId="4" xfId="0" applyNumberFormat="1" applyFont="1" applyFill="1" applyBorder="1" applyAlignment="1" applyProtection="1">
      <alignment horizontal="center" vertical="top" wrapText="1"/>
    </xf>
    <xf numFmtId="0" fontId="5" fillId="11" borderId="4" xfId="0" applyFont="1" applyFill="1" applyBorder="1" applyAlignment="1" applyProtection="1">
      <alignment vertical="top" wrapText="1"/>
    </xf>
    <xf numFmtId="0" fontId="5" fillId="11" borderId="4" xfId="0" applyNumberFormat="1" applyFont="1" applyFill="1" applyBorder="1" applyAlignment="1" applyProtection="1">
      <alignment horizontal="center" vertical="center"/>
    </xf>
    <xf numFmtId="0" fontId="15" fillId="11" borderId="4" xfId="0" applyFont="1" applyFill="1" applyBorder="1" applyAlignment="1" applyProtection="1">
      <alignment horizontal="left" vertical="center" wrapText="1"/>
      <protection hidden="1"/>
    </xf>
    <xf numFmtId="0" fontId="5" fillId="11" borderId="31" xfId="0" applyNumberFormat="1" applyFont="1" applyFill="1" applyBorder="1" applyAlignment="1" applyProtection="1">
      <alignment horizontal="center" vertical="top" wrapText="1"/>
    </xf>
    <xf numFmtId="0" fontId="15" fillId="11" borderId="32" xfId="0" applyFont="1" applyFill="1" applyBorder="1" applyAlignment="1" applyProtection="1">
      <alignment horizontal="left" vertical="top" wrapText="1"/>
    </xf>
    <xf numFmtId="0" fontId="15" fillId="11" borderId="4" xfId="0" applyFont="1" applyFill="1" applyBorder="1" applyAlignment="1" applyProtection="1">
      <alignment horizontal="center" vertical="center" wrapText="1"/>
      <protection hidden="1"/>
    </xf>
    <xf numFmtId="167" fontId="15" fillId="11" borderId="4" xfId="0" applyNumberFormat="1" applyFont="1" applyFill="1" applyBorder="1" applyAlignment="1" applyProtection="1">
      <alignment horizontal="center" vertical="center" wrapText="1"/>
      <protection hidden="1"/>
    </xf>
    <xf numFmtId="0" fontId="15" fillId="11" borderId="15" xfId="0" applyFont="1" applyFill="1" applyBorder="1" applyAlignment="1" applyProtection="1">
      <alignment horizontal="center" vertical="center" wrapText="1"/>
      <protection hidden="1"/>
    </xf>
    <xf numFmtId="0" fontId="83" fillId="11" borderId="15" xfId="0" applyNumberFormat="1" applyFont="1" applyFill="1" applyBorder="1" applyAlignment="1" applyProtection="1">
      <alignment horizontal="center" vertical="top" wrapText="1"/>
    </xf>
    <xf numFmtId="2" fontId="19" fillId="0" borderId="4" xfId="0" applyNumberFormat="1" applyFont="1" applyFill="1" applyBorder="1" applyAlignment="1" applyProtection="1">
      <alignment vertical="top"/>
    </xf>
    <xf numFmtId="0" fontId="15" fillId="12" borderId="4" xfId="0" applyFont="1" applyFill="1" applyBorder="1" applyAlignment="1" applyProtection="1">
      <alignment horizontal="left" vertical="top" wrapText="1"/>
    </xf>
    <xf numFmtId="4" fontId="15" fillId="12" borderId="4" xfId="11" applyNumberFormat="1" applyFont="1" applyFill="1" applyBorder="1" applyAlignment="1" applyProtection="1">
      <alignment vertical="top" wrapText="1"/>
    </xf>
    <xf numFmtId="0" fontId="66" fillId="12" borderId="4" xfId="0" applyNumberFormat="1" applyFont="1" applyFill="1" applyBorder="1" applyAlignment="1" applyProtection="1">
      <alignment vertical="top"/>
    </xf>
    <xf numFmtId="0" fontId="15" fillId="12" borderId="4" xfId="0" applyFont="1" applyFill="1" applyBorder="1" applyAlignment="1" applyProtection="1">
      <alignment horizontal="left" vertical="center" wrapText="1"/>
      <protection hidden="1"/>
    </xf>
    <xf numFmtId="180" fontId="77" fillId="0" borderId="4" xfId="202" applyNumberFormat="1" applyFont="1" applyFill="1" applyBorder="1" applyAlignment="1" applyProtection="1">
      <alignment vertical="top"/>
      <protection hidden="1"/>
    </xf>
    <xf numFmtId="0" fontId="79" fillId="0" borderId="0" xfId="202" applyNumberFormat="1" applyFont="1" applyFill="1" applyBorder="1" applyAlignment="1" applyProtection="1">
      <alignment horizontal="left" vertical="top" wrapText="1"/>
      <protection hidden="1"/>
    </xf>
    <xf numFmtId="0" fontId="15" fillId="13" borderId="15" xfId="0" applyFont="1" applyFill="1" applyBorder="1" applyAlignment="1" applyProtection="1">
      <alignment horizontal="center" vertical="center" wrapText="1"/>
      <protection hidden="1"/>
    </xf>
    <xf numFmtId="0" fontId="15" fillId="14" borderId="12" xfId="202" applyFont="1" applyFill="1" applyBorder="1" applyAlignment="1" applyProtection="1">
      <alignment horizontal="center" vertical="center" wrapText="1"/>
      <protection hidden="1"/>
    </xf>
    <xf numFmtId="0" fontId="3" fillId="0" borderId="0" xfId="203" applyFont="1" applyBorder="1" applyAlignment="1" applyProtection="1">
      <alignment vertical="center"/>
      <protection hidden="1"/>
    </xf>
    <xf numFmtId="0" fontId="16" fillId="0" borderId="30" xfId="196" applyFont="1" applyBorder="1" applyAlignment="1" applyProtection="1">
      <alignment vertical="center" wrapText="1"/>
      <protection hidden="1"/>
    </xf>
    <xf numFmtId="0" fontId="16" fillId="0" borderId="15" xfId="196" applyFont="1" applyBorder="1" applyAlignment="1" applyProtection="1">
      <alignment vertical="center" wrapText="1"/>
      <protection hidden="1"/>
    </xf>
    <xf numFmtId="0" fontId="16" fillId="0" borderId="14" xfId="196" applyFont="1" applyBorder="1" applyAlignment="1" applyProtection="1">
      <alignment vertical="center" wrapText="1"/>
      <protection hidden="1"/>
    </xf>
    <xf numFmtId="0" fontId="16" fillId="0" borderId="14" xfId="196" applyFont="1" applyBorder="1" applyAlignment="1" applyProtection="1">
      <alignment vertical="center"/>
      <protection hidden="1"/>
    </xf>
    <xf numFmtId="0" fontId="16" fillId="0" borderId="15" xfId="196" applyFont="1" applyBorder="1" applyAlignment="1" applyProtection="1">
      <alignment vertical="center"/>
      <protection hidden="1"/>
    </xf>
    <xf numFmtId="0" fontId="16" fillId="0" borderId="6" xfId="196" applyFont="1" applyBorder="1" applyAlignment="1" applyProtection="1">
      <alignment vertical="center"/>
      <protection hidden="1"/>
    </xf>
    <xf numFmtId="0" fontId="16" fillId="0" borderId="7" xfId="196" applyFont="1" applyBorder="1" applyAlignment="1" applyProtection="1">
      <alignment vertical="center"/>
      <protection hidden="1"/>
    </xf>
    <xf numFmtId="0" fontId="90" fillId="0" borderId="5" xfId="0" applyNumberFormat="1" applyFont="1" applyFill="1" applyBorder="1" applyAlignment="1" applyProtection="1">
      <alignment horizontal="left" vertical="top"/>
    </xf>
    <xf numFmtId="10" fontId="90" fillId="0" borderId="5" xfId="0" applyNumberFormat="1" applyFont="1" applyFill="1" applyBorder="1" applyAlignment="1" applyProtection="1">
      <alignment horizontal="left" vertical="top"/>
    </xf>
    <xf numFmtId="0" fontId="91" fillId="0" borderId="5" xfId="0" applyNumberFormat="1" applyFont="1" applyFill="1" applyBorder="1" applyAlignment="1" applyProtection="1">
      <alignment vertical="top"/>
    </xf>
    <xf numFmtId="0" fontId="90" fillId="0" borderId="5" xfId="0" applyNumberFormat="1" applyFont="1" applyFill="1" applyBorder="1" applyAlignment="1" applyProtection="1">
      <alignment horizontal="center" vertical="top"/>
    </xf>
    <xf numFmtId="0" fontId="90" fillId="0" borderId="5" xfId="0" applyNumberFormat="1" applyFont="1" applyFill="1" applyBorder="1" applyAlignment="1" applyProtection="1">
      <alignment vertical="top"/>
    </xf>
    <xf numFmtId="0" fontId="91" fillId="0" borderId="5" xfId="0" applyNumberFormat="1" applyFont="1" applyFill="1" applyBorder="1" applyAlignment="1" applyProtection="1">
      <alignment horizontal="right" vertical="top"/>
    </xf>
    <xf numFmtId="0" fontId="92" fillId="0" borderId="0" xfId="0" applyFont="1" applyAlignment="1" applyProtection="1">
      <alignment horizontal="left" vertical="top"/>
    </xf>
    <xf numFmtId="0" fontId="93" fillId="0" borderId="0" xfId="0" applyFont="1" applyAlignment="1" applyProtection="1">
      <alignment horizontal="center" vertical="top"/>
    </xf>
    <xf numFmtId="0" fontId="93" fillId="0" borderId="0" xfId="0" applyFont="1" applyAlignment="1" applyProtection="1">
      <alignment vertical="top"/>
    </xf>
    <xf numFmtId="0" fontId="93" fillId="0" borderId="0" xfId="0" applyFont="1" applyBorder="1" applyAlignment="1" applyProtection="1">
      <alignment vertical="top"/>
    </xf>
    <xf numFmtId="0" fontId="91" fillId="0" borderId="0" xfId="0" applyFont="1" applyFill="1" applyBorder="1" applyAlignment="1" applyProtection="1">
      <alignment vertical="top"/>
    </xf>
    <xf numFmtId="0" fontId="91" fillId="0" borderId="0" xfId="0" applyFont="1" applyFill="1" applyBorder="1" applyAlignment="1" applyProtection="1">
      <alignment horizontal="center" vertical="top"/>
    </xf>
    <xf numFmtId="0" fontId="91" fillId="0" borderId="0" xfId="0" applyFont="1" applyBorder="1" applyAlignment="1" applyProtection="1">
      <alignment vertical="top"/>
    </xf>
    <xf numFmtId="0" fontId="91" fillId="5" borderId="0" xfId="0" applyFont="1" applyFill="1" applyBorder="1" applyAlignment="1" applyProtection="1">
      <alignment horizontal="left" vertical="top"/>
    </xf>
    <xf numFmtId="0" fontId="91" fillId="5" borderId="0" xfId="0" applyFont="1" applyFill="1" applyBorder="1" applyAlignment="1" applyProtection="1">
      <alignment vertical="top"/>
    </xf>
    <xf numFmtId="0" fontId="91" fillId="0" borderId="0" xfId="0" applyFont="1" applyAlignment="1" applyProtection="1">
      <alignment vertical="top"/>
    </xf>
    <xf numFmtId="0" fontId="91" fillId="0" borderId="0" xfId="0" applyNumberFormat="1" applyFont="1" applyFill="1" applyBorder="1" applyAlignment="1" applyProtection="1">
      <alignment horizontal="left" vertical="top"/>
    </xf>
    <xf numFmtId="10" fontId="91" fillId="0" borderId="0" xfId="0" applyNumberFormat="1" applyFont="1" applyFill="1" applyBorder="1" applyAlignment="1" applyProtection="1">
      <alignment horizontal="left" vertical="top"/>
    </xf>
    <xf numFmtId="0" fontId="91" fillId="0" borderId="0" xfId="0" applyNumberFormat="1" applyFont="1" applyFill="1" applyBorder="1" applyAlignment="1" applyProtection="1">
      <alignment vertical="top"/>
    </xf>
    <xf numFmtId="0" fontId="91" fillId="0" borderId="0" xfId="0" applyNumberFormat="1" applyFont="1" applyFill="1" applyBorder="1" applyAlignment="1" applyProtection="1">
      <alignment horizontal="center" vertical="top"/>
    </xf>
    <xf numFmtId="1" fontId="91" fillId="5" borderId="0" xfId="0" applyNumberFormat="1" applyFont="1" applyFill="1" applyBorder="1" applyAlignment="1" applyProtection="1">
      <alignment vertical="top"/>
    </xf>
    <xf numFmtId="2" fontId="91" fillId="0" borderId="0" xfId="0" applyNumberFormat="1" applyFont="1" applyBorder="1" applyAlignment="1" applyProtection="1">
      <alignment vertical="top"/>
    </xf>
    <xf numFmtId="0" fontId="93" fillId="0" borderId="0" xfId="0" applyFont="1" applyBorder="1" applyAlignment="1" applyProtection="1">
      <alignment horizontal="left" vertical="top"/>
    </xf>
    <xf numFmtId="10" fontId="91" fillId="0" borderId="0" xfId="0" applyNumberFormat="1" applyFont="1" applyFill="1" applyBorder="1" applyAlignment="1" applyProtection="1">
      <alignment horizontal="center" vertical="top"/>
    </xf>
    <xf numFmtId="0" fontId="91" fillId="0" borderId="0" xfId="0" applyFont="1" applyBorder="1" applyAlignment="1" applyProtection="1">
      <alignment horizontal="left" vertical="top"/>
    </xf>
    <xf numFmtId="10" fontId="91" fillId="0" borderId="0" xfId="0" applyNumberFormat="1" applyFont="1" applyBorder="1" applyAlignment="1" applyProtection="1">
      <alignment horizontal="center" vertical="top"/>
    </xf>
    <xf numFmtId="1" fontId="91" fillId="0" borderId="0" xfId="0" applyNumberFormat="1" applyFont="1" applyBorder="1" applyAlignment="1" applyProtection="1">
      <alignment vertical="top"/>
    </xf>
    <xf numFmtId="0" fontId="91" fillId="0" borderId="0" xfId="0" applyFont="1" applyFill="1" applyBorder="1" applyAlignment="1" applyProtection="1">
      <alignment horizontal="left" vertical="top"/>
    </xf>
    <xf numFmtId="0" fontId="90" fillId="0" borderId="0" xfId="204" applyFont="1" applyAlignment="1" applyProtection="1">
      <alignment vertical="top"/>
      <protection hidden="1"/>
    </xf>
    <xf numFmtId="10" fontId="90" fillId="0" borderId="0" xfId="204" applyNumberFormat="1" applyFont="1" applyAlignment="1" applyProtection="1">
      <alignment vertical="top"/>
      <protection hidden="1"/>
    </xf>
    <xf numFmtId="0" fontId="91" fillId="0" borderId="0" xfId="204" applyFont="1" applyAlignment="1" applyProtection="1">
      <alignment vertical="top"/>
      <protection hidden="1"/>
    </xf>
    <xf numFmtId="0" fontId="90" fillId="0" borderId="0" xfId="204" applyFont="1" applyAlignment="1" applyProtection="1">
      <alignment horizontal="center" vertical="top"/>
      <protection hidden="1"/>
    </xf>
    <xf numFmtId="0" fontId="91" fillId="0" borderId="0" xfId="0" applyNumberFormat="1" applyFont="1" applyFill="1" applyBorder="1" applyAlignment="1" applyProtection="1">
      <alignment horizontal="left" vertical="top"/>
      <protection hidden="1"/>
    </xf>
    <xf numFmtId="0" fontId="91" fillId="0" borderId="0" xfId="204" applyFont="1" applyBorder="1" applyAlignment="1" applyProtection="1">
      <alignment horizontal="left" vertical="top"/>
      <protection hidden="1"/>
    </xf>
    <xf numFmtId="0" fontId="91" fillId="0" borderId="0" xfId="204" applyFont="1" applyBorder="1" applyAlignment="1" applyProtection="1">
      <alignment vertical="top"/>
      <protection hidden="1"/>
    </xf>
    <xf numFmtId="0" fontId="92" fillId="0" borderId="0" xfId="0" applyFont="1" applyBorder="1" applyAlignment="1" applyProtection="1">
      <alignment horizontal="left" vertical="top"/>
    </xf>
    <xf numFmtId="10" fontId="90" fillId="0" borderId="0" xfId="0" applyNumberFormat="1" applyFont="1" applyFill="1" applyBorder="1" applyAlignment="1" applyProtection="1">
      <alignment horizontal="center" vertical="top"/>
    </xf>
    <xf numFmtId="0" fontId="90" fillId="0" borderId="0" xfId="204" applyFont="1" applyFill="1" applyAlignment="1" applyProtection="1">
      <alignment vertical="top"/>
      <protection hidden="1"/>
    </xf>
    <xf numFmtId="10" fontId="90" fillId="0" borderId="0" xfId="204" applyNumberFormat="1" applyFont="1" applyFill="1" applyAlignment="1" applyProtection="1">
      <alignment vertical="top"/>
      <protection hidden="1"/>
    </xf>
    <xf numFmtId="2" fontId="91" fillId="0" borderId="0" xfId="0" applyNumberFormat="1" applyFont="1" applyBorder="1" applyAlignment="1" applyProtection="1">
      <alignment horizontal="center" vertical="top"/>
    </xf>
    <xf numFmtId="2" fontId="91" fillId="0" borderId="0" xfId="0" applyNumberFormat="1" applyFont="1" applyFill="1" applyBorder="1" applyAlignment="1" applyProtection="1">
      <alignment horizontal="center" vertical="top"/>
    </xf>
    <xf numFmtId="0" fontId="91" fillId="0" borderId="0" xfId="204" applyFont="1" applyFill="1" applyAlignment="1" applyProtection="1">
      <alignment vertical="top"/>
      <protection hidden="1"/>
    </xf>
    <xf numFmtId="10" fontId="91" fillId="0" borderId="0" xfId="204" applyNumberFormat="1" applyFont="1" applyFill="1" applyAlignment="1" applyProtection="1">
      <alignment vertical="top"/>
      <protection hidden="1"/>
    </xf>
    <xf numFmtId="0" fontId="92" fillId="0" borderId="0" xfId="0" applyFont="1" applyFill="1" applyBorder="1" applyAlignment="1" applyProtection="1">
      <alignment horizontal="left" vertical="top"/>
    </xf>
    <xf numFmtId="2" fontId="90" fillId="0" borderId="0" xfId="0" applyNumberFormat="1" applyFont="1" applyFill="1" applyBorder="1" applyAlignment="1" applyProtection="1">
      <alignment horizontal="center" vertical="top"/>
    </xf>
    <xf numFmtId="179" fontId="91" fillId="0" borderId="0" xfId="0" applyNumberFormat="1" applyFont="1" applyFill="1" applyBorder="1" applyAlignment="1" applyProtection="1">
      <alignment horizontal="center" vertical="top"/>
    </xf>
    <xf numFmtId="0" fontId="91" fillId="0" borderId="0" xfId="204" applyFont="1" applyFill="1" applyBorder="1" applyAlignment="1" applyProtection="1">
      <alignment vertical="top"/>
      <protection hidden="1"/>
    </xf>
    <xf numFmtId="10" fontId="91" fillId="0" borderId="0" xfId="204" applyNumberFormat="1" applyFont="1" applyFill="1" applyBorder="1" applyAlignment="1" applyProtection="1">
      <alignment vertical="top"/>
      <protection hidden="1"/>
    </xf>
    <xf numFmtId="0" fontId="91" fillId="0" borderId="0" xfId="204" applyFont="1" applyFill="1" applyBorder="1" applyAlignment="1" applyProtection="1">
      <alignment horizontal="center" vertical="top"/>
      <protection hidden="1"/>
    </xf>
    <xf numFmtId="0" fontId="90" fillId="0" borderId="0" xfId="204" applyFont="1" applyFill="1" applyBorder="1" applyAlignment="1" applyProtection="1">
      <alignment vertical="top"/>
      <protection hidden="1"/>
    </xf>
    <xf numFmtId="0" fontId="91" fillId="0" borderId="0" xfId="0" applyFont="1" applyBorder="1" applyAlignment="1" applyProtection="1">
      <alignment vertical="top"/>
      <protection hidden="1"/>
    </xf>
    <xf numFmtId="15" fontId="91" fillId="0" borderId="0" xfId="0" applyNumberFormat="1" applyFont="1" applyBorder="1" applyAlignment="1" applyProtection="1">
      <alignment vertical="top"/>
    </xf>
    <xf numFmtId="0" fontId="92" fillId="0" borderId="0" xfId="0" applyNumberFormat="1" applyFont="1" applyFill="1" applyBorder="1" applyAlignment="1" applyProtection="1">
      <alignment horizontal="left" vertical="top" wrapText="1"/>
    </xf>
    <xf numFmtId="0" fontId="93" fillId="0" borderId="0" xfId="0" applyNumberFormat="1" applyFont="1" applyFill="1" applyBorder="1" applyAlignment="1" applyProtection="1">
      <alignment horizontal="center" vertical="top" wrapText="1"/>
    </xf>
    <xf numFmtId="0" fontId="93" fillId="0" borderId="0" xfId="0" applyNumberFormat="1" applyFont="1" applyFill="1" applyBorder="1" applyAlignment="1" applyProtection="1">
      <alignment vertical="top" wrapText="1"/>
    </xf>
    <xf numFmtId="0" fontId="91" fillId="0" borderId="0" xfId="0" applyNumberFormat="1" applyFont="1" applyFill="1" applyBorder="1" applyAlignment="1" applyProtection="1">
      <alignment horizontal="justify" vertical="top" wrapText="1"/>
    </xf>
    <xf numFmtId="10" fontId="91" fillId="0" borderId="0" xfId="0" applyNumberFormat="1" applyFont="1" applyFill="1" applyBorder="1" applyAlignment="1" applyProtection="1">
      <alignment horizontal="justify" vertical="top" wrapText="1"/>
    </xf>
    <xf numFmtId="0" fontId="90" fillId="0" borderId="0" xfId="0" applyNumberFormat="1" applyFont="1" applyFill="1" applyBorder="1" applyAlignment="1" applyProtection="1">
      <alignment vertical="top"/>
    </xf>
    <xf numFmtId="0" fontId="90" fillId="11" borderId="4" xfId="0" applyNumberFormat="1" applyFont="1" applyFill="1" applyBorder="1" applyAlignment="1" applyProtection="1">
      <alignment horizontal="center" vertical="top" wrapText="1"/>
    </xf>
    <xf numFmtId="10" fontId="90" fillId="11" borderId="4" xfId="0" applyNumberFormat="1" applyFont="1" applyFill="1" applyBorder="1" applyAlignment="1" applyProtection="1">
      <alignment horizontal="center" vertical="top" wrapText="1"/>
    </xf>
    <xf numFmtId="0" fontId="90" fillId="11" borderId="4" xfId="0" applyNumberFormat="1" applyFont="1" applyFill="1" applyBorder="1" applyAlignment="1" applyProtection="1">
      <alignment vertical="top" wrapText="1"/>
    </xf>
    <xf numFmtId="0" fontId="90" fillId="11" borderId="4" xfId="0" applyNumberFormat="1" applyFont="1" applyFill="1" applyBorder="1" applyAlignment="1" applyProtection="1">
      <alignment horizontal="center" vertical="top"/>
    </xf>
    <xf numFmtId="0" fontId="90" fillId="0" borderId="0" xfId="0" applyNumberFormat="1" applyFont="1" applyFill="1" applyBorder="1" applyAlignment="1" applyProtection="1">
      <alignment horizontal="center" vertical="top" wrapText="1"/>
      <protection hidden="1"/>
    </xf>
    <xf numFmtId="0" fontId="90" fillId="11" borderId="23" xfId="0" applyNumberFormat="1" applyFont="1" applyFill="1" applyBorder="1" applyAlignment="1" applyProtection="1">
      <alignment horizontal="center" vertical="top"/>
    </xf>
    <xf numFmtId="0" fontId="90" fillId="11" borderId="15" xfId="0" applyNumberFormat="1" applyFont="1" applyFill="1" applyBorder="1" applyAlignment="1" applyProtection="1">
      <alignment horizontal="center" vertical="top"/>
    </xf>
    <xf numFmtId="0" fontId="91" fillId="11" borderId="33" xfId="0" applyNumberFormat="1" applyFont="1" applyFill="1" applyBorder="1" applyAlignment="1" applyProtection="1">
      <alignment horizontal="center" vertical="top"/>
    </xf>
    <xf numFmtId="0" fontId="90" fillId="0" borderId="0" xfId="0" applyNumberFormat="1" applyFont="1" applyFill="1" applyBorder="1" applyAlignment="1" applyProtection="1">
      <alignment horizontal="center" vertical="top"/>
      <protection hidden="1"/>
    </xf>
    <xf numFmtId="0" fontId="90" fillId="0" borderId="4" xfId="0" applyNumberFormat="1" applyFont="1" applyFill="1" applyBorder="1" applyAlignment="1" applyProtection="1">
      <alignment horizontal="center" vertical="top"/>
    </xf>
    <xf numFmtId="0" fontId="93" fillId="0" borderId="0" xfId="0" applyNumberFormat="1" applyFont="1" applyFill="1" applyBorder="1" applyAlignment="1" applyProtection="1">
      <alignment vertical="top"/>
    </xf>
    <xf numFmtId="1" fontId="93" fillId="0" borderId="0" xfId="0" applyNumberFormat="1" applyFont="1" applyBorder="1" applyAlignment="1" applyProtection="1">
      <alignment vertical="top"/>
      <protection hidden="1"/>
    </xf>
    <xf numFmtId="0" fontId="93" fillId="0" borderId="0" xfId="0" applyFont="1" applyBorder="1" applyAlignment="1" applyProtection="1">
      <alignment vertical="top"/>
      <protection hidden="1"/>
    </xf>
    <xf numFmtId="0" fontId="90" fillId="15" borderId="4" xfId="0" applyNumberFormat="1" applyFont="1" applyFill="1" applyBorder="1" applyAlignment="1" applyProtection="1">
      <alignment horizontal="center" vertical="top" wrapText="1"/>
    </xf>
    <xf numFmtId="0" fontId="91" fillId="0" borderId="13" xfId="0" applyFont="1" applyFill="1" applyBorder="1" applyAlignment="1" applyProtection="1">
      <alignment horizontal="center" vertical="top" wrapText="1"/>
    </xf>
    <xf numFmtId="0" fontId="91" fillId="0" borderId="13" xfId="0" applyFont="1" applyFill="1" applyBorder="1" applyAlignment="1" applyProtection="1">
      <alignment vertical="top" wrapText="1"/>
    </xf>
    <xf numFmtId="1" fontId="91" fillId="0" borderId="9" xfId="199" applyNumberFormat="1" applyFont="1" applyFill="1" applyBorder="1" applyAlignment="1" applyProtection="1">
      <alignment horizontal="center" vertical="top"/>
      <protection locked="0" hidden="1"/>
    </xf>
    <xf numFmtId="9" fontId="91" fillId="0" borderId="13" xfId="0" applyNumberFormat="1" applyFont="1" applyFill="1" applyBorder="1" applyAlignment="1" applyProtection="1">
      <alignment horizontal="center" vertical="top" wrapText="1"/>
    </xf>
    <xf numFmtId="10" fontId="91" fillId="0" borderId="13" xfId="199" applyNumberFormat="1" applyFont="1" applyFill="1" applyBorder="1" applyAlignment="1" applyProtection="1">
      <alignment horizontal="center" vertical="top"/>
      <protection locked="0" hidden="1"/>
    </xf>
    <xf numFmtId="2" fontId="91" fillId="0" borderId="13" xfId="199" applyNumberFormat="1" applyFont="1" applyFill="1" applyBorder="1" applyAlignment="1" applyProtection="1">
      <alignment horizontal="right" vertical="top"/>
      <protection locked="0" hidden="1"/>
    </xf>
    <xf numFmtId="2" fontId="91" fillId="0" borderId="13" xfId="0" applyNumberFormat="1" applyFont="1" applyFill="1" applyBorder="1" applyAlignment="1" applyProtection="1">
      <alignment horizontal="right" vertical="top"/>
    </xf>
    <xf numFmtId="2" fontId="94" fillId="0" borderId="13" xfId="0" applyNumberFormat="1" applyFont="1" applyFill="1" applyBorder="1" applyAlignment="1" applyProtection="1">
      <alignment horizontal="right" vertical="top"/>
    </xf>
    <xf numFmtId="2" fontId="91" fillId="0" borderId="0" xfId="0" applyNumberFormat="1" applyFont="1" applyFill="1" applyBorder="1" applyAlignment="1" applyProtection="1">
      <alignment vertical="top"/>
    </xf>
    <xf numFmtId="9" fontId="91" fillId="0" borderId="4" xfId="0" applyNumberFormat="1" applyFont="1" applyFill="1" applyBorder="1" applyAlignment="1" applyProtection="1">
      <alignment horizontal="center" vertical="top" wrapText="1"/>
    </xf>
    <xf numFmtId="2" fontId="91" fillId="0" borderId="4" xfId="0" applyNumberFormat="1" applyFont="1" applyFill="1" applyBorder="1" applyAlignment="1" applyProtection="1">
      <alignment horizontal="right" vertical="top"/>
    </xf>
    <xf numFmtId="2" fontId="94" fillId="0" borderId="4" xfId="0" applyNumberFormat="1" applyFont="1" applyFill="1" applyBorder="1" applyAlignment="1" applyProtection="1">
      <alignment horizontal="right" vertical="top"/>
    </xf>
    <xf numFmtId="0" fontId="90" fillId="15" borderId="3" xfId="0" applyNumberFormat="1" applyFont="1" applyFill="1" applyBorder="1" applyAlignment="1" applyProtection="1">
      <alignment vertical="top"/>
    </xf>
    <xf numFmtId="0" fontId="90" fillId="15" borderId="15" xfId="0" applyNumberFormat="1" applyFont="1" applyFill="1" applyBorder="1" applyAlignment="1" applyProtection="1">
      <alignment vertical="top"/>
    </xf>
    <xf numFmtId="2" fontId="90" fillId="0" borderId="0" xfId="0" applyNumberFormat="1" applyFont="1" applyFill="1" applyBorder="1" applyAlignment="1" applyProtection="1">
      <alignment vertical="top"/>
    </xf>
    <xf numFmtId="0" fontId="91" fillId="6" borderId="34" xfId="0" applyNumberFormat="1" applyFont="1" applyFill="1" applyBorder="1" applyAlignment="1" applyProtection="1">
      <alignment horizontal="center" vertical="top" wrapText="1"/>
    </xf>
    <xf numFmtId="0" fontId="91" fillId="6" borderId="5" xfId="0" applyNumberFormat="1" applyFont="1" applyFill="1" applyBorder="1" applyAlignment="1" applyProtection="1">
      <alignment horizontal="center" vertical="top" wrapText="1"/>
    </xf>
    <xf numFmtId="43" fontId="91" fillId="6" borderId="13" xfId="11" applyFont="1" applyFill="1" applyBorder="1" applyAlignment="1" applyProtection="1">
      <alignment horizontal="right" vertical="top"/>
    </xf>
    <xf numFmtId="0" fontId="91" fillId="6" borderId="35" xfId="0" applyNumberFormat="1" applyFont="1" applyFill="1" applyBorder="1" applyAlignment="1" applyProtection="1">
      <alignment vertical="top"/>
    </xf>
    <xf numFmtId="0" fontId="91" fillId="0" borderId="0" xfId="0" applyFont="1" applyBorder="1" applyAlignment="1" applyProtection="1">
      <alignment horizontal="center" vertical="top"/>
    </xf>
    <xf numFmtId="0" fontId="91" fillId="0" borderId="23" xfId="209" applyNumberFormat="1" applyFont="1" applyFill="1" applyBorder="1" applyAlignment="1" applyProtection="1">
      <alignment horizontal="center" vertical="top"/>
    </xf>
    <xf numFmtId="0" fontId="91" fillId="0" borderId="3" xfId="209" applyNumberFormat="1" applyFont="1" applyFill="1" applyBorder="1" applyAlignment="1" applyProtection="1">
      <alignment horizontal="center" vertical="top"/>
    </xf>
    <xf numFmtId="43" fontId="91" fillId="0" borderId="4" xfId="11" applyFont="1" applyFill="1" applyBorder="1" applyAlignment="1" applyProtection="1">
      <alignment horizontal="right" vertical="top"/>
    </xf>
    <xf numFmtId="0" fontId="91" fillId="0" borderId="33" xfId="0" applyNumberFormat="1" applyFont="1" applyFill="1" applyBorder="1" applyAlignment="1" applyProtection="1">
      <alignment vertical="top"/>
    </xf>
    <xf numFmtId="0" fontId="91" fillId="7" borderId="36" xfId="209" applyNumberFormat="1" applyFont="1" applyFill="1" applyBorder="1" applyAlignment="1" applyProtection="1">
      <alignment horizontal="center" vertical="top"/>
    </xf>
    <xf numFmtId="0" fontId="91" fillId="7" borderId="37" xfId="209" applyNumberFormat="1" applyFont="1" applyFill="1" applyBorder="1" applyAlignment="1" applyProtection="1">
      <alignment horizontal="center" vertical="top"/>
    </xf>
    <xf numFmtId="43" fontId="91" fillId="7" borderId="4" xfId="11" applyFont="1" applyFill="1" applyBorder="1" applyAlignment="1" applyProtection="1">
      <alignment horizontal="right" vertical="top"/>
    </xf>
    <xf numFmtId="0" fontId="91" fillId="7" borderId="4" xfId="0" applyNumberFormat="1" applyFont="1" applyFill="1" applyBorder="1" applyAlignment="1" applyProtection="1">
      <alignment vertical="top"/>
    </xf>
    <xf numFmtId="0" fontId="90" fillId="0" borderId="0" xfId="0" applyNumberFormat="1" applyFont="1" applyFill="1" applyBorder="1" applyAlignment="1" applyProtection="1">
      <alignment horizontal="center" vertical="top"/>
    </xf>
    <xf numFmtId="0" fontId="91" fillId="0" borderId="0" xfId="0" applyFont="1" applyBorder="1" applyAlignment="1" applyProtection="1">
      <alignment horizontal="right" vertical="top"/>
    </xf>
    <xf numFmtId="0" fontId="91" fillId="7" borderId="0" xfId="209" applyNumberFormat="1" applyFont="1" applyFill="1" applyBorder="1" applyAlignment="1" applyProtection="1">
      <alignment horizontal="center" vertical="top"/>
    </xf>
    <xf numFmtId="0" fontId="91" fillId="0" borderId="0" xfId="0" applyFont="1" applyFill="1" applyBorder="1" applyAlignment="1" applyProtection="1">
      <alignment horizontal="right" vertical="top"/>
    </xf>
    <xf numFmtId="0" fontId="90" fillId="0" borderId="0" xfId="0" applyFont="1" applyAlignment="1" applyProtection="1">
      <alignment horizontal="left" vertical="top"/>
    </xf>
    <xf numFmtId="0" fontId="91" fillId="0" borderId="0" xfId="0" applyFont="1" applyAlignment="1" applyProtection="1">
      <alignment horizontal="right" vertical="top"/>
    </xf>
    <xf numFmtId="0" fontId="90" fillId="0" borderId="0" xfId="0" applyNumberFormat="1" applyFont="1" applyFill="1" applyBorder="1" applyAlignment="1" applyProtection="1">
      <alignment horizontal="justify" vertical="top"/>
    </xf>
    <xf numFmtId="177" fontId="90" fillId="0" borderId="0" xfId="0" applyNumberFormat="1" applyFont="1" applyFill="1" applyBorder="1" applyAlignment="1" applyProtection="1">
      <alignment vertical="top"/>
    </xf>
    <xf numFmtId="10" fontId="90" fillId="0" borderId="0" xfId="0" applyNumberFormat="1" applyFont="1" applyFill="1" applyBorder="1" applyAlignment="1" applyProtection="1">
      <alignment horizontal="justify" vertical="top"/>
    </xf>
    <xf numFmtId="14" fontId="91" fillId="0" borderId="0" xfId="0" applyNumberFormat="1" applyFont="1" applyFill="1" applyBorder="1" applyAlignment="1" applyProtection="1">
      <alignment horizontal="center" vertical="top"/>
    </xf>
    <xf numFmtId="0" fontId="90" fillId="0" borderId="0" xfId="0" applyFont="1" applyAlignment="1" applyProtection="1">
      <alignment horizontal="right" vertical="top"/>
    </xf>
    <xf numFmtId="0" fontId="90" fillId="0" borderId="0" xfId="0" applyFont="1" applyFill="1" applyBorder="1" applyAlignment="1" applyProtection="1">
      <alignment vertical="top"/>
    </xf>
    <xf numFmtId="0" fontId="93" fillId="0" borderId="0" xfId="0" applyNumberFormat="1" applyFont="1" applyFill="1" applyBorder="1" applyAlignment="1" applyProtection="1">
      <alignment horizontal="center" vertical="top"/>
    </xf>
    <xf numFmtId="10" fontId="93" fillId="0" borderId="0" xfId="0" applyNumberFormat="1" applyFont="1" applyFill="1" applyBorder="1" applyAlignment="1" applyProtection="1">
      <alignment horizontal="center" vertical="top"/>
    </xf>
    <xf numFmtId="0" fontId="93" fillId="0" borderId="0" xfId="0" applyNumberFormat="1" applyFont="1" applyFill="1" applyBorder="1" applyAlignment="1" applyProtection="1">
      <alignment horizontal="center" vertical="top"/>
      <protection hidden="1"/>
    </xf>
    <xf numFmtId="10" fontId="93" fillId="0" borderId="0" xfId="0" applyNumberFormat="1" applyFont="1" applyFill="1" applyBorder="1" applyAlignment="1" applyProtection="1">
      <alignment horizontal="center" vertical="top"/>
      <protection hidden="1"/>
    </xf>
    <xf numFmtId="0" fontId="93" fillId="0" borderId="0" xfId="0" applyNumberFormat="1" applyFont="1" applyFill="1" applyBorder="1" applyAlignment="1" applyProtection="1">
      <alignment vertical="top"/>
      <protection hidden="1"/>
    </xf>
    <xf numFmtId="0" fontId="92" fillId="0" borderId="0" xfId="0" applyFont="1" applyFill="1" applyBorder="1" applyAlignment="1" applyProtection="1">
      <alignment horizontal="right" vertical="top"/>
      <protection hidden="1"/>
    </xf>
    <xf numFmtId="0" fontId="93" fillId="0" borderId="0" xfId="0" applyFont="1" applyFill="1" applyBorder="1" applyAlignment="1" applyProtection="1">
      <alignment vertical="top"/>
      <protection hidden="1"/>
    </xf>
    <xf numFmtId="0" fontId="91" fillId="0" borderId="0" xfId="0" applyFont="1" applyFill="1" applyBorder="1" applyAlignment="1" applyProtection="1">
      <alignment vertical="top"/>
      <protection hidden="1"/>
    </xf>
    <xf numFmtId="0" fontId="91" fillId="0" borderId="0" xfId="0" applyNumberFormat="1" applyFont="1" applyFill="1" applyBorder="1" applyAlignment="1" applyProtection="1">
      <alignment vertical="top"/>
      <protection hidden="1"/>
    </xf>
    <xf numFmtId="0" fontId="92" fillId="0" borderId="0" xfId="0" applyNumberFormat="1" applyFont="1" applyFill="1" applyBorder="1" applyAlignment="1" applyProtection="1">
      <alignment horizontal="left" vertical="top"/>
      <protection hidden="1"/>
    </xf>
    <xf numFmtId="10" fontId="92" fillId="0" borderId="0" xfId="0" applyNumberFormat="1" applyFont="1" applyFill="1" applyBorder="1" applyAlignment="1" applyProtection="1">
      <alignment horizontal="left" vertical="top"/>
      <protection hidden="1"/>
    </xf>
    <xf numFmtId="0" fontId="92" fillId="0" borderId="0" xfId="0" applyNumberFormat="1" applyFont="1" applyFill="1" applyBorder="1" applyAlignment="1" applyProtection="1">
      <alignment horizontal="center" vertical="top"/>
      <protection hidden="1"/>
    </xf>
    <xf numFmtId="0" fontId="92" fillId="0" borderId="0" xfId="0" applyNumberFormat="1" applyFont="1" applyFill="1" applyBorder="1" applyAlignment="1" applyProtection="1">
      <alignment vertical="top"/>
      <protection hidden="1"/>
    </xf>
    <xf numFmtId="0" fontId="91" fillId="0" borderId="0" xfId="0" applyNumberFormat="1" applyFont="1" applyFill="1" applyBorder="1" applyAlignment="1" applyProtection="1">
      <alignment horizontal="right" vertical="top"/>
      <protection hidden="1"/>
    </xf>
    <xf numFmtId="0" fontId="93" fillId="0" borderId="0" xfId="0" applyNumberFormat="1" applyFont="1" applyFill="1" applyBorder="1" applyAlignment="1" applyProtection="1">
      <alignment horizontal="left" vertical="top"/>
      <protection hidden="1"/>
    </xf>
    <xf numFmtId="10" fontId="93" fillId="0" borderId="0" xfId="0" applyNumberFormat="1" applyFont="1" applyFill="1" applyBorder="1" applyAlignment="1" applyProtection="1">
      <alignment horizontal="left" vertical="top"/>
      <protection hidden="1"/>
    </xf>
    <xf numFmtId="0" fontId="92" fillId="0" borderId="0" xfId="204" applyFont="1" applyFill="1" applyBorder="1" applyAlignment="1" applyProtection="1">
      <alignment vertical="top"/>
      <protection hidden="1"/>
    </xf>
    <xf numFmtId="10" fontId="92" fillId="0" borderId="0" xfId="204" applyNumberFormat="1" applyFont="1" applyFill="1" applyBorder="1" applyAlignment="1" applyProtection="1">
      <alignment vertical="top"/>
      <protection hidden="1"/>
    </xf>
    <xf numFmtId="0" fontId="93" fillId="0" borderId="0" xfId="204" applyFont="1" applyFill="1" applyBorder="1" applyAlignment="1" applyProtection="1">
      <alignment vertical="top"/>
      <protection hidden="1"/>
    </xf>
    <xf numFmtId="0" fontId="92" fillId="0" borderId="0" xfId="204" applyFont="1" applyFill="1" applyBorder="1" applyAlignment="1" applyProtection="1">
      <alignment horizontal="center" vertical="top"/>
      <protection hidden="1"/>
    </xf>
    <xf numFmtId="0" fontId="93" fillId="0" borderId="0" xfId="204" applyFont="1" applyFill="1" applyBorder="1" applyAlignment="1" applyProtection="1">
      <alignment horizontal="left" vertical="top"/>
      <protection hidden="1"/>
    </xf>
    <xf numFmtId="10" fontId="93" fillId="0" borderId="0" xfId="204" applyNumberFormat="1" applyFont="1" applyFill="1" applyBorder="1" applyAlignment="1" applyProtection="1">
      <alignment vertical="top"/>
      <protection hidden="1"/>
    </xf>
    <xf numFmtId="179" fontId="91" fillId="0" borderId="0" xfId="0" applyNumberFormat="1" applyFont="1" applyFill="1" applyBorder="1" applyAlignment="1" applyProtection="1">
      <alignment vertical="top"/>
    </xf>
    <xf numFmtId="0" fontId="93" fillId="0" borderId="0" xfId="204" applyFont="1" applyFill="1" applyBorder="1" applyAlignment="1" applyProtection="1">
      <alignment horizontal="center" vertical="top"/>
      <protection hidden="1"/>
    </xf>
    <xf numFmtId="0" fontId="92" fillId="0" borderId="0" xfId="0" applyNumberFormat="1" applyFont="1" applyFill="1" applyBorder="1" applyAlignment="1" applyProtection="1">
      <alignment horizontal="center" vertical="top" wrapText="1"/>
      <protection hidden="1"/>
    </xf>
    <xf numFmtId="10" fontId="92" fillId="0" borderId="0" xfId="0" applyNumberFormat="1" applyFont="1" applyFill="1" applyBorder="1" applyAlignment="1" applyProtection="1">
      <alignment horizontal="center" vertical="top" wrapText="1"/>
      <protection hidden="1"/>
    </xf>
    <xf numFmtId="0" fontId="92" fillId="0" borderId="0" xfId="0" applyNumberFormat="1" applyFont="1" applyFill="1" applyBorder="1" applyAlignment="1" applyProtection="1">
      <alignment vertical="top" wrapText="1"/>
      <protection hidden="1"/>
    </xf>
    <xf numFmtId="0" fontId="91" fillId="0" borderId="0" xfId="0" applyNumberFormat="1" applyFont="1" applyFill="1" applyBorder="1" applyAlignment="1" applyProtection="1">
      <alignment horizontal="center" vertical="top" wrapText="1"/>
      <protection hidden="1"/>
    </xf>
    <xf numFmtId="10" fontId="92" fillId="0" borderId="0" xfId="0" applyNumberFormat="1" applyFont="1" applyFill="1" applyBorder="1" applyAlignment="1" applyProtection="1">
      <alignment horizontal="center" vertical="top"/>
      <protection hidden="1"/>
    </xf>
    <xf numFmtId="0" fontId="91" fillId="0" borderId="0" xfId="0" applyNumberFormat="1" applyFont="1" applyFill="1" applyBorder="1" applyAlignment="1" applyProtection="1">
      <alignment horizontal="center" vertical="top"/>
      <protection hidden="1"/>
    </xf>
    <xf numFmtId="164" fontId="92" fillId="0" borderId="0" xfId="209" applyNumberFormat="1" applyFont="1" applyFill="1" applyBorder="1" applyAlignment="1" applyProtection="1">
      <alignment horizontal="center" vertical="top" wrapText="1"/>
      <protection hidden="1"/>
    </xf>
    <xf numFmtId="10" fontId="92" fillId="0" borderId="0" xfId="209" applyNumberFormat="1" applyFont="1" applyFill="1" applyBorder="1" applyAlignment="1" applyProtection="1">
      <alignment horizontal="center" vertical="top" wrapText="1"/>
      <protection hidden="1"/>
    </xf>
    <xf numFmtId="0" fontId="92" fillId="0" borderId="0" xfId="209" applyFont="1" applyFill="1" applyBorder="1" applyAlignment="1" applyProtection="1">
      <alignment vertical="top"/>
      <protection hidden="1"/>
    </xf>
    <xf numFmtId="0" fontId="93" fillId="0" borderId="0" xfId="209" applyNumberFormat="1" applyFont="1" applyFill="1" applyBorder="1" applyAlignment="1" applyProtection="1">
      <alignment horizontal="center" vertical="top" wrapText="1"/>
      <protection hidden="1"/>
    </xf>
    <xf numFmtId="0" fontId="93" fillId="0" borderId="0" xfId="209" applyNumberFormat="1" applyFont="1" applyFill="1" applyBorder="1" applyAlignment="1" applyProtection="1">
      <alignment horizontal="right" vertical="top" wrapText="1"/>
      <protection hidden="1"/>
    </xf>
    <xf numFmtId="2" fontId="93" fillId="0" borderId="0" xfId="0" applyNumberFormat="1" applyFont="1" applyFill="1" applyBorder="1" applyAlignment="1" applyProtection="1">
      <alignment horizontal="right" vertical="top" wrapText="1"/>
      <protection hidden="1"/>
    </xf>
    <xf numFmtId="2" fontId="93" fillId="0" borderId="0" xfId="0" applyNumberFormat="1" applyFont="1" applyFill="1" applyBorder="1" applyAlignment="1" applyProtection="1">
      <alignment horizontal="right" vertical="top"/>
      <protection hidden="1"/>
    </xf>
    <xf numFmtId="2" fontId="90" fillId="0" borderId="0" xfId="0" applyNumberFormat="1" applyFont="1" applyFill="1" applyBorder="1" applyAlignment="1" applyProtection="1">
      <alignment horizontal="center" vertical="top"/>
      <protection hidden="1"/>
    </xf>
    <xf numFmtId="164" fontId="93" fillId="0" borderId="0" xfId="209" applyNumberFormat="1" applyFont="1" applyFill="1" applyBorder="1" applyAlignment="1" applyProtection="1">
      <alignment horizontal="center" vertical="top" wrapText="1"/>
      <protection hidden="1"/>
    </xf>
    <xf numFmtId="10" fontId="93" fillId="0" borderId="0" xfId="209" applyNumberFormat="1" applyFont="1" applyFill="1" applyBorder="1" applyAlignment="1" applyProtection="1">
      <alignment horizontal="center" vertical="top" wrapText="1"/>
      <protection hidden="1"/>
    </xf>
    <xf numFmtId="0" fontId="93" fillId="0" borderId="0" xfId="209" applyFont="1" applyFill="1" applyBorder="1" applyAlignment="1" applyProtection="1">
      <alignment vertical="top" wrapText="1"/>
      <protection hidden="1"/>
    </xf>
    <xf numFmtId="167" fontId="93" fillId="0" borderId="0" xfId="0" applyNumberFormat="1" applyFont="1" applyFill="1" applyBorder="1" applyAlignment="1" applyProtection="1">
      <alignment horizontal="right" vertical="top" wrapText="1"/>
      <protection hidden="1"/>
    </xf>
    <xf numFmtId="2" fontId="93" fillId="0" borderId="0" xfId="0" applyNumberFormat="1" applyFont="1" applyFill="1" applyBorder="1" applyAlignment="1" applyProtection="1">
      <alignment vertical="top" wrapText="1"/>
      <protection hidden="1"/>
    </xf>
    <xf numFmtId="0" fontId="91" fillId="0" borderId="0" xfId="0" applyNumberFormat="1" applyFont="1" applyFill="1" applyBorder="1" applyAlignment="1" applyProtection="1">
      <alignment vertical="top" wrapText="1"/>
      <protection hidden="1"/>
    </xf>
    <xf numFmtId="167" fontId="91" fillId="0" borderId="0" xfId="0" applyNumberFormat="1" applyFont="1" applyFill="1" applyBorder="1" applyAlignment="1" applyProtection="1">
      <alignment horizontal="right" vertical="top" wrapText="1"/>
      <protection hidden="1"/>
    </xf>
    <xf numFmtId="2" fontId="91" fillId="0" borderId="0" xfId="0" applyNumberFormat="1" applyFont="1" applyFill="1" applyBorder="1" applyAlignment="1" applyProtection="1">
      <alignment vertical="top" wrapText="1"/>
      <protection hidden="1"/>
    </xf>
    <xf numFmtId="0" fontId="93" fillId="0" borderId="0" xfId="209" applyNumberFormat="1" applyFont="1" applyFill="1" applyBorder="1" applyAlignment="1" applyProtection="1">
      <alignment vertical="top"/>
      <protection hidden="1"/>
    </xf>
    <xf numFmtId="166" fontId="93" fillId="0" borderId="0" xfId="0" applyNumberFormat="1" applyFont="1" applyFill="1" applyBorder="1" applyAlignment="1" applyProtection="1">
      <alignment horizontal="right" vertical="top" wrapText="1"/>
      <protection hidden="1"/>
    </xf>
    <xf numFmtId="2" fontId="93" fillId="0" borderId="0" xfId="0" applyNumberFormat="1" applyFont="1" applyFill="1" applyBorder="1" applyAlignment="1" applyProtection="1">
      <alignment vertical="top"/>
      <protection hidden="1"/>
    </xf>
    <xf numFmtId="2" fontId="91" fillId="0" borderId="0" xfId="0" applyNumberFormat="1" applyFont="1" applyFill="1" applyBorder="1" applyAlignment="1" applyProtection="1">
      <alignment vertical="top"/>
      <protection hidden="1"/>
    </xf>
    <xf numFmtId="0" fontId="93" fillId="0" borderId="0" xfId="209" applyFont="1" applyFill="1" applyBorder="1" applyAlignment="1" applyProtection="1">
      <alignment horizontal="center" vertical="top" wrapText="1"/>
      <protection hidden="1"/>
    </xf>
    <xf numFmtId="2" fontId="93" fillId="0" borderId="0" xfId="11" applyNumberFormat="1" applyFont="1" applyFill="1" applyBorder="1" applyAlignment="1" applyProtection="1">
      <alignment horizontal="right" vertical="top" wrapText="1"/>
      <protection hidden="1"/>
    </xf>
    <xf numFmtId="167" fontId="91" fillId="0" borderId="0" xfId="11" applyNumberFormat="1" applyFont="1" applyFill="1" applyBorder="1" applyAlignment="1" applyProtection="1">
      <alignment horizontal="center" vertical="top"/>
      <protection hidden="1"/>
    </xf>
    <xf numFmtId="0" fontId="93" fillId="0" borderId="0" xfId="0" applyFont="1" applyFill="1" applyAlignment="1" applyProtection="1">
      <alignment vertical="top"/>
    </xf>
    <xf numFmtId="170" fontId="93" fillId="0" borderId="0" xfId="209" quotePrefix="1" applyNumberFormat="1" applyFont="1" applyFill="1" applyBorder="1" applyAlignment="1" applyProtection="1">
      <alignment vertical="top" wrapText="1"/>
      <protection hidden="1"/>
    </xf>
    <xf numFmtId="0" fontId="93" fillId="0" borderId="0" xfId="0" applyFont="1" applyFill="1" applyAlignment="1" applyProtection="1">
      <alignment horizontal="left" vertical="top"/>
    </xf>
    <xf numFmtId="170" fontId="93" fillId="0" borderId="0" xfId="209" applyNumberFormat="1" applyFont="1" applyFill="1" applyBorder="1" applyAlignment="1" applyProtection="1">
      <alignment vertical="top" wrapText="1"/>
      <protection hidden="1"/>
    </xf>
    <xf numFmtId="0" fontId="92" fillId="0" borderId="0" xfId="209" applyFont="1" applyFill="1" applyBorder="1" applyAlignment="1" applyProtection="1">
      <alignment vertical="top" wrapText="1"/>
      <protection hidden="1"/>
    </xf>
    <xf numFmtId="164" fontId="93" fillId="0" borderId="0" xfId="209" applyNumberFormat="1" applyFont="1" applyFill="1" applyBorder="1" applyAlignment="1" applyProtection="1">
      <alignment vertical="top" wrapText="1"/>
      <protection hidden="1"/>
    </xf>
    <xf numFmtId="2" fontId="91" fillId="0" borderId="0" xfId="11" applyNumberFormat="1" applyFont="1" applyFill="1" applyBorder="1" applyAlignment="1" applyProtection="1">
      <alignment horizontal="center" vertical="top"/>
      <protection hidden="1"/>
    </xf>
    <xf numFmtId="0" fontId="93" fillId="0" borderId="0" xfId="209" applyNumberFormat="1" applyFont="1" applyFill="1" applyBorder="1" applyAlignment="1" applyProtection="1">
      <alignment vertical="top" wrapText="1"/>
      <protection hidden="1"/>
    </xf>
    <xf numFmtId="3" fontId="93" fillId="0" borderId="0" xfId="209" applyNumberFormat="1" applyFont="1" applyFill="1" applyBorder="1" applyAlignment="1" applyProtection="1">
      <alignment vertical="top" wrapText="1"/>
      <protection hidden="1"/>
    </xf>
    <xf numFmtId="0" fontId="93" fillId="0" borderId="0" xfId="209" applyFont="1" applyFill="1" applyBorder="1" applyAlignment="1" applyProtection="1">
      <alignment horizontal="right" vertical="top" wrapText="1"/>
      <protection hidden="1"/>
    </xf>
    <xf numFmtId="0" fontId="92" fillId="0" borderId="0" xfId="209" applyFont="1" applyFill="1" applyBorder="1" applyAlignment="1" applyProtection="1">
      <alignment horizontal="center" vertical="top" wrapText="1"/>
      <protection hidden="1"/>
    </xf>
    <xf numFmtId="0" fontId="93" fillId="0" borderId="0" xfId="209" applyNumberFormat="1" applyFont="1" applyFill="1" applyBorder="1" applyAlignment="1" applyProtection="1">
      <alignment horizontal="center" vertical="top"/>
      <protection hidden="1"/>
    </xf>
    <xf numFmtId="10" fontId="93" fillId="0" borderId="0" xfId="209" applyNumberFormat="1" applyFont="1" applyFill="1" applyBorder="1" applyAlignment="1" applyProtection="1">
      <alignment horizontal="center" vertical="top"/>
      <protection hidden="1"/>
    </xf>
    <xf numFmtId="0" fontId="93" fillId="0" borderId="0" xfId="209" applyNumberFormat="1" applyFont="1" applyFill="1" applyBorder="1" applyAlignment="1" applyProtection="1">
      <alignment horizontal="right" vertical="top"/>
      <protection hidden="1"/>
    </xf>
    <xf numFmtId="0" fontId="90" fillId="0" borderId="5" xfId="0" applyNumberFormat="1" applyFont="1" applyFill="1" applyBorder="1" applyAlignment="1" applyProtection="1">
      <alignment horizontal="justify" vertical="top"/>
    </xf>
    <xf numFmtId="0" fontId="90" fillId="0" borderId="5" xfId="0" applyNumberFormat="1" applyFont="1" applyFill="1" applyBorder="1" applyAlignment="1" applyProtection="1">
      <alignment horizontal="right" vertical="top"/>
    </xf>
    <xf numFmtId="0" fontId="91" fillId="0" borderId="0" xfId="0" applyNumberFormat="1" applyFont="1" applyFill="1" applyBorder="1" applyAlignment="1" applyProtection="1">
      <alignment horizontal="justify" vertical="top"/>
    </xf>
    <xf numFmtId="0" fontId="90" fillId="0" borderId="0" xfId="0" applyNumberFormat="1" applyFont="1" applyFill="1" applyBorder="1" applyAlignment="1" applyProtection="1">
      <alignment vertical="top" wrapText="1"/>
    </xf>
    <xf numFmtId="0" fontId="95" fillId="0" borderId="0" xfId="0" applyFont="1" applyAlignment="1" applyProtection="1">
      <alignment vertical="top"/>
    </xf>
    <xf numFmtId="0" fontId="92" fillId="0" borderId="0" xfId="0" applyFont="1" applyFill="1" applyBorder="1" applyAlignment="1" applyProtection="1">
      <alignment vertical="top"/>
    </xf>
    <xf numFmtId="0" fontId="91" fillId="0" borderId="0" xfId="199" applyNumberFormat="1" applyFont="1" applyFill="1" applyBorder="1" applyAlignment="1" applyProtection="1">
      <alignment horizontal="center" vertical="top"/>
    </xf>
    <xf numFmtId="0" fontId="91" fillId="0" borderId="0" xfId="199" applyNumberFormat="1" applyFont="1" applyFill="1" applyBorder="1" applyAlignment="1" applyProtection="1">
      <alignment horizontal="justify" vertical="top" wrapText="1"/>
    </xf>
    <xf numFmtId="0" fontId="91" fillId="0" borderId="0" xfId="199" applyNumberFormat="1" applyFont="1" applyFill="1" applyBorder="1" applyAlignment="1" applyProtection="1">
      <alignment vertical="top"/>
    </xf>
    <xf numFmtId="0" fontId="91" fillId="0" borderId="0" xfId="204" applyFont="1" applyAlignment="1" applyProtection="1">
      <alignment horizontal="justify" vertical="top"/>
      <protection hidden="1"/>
    </xf>
    <xf numFmtId="0" fontId="91" fillId="0" borderId="0" xfId="204" applyFont="1" applyAlignment="1" applyProtection="1">
      <alignment horizontal="center" vertical="top"/>
      <protection hidden="1"/>
    </xf>
    <xf numFmtId="0" fontId="93" fillId="0" borderId="0" xfId="204" applyFont="1" applyBorder="1" applyAlignment="1" applyProtection="1">
      <alignment vertical="top"/>
      <protection hidden="1"/>
    </xf>
    <xf numFmtId="0" fontId="91" fillId="0" borderId="0" xfId="204" applyFont="1" applyFill="1" applyAlignment="1" applyProtection="1">
      <alignment horizontal="center" vertical="top"/>
      <protection hidden="1"/>
    </xf>
    <xf numFmtId="0" fontId="91" fillId="0" borderId="0" xfId="204" applyFont="1" applyFill="1" applyBorder="1" applyAlignment="1" applyProtection="1">
      <alignment horizontal="left" vertical="top"/>
    </xf>
    <xf numFmtId="0" fontId="90" fillId="0" borderId="0" xfId="204" applyFont="1" applyFill="1" applyBorder="1" applyAlignment="1" applyProtection="1">
      <alignment horizontal="justify" vertical="top"/>
      <protection hidden="1"/>
    </xf>
    <xf numFmtId="0" fontId="90" fillId="0" borderId="0" xfId="204" applyFont="1" applyFill="1" applyBorder="1" applyAlignment="1" applyProtection="1">
      <alignment horizontal="center" vertical="top"/>
      <protection hidden="1"/>
    </xf>
    <xf numFmtId="0" fontId="90" fillId="11" borderId="4" xfId="199" applyNumberFormat="1" applyFont="1" applyFill="1" applyBorder="1" applyAlignment="1" applyProtection="1">
      <alignment horizontal="center" vertical="top" wrapText="1"/>
    </xf>
    <xf numFmtId="0" fontId="90" fillId="11" borderId="4" xfId="199" applyNumberFormat="1" applyFont="1" applyFill="1" applyBorder="1" applyAlignment="1" applyProtection="1">
      <alignment horizontal="justify" vertical="top" wrapText="1"/>
    </xf>
    <xf numFmtId="0" fontId="90" fillId="11" borderId="4" xfId="199" applyNumberFormat="1" applyFont="1" applyFill="1" applyBorder="1" applyAlignment="1" applyProtection="1">
      <alignment horizontal="center" vertical="top"/>
    </xf>
    <xf numFmtId="0" fontId="92" fillId="0" borderId="0" xfId="0" applyNumberFormat="1" applyFont="1" applyFill="1" applyBorder="1" applyAlignment="1" applyProtection="1">
      <alignment horizontal="center" vertical="top"/>
    </xf>
    <xf numFmtId="0" fontId="90" fillId="0" borderId="15" xfId="0" applyNumberFormat="1" applyFont="1" applyFill="1" applyBorder="1" applyAlignment="1" applyProtection="1">
      <alignment horizontal="center" vertical="top"/>
    </xf>
    <xf numFmtId="0" fontId="90" fillId="0" borderId="14" xfId="0" applyNumberFormat="1" applyFont="1" applyFill="1" applyBorder="1" applyAlignment="1" applyProtection="1">
      <alignment horizontal="center" vertical="top"/>
    </xf>
    <xf numFmtId="0" fontId="90" fillId="15" borderId="14" xfId="0" applyNumberFormat="1" applyFont="1" applyFill="1" applyBorder="1" applyAlignment="1" applyProtection="1">
      <alignment vertical="top"/>
    </xf>
    <xf numFmtId="2" fontId="91" fillId="0" borderId="8" xfId="0" applyNumberFormat="1" applyFont="1" applyFill="1" applyBorder="1" applyAlignment="1" applyProtection="1">
      <alignment horizontal="right" vertical="top"/>
    </xf>
    <xf numFmtId="0" fontId="94" fillId="0" borderId="0" xfId="0" applyFont="1" applyFill="1" applyBorder="1" applyAlignment="1" applyProtection="1">
      <alignment horizontal="center" vertical="top"/>
    </xf>
    <xf numFmtId="2" fontId="91" fillId="0" borderId="14" xfId="0" applyNumberFormat="1" applyFont="1" applyFill="1" applyBorder="1" applyAlignment="1" applyProtection="1">
      <alignment horizontal="right" vertical="top"/>
    </xf>
    <xf numFmtId="0" fontId="91" fillId="7" borderId="4" xfId="0" applyNumberFormat="1" applyFont="1" applyFill="1" applyBorder="1" applyAlignment="1" applyProtection="1">
      <alignment horizontal="center" vertical="top" wrapText="1"/>
    </xf>
    <xf numFmtId="0" fontId="90" fillId="7" borderId="4" xfId="209" applyFont="1" applyFill="1" applyBorder="1" applyAlignment="1" applyProtection="1">
      <alignment horizontal="justify" vertical="top" wrapText="1"/>
    </xf>
    <xf numFmtId="0" fontId="90" fillId="7" borderId="4" xfId="209" applyFont="1" applyFill="1" applyBorder="1" applyAlignment="1" applyProtection="1">
      <alignment horizontal="center" vertical="top" wrapText="1"/>
    </xf>
    <xf numFmtId="2" fontId="91" fillId="7" borderId="4" xfId="0" applyNumberFormat="1" applyFont="1" applyFill="1" applyBorder="1" applyAlignment="1" applyProtection="1">
      <alignment horizontal="right" vertical="top"/>
    </xf>
    <xf numFmtId="0" fontId="91" fillId="2" borderId="0" xfId="0" applyNumberFormat="1" applyFont="1" applyFill="1" applyBorder="1" applyAlignment="1" applyProtection="1">
      <alignment horizontal="center" vertical="top" wrapText="1"/>
    </xf>
    <xf numFmtId="0" fontId="90" fillId="2" borderId="0" xfId="209" applyFont="1" applyFill="1" applyBorder="1" applyAlignment="1" applyProtection="1">
      <alignment horizontal="justify" vertical="top" wrapText="1"/>
    </xf>
    <xf numFmtId="0" fontId="90" fillId="2" borderId="0" xfId="209" applyFont="1" applyFill="1" applyBorder="1" applyAlignment="1" applyProtection="1">
      <alignment horizontal="center" vertical="top" wrapText="1"/>
    </xf>
    <xf numFmtId="2" fontId="91" fillId="2" borderId="0" xfId="0" applyNumberFormat="1" applyFont="1" applyFill="1" applyBorder="1" applyAlignment="1" applyProtection="1">
      <alignment horizontal="right" vertical="top"/>
    </xf>
    <xf numFmtId="43" fontId="91" fillId="2" borderId="0" xfId="11" applyFont="1" applyFill="1" applyBorder="1" applyAlignment="1" applyProtection="1">
      <alignment horizontal="right" vertical="top"/>
    </xf>
    <xf numFmtId="0" fontId="91" fillId="0" borderId="0" xfId="0" applyNumberFormat="1" applyFont="1" applyAlignment="1" applyProtection="1">
      <alignment vertical="top"/>
    </xf>
    <xf numFmtId="177" fontId="90" fillId="0" borderId="0" xfId="0" applyNumberFormat="1" applyFont="1" applyFill="1" applyBorder="1" applyAlignment="1" applyProtection="1">
      <alignment horizontal="justify" vertical="top"/>
    </xf>
    <xf numFmtId="0" fontId="90" fillId="0" borderId="0" xfId="0" applyFont="1" applyAlignment="1" applyProtection="1">
      <alignment horizontal="center" vertical="top"/>
    </xf>
    <xf numFmtId="0" fontId="93" fillId="0" borderId="0" xfId="0" applyNumberFormat="1" applyFont="1" applyFill="1" applyBorder="1" applyAlignment="1" applyProtection="1">
      <alignment horizontal="justify" vertical="top"/>
    </xf>
    <xf numFmtId="0" fontId="91" fillId="0" borderId="0" xfId="0" applyNumberFormat="1" applyFont="1" applyAlignment="1" applyProtection="1">
      <alignment horizontal="justify" vertical="top" wrapText="1"/>
    </xf>
    <xf numFmtId="0" fontId="91" fillId="0" borderId="0" xfId="199" applyNumberFormat="1" applyFont="1" applyFill="1" applyBorder="1" applyAlignment="1" applyProtection="1">
      <alignment horizontal="center" vertical="top"/>
      <protection hidden="1"/>
    </xf>
    <xf numFmtId="0" fontId="91" fillId="0" borderId="0" xfId="199" applyNumberFormat="1" applyFont="1" applyFill="1" applyBorder="1" applyAlignment="1" applyProtection="1">
      <alignment horizontal="justify" vertical="top"/>
      <protection hidden="1"/>
    </xf>
    <xf numFmtId="0" fontId="91" fillId="0" borderId="0" xfId="199" applyNumberFormat="1" applyFont="1" applyFill="1" applyBorder="1" applyAlignment="1" applyProtection="1">
      <alignment horizontal="justify" vertical="top" wrapText="1"/>
      <protection hidden="1"/>
    </xf>
    <xf numFmtId="0" fontId="91" fillId="0" borderId="0" xfId="199" applyNumberFormat="1" applyFont="1" applyFill="1" applyBorder="1" applyAlignment="1" applyProtection="1">
      <alignment vertical="top"/>
      <protection hidden="1"/>
    </xf>
    <xf numFmtId="1" fontId="96" fillId="0" borderId="5" xfId="0" applyNumberFormat="1" applyFont="1" applyFill="1" applyBorder="1" applyAlignment="1" applyProtection="1">
      <alignment horizontal="left" vertical="top"/>
    </xf>
    <xf numFmtId="164" fontId="96" fillId="0" borderId="5" xfId="0" applyNumberFormat="1" applyFont="1" applyFill="1" applyBorder="1" applyAlignment="1" applyProtection="1">
      <alignment horizontal="left" vertical="top"/>
    </xf>
    <xf numFmtId="1" fontId="96" fillId="0" borderId="5" xfId="0" applyNumberFormat="1" applyFont="1" applyFill="1" applyBorder="1" applyAlignment="1" applyProtection="1">
      <alignment horizontal="center" vertical="center"/>
    </xf>
    <xf numFmtId="0" fontId="96" fillId="0" borderId="5" xfId="0" applyNumberFormat="1" applyFont="1" applyFill="1" applyBorder="1" applyAlignment="1" applyProtection="1">
      <alignment horizontal="left" vertical="top"/>
    </xf>
    <xf numFmtId="0" fontId="96" fillId="0" borderId="5" xfId="0" applyNumberFormat="1" applyFont="1" applyFill="1" applyBorder="1" applyAlignment="1" applyProtection="1">
      <alignment horizontal="justify" vertical="top"/>
    </xf>
    <xf numFmtId="0" fontId="96" fillId="0" borderId="5" xfId="0" applyNumberFormat="1" applyFont="1" applyFill="1" applyBorder="1" applyAlignment="1" applyProtection="1">
      <alignment horizontal="center" vertical="top"/>
    </xf>
    <xf numFmtId="0" fontId="96" fillId="0" borderId="5" xfId="0" applyNumberFormat="1" applyFont="1" applyFill="1" applyBorder="1" applyAlignment="1" applyProtection="1">
      <alignment vertical="top"/>
    </xf>
    <xf numFmtId="0" fontId="96" fillId="0" borderId="5" xfId="0" applyNumberFormat="1" applyFont="1" applyFill="1" applyBorder="1" applyAlignment="1" applyProtection="1">
      <alignment horizontal="right" vertical="top"/>
    </xf>
    <xf numFmtId="0" fontId="97" fillId="0" borderId="0" xfId="0" applyFont="1" applyAlignment="1" applyProtection="1">
      <alignment vertical="top"/>
    </xf>
    <xf numFmtId="0" fontId="97" fillId="0" borderId="0" xfId="0" applyFont="1" applyBorder="1" applyAlignment="1" applyProtection="1">
      <alignment vertical="top"/>
    </xf>
    <xf numFmtId="0" fontId="98" fillId="0" borderId="0" xfId="0" applyFont="1" applyAlignment="1" applyProtection="1">
      <alignment vertical="top"/>
    </xf>
    <xf numFmtId="1" fontId="98" fillId="0" borderId="0" xfId="0" applyNumberFormat="1" applyFont="1" applyFill="1" applyBorder="1" applyAlignment="1" applyProtection="1">
      <alignment horizontal="center" vertical="top"/>
    </xf>
    <xf numFmtId="164" fontId="98" fillId="0" borderId="0" xfId="0" applyNumberFormat="1" applyFont="1" applyFill="1" applyBorder="1" applyAlignment="1" applyProtection="1">
      <alignment horizontal="center" vertical="top"/>
    </xf>
    <xf numFmtId="1" fontId="98" fillId="0"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top"/>
    </xf>
    <xf numFmtId="0" fontId="98" fillId="0" borderId="0" xfId="0" applyNumberFormat="1" applyFont="1" applyFill="1" applyBorder="1" applyAlignment="1" applyProtection="1">
      <alignment horizontal="justify" vertical="top"/>
    </xf>
    <xf numFmtId="0" fontId="98" fillId="0" borderId="0" xfId="0" applyNumberFormat="1" applyFont="1" applyFill="1" applyBorder="1" applyAlignment="1" applyProtection="1">
      <alignment vertical="top"/>
    </xf>
    <xf numFmtId="0" fontId="97" fillId="0" borderId="0" xfId="0" applyFont="1" applyBorder="1" applyAlignment="1" applyProtection="1">
      <alignment horizontal="left" vertical="top"/>
    </xf>
    <xf numFmtId="10" fontId="97" fillId="0" borderId="0" xfId="0" applyNumberFormat="1" applyFont="1" applyFill="1" applyBorder="1" applyAlignment="1" applyProtection="1">
      <alignment horizontal="center" vertical="top"/>
    </xf>
    <xf numFmtId="10" fontId="97" fillId="0" borderId="0" xfId="0" applyNumberFormat="1" applyFont="1" applyBorder="1" applyAlignment="1" applyProtection="1">
      <alignment horizontal="center" vertical="top"/>
    </xf>
    <xf numFmtId="1" fontId="98" fillId="0" borderId="0" xfId="199" applyNumberFormat="1" applyFont="1" applyFill="1" applyBorder="1" applyAlignment="1" applyProtection="1">
      <alignment horizontal="center" vertical="top"/>
    </xf>
    <xf numFmtId="164" fontId="98" fillId="0" borderId="0" xfId="199" applyNumberFormat="1" applyFont="1" applyFill="1" applyBorder="1" applyAlignment="1" applyProtection="1">
      <alignment horizontal="center" vertical="top"/>
    </xf>
    <xf numFmtId="1" fontId="98" fillId="0" borderId="0" xfId="199" applyNumberFormat="1" applyFont="1" applyFill="1" applyBorder="1" applyAlignment="1" applyProtection="1">
      <alignment horizontal="center" vertical="center"/>
    </xf>
    <xf numFmtId="0" fontId="98" fillId="0" borderId="0" xfId="199" applyNumberFormat="1" applyFont="1" applyFill="1" applyBorder="1" applyAlignment="1" applyProtection="1">
      <alignment horizontal="center" vertical="top"/>
    </xf>
    <xf numFmtId="0" fontId="98" fillId="0" borderId="0" xfId="199" applyNumberFormat="1" applyFont="1" applyFill="1" applyBorder="1" applyAlignment="1" applyProtection="1">
      <alignment horizontal="justify" vertical="top" wrapText="1"/>
    </xf>
    <xf numFmtId="0" fontId="98" fillId="0" borderId="0" xfId="199" applyNumberFormat="1" applyFont="1" applyFill="1" applyBorder="1" applyAlignment="1" applyProtection="1">
      <alignment vertical="top"/>
    </xf>
    <xf numFmtId="1" fontId="96" fillId="0" borderId="0" xfId="204" applyNumberFormat="1" applyFont="1" applyAlignment="1" applyProtection="1">
      <alignment horizontal="left" vertical="top"/>
      <protection hidden="1"/>
    </xf>
    <xf numFmtId="164" fontId="96" fillId="0" borderId="0" xfId="204" applyNumberFormat="1" applyFont="1" applyAlignment="1" applyProtection="1">
      <alignment horizontal="left" vertical="top"/>
      <protection hidden="1"/>
    </xf>
    <xf numFmtId="1" fontId="96" fillId="0" borderId="0" xfId="204" applyNumberFormat="1" applyFont="1" applyAlignment="1" applyProtection="1">
      <alignment horizontal="center" vertical="center"/>
      <protection hidden="1"/>
    </xf>
    <xf numFmtId="0" fontId="96" fillId="0" borderId="0" xfId="204" applyNumberFormat="1" applyFont="1" applyAlignment="1" applyProtection="1">
      <alignment horizontal="left" vertical="top"/>
      <protection hidden="1"/>
    </xf>
    <xf numFmtId="0" fontId="98" fillId="0" borderId="0" xfId="204" applyFont="1" applyAlignment="1" applyProtection="1">
      <alignment horizontal="justify" vertical="top"/>
      <protection hidden="1"/>
    </xf>
    <xf numFmtId="0" fontId="98" fillId="0" borderId="0" xfId="0" applyNumberFormat="1" applyFont="1" applyFill="1" applyBorder="1" applyAlignment="1" applyProtection="1">
      <alignment horizontal="center" vertical="top"/>
      <protection hidden="1"/>
    </xf>
    <xf numFmtId="0" fontId="96" fillId="0" borderId="0" xfId="199" applyNumberFormat="1" applyFont="1" applyFill="1" applyBorder="1" applyAlignment="1" applyProtection="1">
      <alignment vertical="top" wrapText="1"/>
    </xf>
    <xf numFmtId="1" fontId="96" fillId="0" borderId="0" xfId="199" applyNumberFormat="1" applyFont="1" applyFill="1" applyBorder="1" applyAlignment="1" applyProtection="1">
      <alignment horizontal="center" vertical="center" wrapText="1"/>
    </xf>
    <xf numFmtId="1" fontId="96" fillId="0" borderId="0" xfId="204" applyNumberFormat="1" applyFont="1" applyFill="1" applyAlignment="1" applyProtection="1">
      <alignment horizontal="left" vertical="top"/>
      <protection hidden="1"/>
    </xf>
    <xf numFmtId="164" fontId="96" fillId="0" borderId="0" xfId="204" applyNumberFormat="1" applyFont="1" applyFill="1" applyAlignment="1" applyProtection="1">
      <alignment horizontal="left" vertical="top"/>
      <protection hidden="1"/>
    </xf>
    <xf numFmtId="0" fontId="98" fillId="0" borderId="0" xfId="204" applyFont="1" applyFill="1" applyBorder="1" applyAlignment="1" applyProtection="1">
      <alignment vertical="top"/>
    </xf>
    <xf numFmtId="1" fontId="96" fillId="0" borderId="0" xfId="204" applyNumberFormat="1" applyFont="1" applyFill="1" applyAlignment="1" applyProtection="1">
      <alignment horizontal="center" vertical="center"/>
      <protection hidden="1"/>
    </xf>
    <xf numFmtId="0" fontId="96" fillId="0" borderId="0" xfId="204" applyNumberFormat="1" applyFont="1" applyFill="1" applyAlignment="1" applyProtection="1">
      <alignment horizontal="left" vertical="top"/>
      <protection hidden="1"/>
    </xf>
    <xf numFmtId="1" fontId="98" fillId="0" borderId="0" xfId="204" applyNumberFormat="1" applyFont="1" applyFill="1" applyAlignment="1" applyProtection="1">
      <alignment horizontal="left" vertical="top"/>
      <protection hidden="1"/>
    </xf>
    <xf numFmtId="164" fontId="98" fillId="0" borderId="0" xfId="204" applyNumberFormat="1" applyFont="1" applyFill="1" applyAlignment="1" applyProtection="1">
      <alignment horizontal="left" vertical="top"/>
      <protection hidden="1"/>
    </xf>
    <xf numFmtId="164" fontId="98" fillId="0" borderId="0" xfId="204" applyNumberFormat="1" applyFont="1" applyFill="1" applyAlignment="1" applyProtection="1">
      <alignment vertical="top"/>
      <protection hidden="1"/>
    </xf>
    <xf numFmtId="1" fontId="98" fillId="0" borderId="0" xfId="204" applyNumberFormat="1" applyFont="1" applyFill="1" applyAlignment="1" applyProtection="1">
      <alignment horizontal="center" vertical="center"/>
      <protection hidden="1"/>
    </xf>
    <xf numFmtId="0" fontId="98" fillId="0" borderId="0" xfId="204" applyNumberFormat="1" applyFont="1" applyFill="1" applyAlignment="1" applyProtection="1">
      <alignment horizontal="left" vertical="top"/>
      <protection hidden="1"/>
    </xf>
    <xf numFmtId="0" fontId="98" fillId="0" borderId="0" xfId="204" applyFont="1" applyBorder="1" applyAlignment="1" applyProtection="1">
      <alignment vertical="top"/>
      <protection hidden="1"/>
    </xf>
    <xf numFmtId="1" fontId="98" fillId="0" borderId="0" xfId="204" applyNumberFormat="1" applyFont="1" applyFill="1" applyAlignment="1" applyProtection="1">
      <alignment horizontal="center" vertical="top"/>
      <protection hidden="1"/>
    </xf>
    <xf numFmtId="164" fontId="98" fillId="0" borderId="0" xfId="204" applyNumberFormat="1" applyFont="1" applyFill="1" applyAlignment="1" applyProtection="1">
      <alignment horizontal="center" vertical="top"/>
      <protection hidden="1"/>
    </xf>
    <xf numFmtId="0" fontId="98" fillId="0" borderId="0" xfId="204" applyNumberFormat="1" applyFont="1" applyFill="1" applyAlignment="1" applyProtection="1">
      <alignment horizontal="center" vertical="top"/>
      <protection hidden="1"/>
    </xf>
    <xf numFmtId="0" fontId="98" fillId="0" borderId="0" xfId="204" applyFont="1" applyFill="1" applyBorder="1" applyAlignment="1" applyProtection="1">
      <alignment horizontal="justify" vertical="top"/>
    </xf>
    <xf numFmtId="0" fontId="98" fillId="0" borderId="0" xfId="204" applyFont="1" applyFill="1" applyBorder="1" applyAlignment="1" applyProtection="1">
      <alignment horizontal="center" vertical="top"/>
    </xf>
    <xf numFmtId="0" fontId="98" fillId="0" borderId="0" xfId="204" applyFont="1" applyBorder="1" applyAlignment="1" applyProtection="1">
      <alignment horizontal="left" vertical="top"/>
      <protection hidden="1"/>
    </xf>
    <xf numFmtId="164" fontId="99" fillId="16" borderId="0" xfId="204" applyNumberFormat="1" applyFont="1" applyFill="1" applyAlignment="1" applyProtection="1">
      <alignment vertical="top"/>
      <protection hidden="1"/>
    </xf>
    <xf numFmtId="0" fontId="97" fillId="16" borderId="0" xfId="0" applyFont="1" applyFill="1" applyAlignment="1" applyProtection="1">
      <alignment vertical="top"/>
    </xf>
    <xf numFmtId="0" fontId="100" fillId="0" borderId="0" xfId="0" applyFont="1" applyAlignment="1" applyProtection="1">
      <alignment vertical="top"/>
    </xf>
    <xf numFmtId="0" fontId="97" fillId="0" borderId="0" xfId="0" applyFont="1" applyBorder="1" applyAlignment="1" applyProtection="1">
      <alignment horizontal="center" vertical="top"/>
    </xf>
    <xf numFmtId="0" fontId="101" fillId="0" borderId="0" xfId="0" applyFont="1" applyBorder="1" applyAlignment="1" applyProtection="1">
      <alignment horizontal="center" vertical="top"/>
    </xf>
    <xf numFmtId="1" fontId="96" fillId="11" borderId="4" xfId="199" applyNumberFormat="1" applyFont="1" applyFill="1" applyBorder="1" applyAlignment="1" applyProtection="1">
      <alignment horizontal="center" vertical="top" wrapText="1"/>
    </xf>
    <xf numFmtId="0" fontId="96" fillId="11" borderId="4" xfId="199" applyNumberFormat="1" applyFont="1" applyFill="1" applyBorder="1" applyAlignment="1" applyProtection="1">
      <alignment horizontal="center" vertical="top" wrapText="1"/>
    </xf>
    <xf numFmtId="164" fontId="96" fillId="11" borderId="4" xfId="199" applyNumberFormat="1" applyFont="1" applyFill="1" applyBorder="1" applyAlignment="1" applyProtection="1">
      <alignment horizontal="center" vertical="top" wrapText="1"/>
    </xf>
    <xf numFmtId="1" fontId="90" fillId="11" borderId="4" xfId="0" applyNumberFormat="1" applyFont="1" applyFill="1" applyBorder="1" applyAlignment="1">
      <alignment horizontal="center" vertical="top" wrapText="1"/>
    </xf>
    <xf numFmtId="0" fontId="90" fillId="11" borderId="4" xfId="0" applyNumberFormat="1" applyFont="1" applyFill="1" applyBorder="1" applyAlignment="1">
      <alignment horizontal="center" vertical="top" wrapText="1"/>
    </xf>
    <xf numFmtId="0" fontId="90" fillId="11" borderId="4" xfId="0" applyFont="1" applyFill="1" applyBorder="1" applyAlignment="1">
      <alignment horizontal="center" vertical="top" wrapText="1"/>
    </xf>
    <xf numFmtId="0" fontId="96" fillId="11" borderId="4" xfId="199" applyNumberFormat="1" applyFont="1" applyFill="1" applyBorder="1" applyAlignment="1" applyProtection="1">
      <alignment horizontal="center" vertical="top"/>
    </xf>
    <xf numFmtId="0" fontId="96" fillId="11" borderId="4" xfId="0" applyFont="1" applyFill="1" applyBorder="1" applyAlignment="1" applyProtection="1">
      <alignment vertical="top" wrapText="1"/>
    </xf>
    <xf numFmtId="0" fontId="101" fillId="0" borderId="0" xfId="199" applyNumberFormat="1" applyFont="1" applyFill="1" applyBorder="1" applyAlignment="1" applyProtection="1">
      <alignment horizontal="center" vertical="top" wrapText="1"/>
      <protection hidden="1"/>
    </xf>
    <xf numFmtId="1" fontId="96" fillId="11" borderId="4" xfId="0" applyNumberFormat="1" applyFont="1" applyFill="1" applyBorder="1" applyAlignment="1" applyProtection="1">
      <alignment horizontal="center" vertical="center"/>
    </xf>
    <xf numFmtId="1" fontId="102" fillId="11" borderId="4" xfId="0" applyNumberFormat="1" applyFont="1" applyFill="1" applyBorder="1" applyAlignment="1" applyProtection="1">
      <alignment horizontal="center" vertical="center"/>
    </xf>
    <xf numFmtId="1" fontId="102" fillId="11" borderId="4" xfId="0" applyNumberFormat="1" applyFont="1" applyFill="1" applyBorder="1" applyAlignment="1" applyProtection="1">
      <alignment horizontal="center" vertical="center" wrapText="1"/>
    </xf>
    <xf numFmtId="1" fontId="90" fillId="11" borderId="4" xfId="0" applyNumberFormat="1" applyFont="1" applyFill="1" applyBorder="1" applyAlignment="1">
      <alignment horizontal="center" vertical="center" wrapText="1"/>
    </xf>
    <xf numFmtId="0" fontId="90" fillId="11" borderId="4" xfId="0" applyNumberFormat="1" applyFont="1" applyFill="1" applyBorder="1" applyAlignment="1">
      <alignment horizontal="center" vertical="center" wrapText="1"/>
    </xf>
    <xf numFmtId="0" fontId="90" fillId="11" borderId="4" xfId="0" applyFont="1" applyFill="1" applyBorder="1" applyAlignment="1">
      <alignment horizontal="center" vertical="center" wrapText="1"/>
    </xf>
    <xf numFmtId="0" fontId="96" fillId="11" borderId="4" xfId="0" applyNumberFormat="1" applyFont="1" applyFill="1" applyBorder="1" applyAlignment="1" applyProtection="1">
      <alignment horizontal="center" vertical="center"/>
    </xf>
    <xf numFmtId="0" fontId="100" fillId="0" borderId="0" xfId="0" applyFont="1" applyAlignment="1" applyProtection="1">
      <alignment vertical="center"/>
    </xf>
    <xf numFmtId="0" fontId="97" fillId="0" borderId="0" xfId="0" applyFont="1" applyAlignment="1" applyProtection="1">
      <alignment vertical="center"/>
    </xf>
    <xf numFmtId="0" fontId="97" fillId="0" borderId="0" xfId="0" applyFont="1" applyBorder="1" applyAlignment="1" applyProtection="1">
      <alignment vertical="center"/>
    </xf>
    <xf numFmtId="0" fontId="101" fillId="0" borderId="0" xfId="0" applyNumberFormat="1" applyFont="1" applyFill="1" applyBorder="1" applyAlignment="1" applyProtection="1">
      <alignment horizontal="center" vertical="center"/>
      <protection hidden="1"/>
    </xf>
    <xf numFmtId="0" fontId="97" fillId="0" borderId="0" xfId="0" applyFont="1" applyBorder="1" applyAlignment="1" applyProtection="1">
      <alignment horizontal="center" vertical="center"/>
    </xf>
    <xf numFmtId="0" fontId="98" fillId="0" borderId="0" xfId="0" applyFont="1" applyAlignment="1" applyProtection="1">
      <alignment vertical="center"/>
    </xf>
    <xf numFmtId="0" fontId="103" fillId="15" borderId="4" xfId="0" applyNumberFormat="1" applyFont="1" applyFill="1" applyBorder="1" applyAlignment="1" applyProtection="1">
      <alignment horizontal="center" vertical="top" wrapText="1"/>
    </xf>
    <xf numFmtId="0" fontId="103" fillId="15" borderId="3" xfId="0" applyNumberFormat="1" applyFont="1" applyFill="1" applyBorder="1" applyAlignment="1" applyProtection="1">
      <alignment vertical="top"/>
    </xf>
    <xf numFmtId="0" fontId="103" fillId="15" borderId="3" xfId="0" applyNumberFormat="1" applyFont="1" applyFill="1" applyBorder="1" applyAlignment="1" applyProtection="1">
      <alignment horizontal="left" vertical="top"/>
    </xf>
    <xf numFmtId="0" fontId="103" fillId="15" borderId="14" xfId="0" applyNumberFormat="1" applyFont="1" applyFill="1" applyBorder="1" applyAlignment="1" applyProtection="1">
      <alignment vertical="top"/>
    </xf>
    <xf numFmtId="1" fontId="98" fillId="0" borderId="4" xfId="0" applyNumberFormat="1" applyFont="1" applyFill="1" applyBorder="1" applyAlignment="1" applyProtection="1">
      <alignment horizontal="center" vertical="top" wrapText="1"/>
    </xf>
    <xf numFmtId="1" fontId="98" fillId="0" borderId="15" xfId="199" applyNumberFormat="1" applyFont="1" applyFill="1" applyBorder="1" applyAlignment="1" applyProtection="1">
      <alignment horizontal="center" vertical="top"/>
      <protection locked="0"/>
    </xf>
    <xf numFmtId="9" fontId="91" fillId="0" borderId="4" xfId="0" applyNumberFormat="1" applyFont="1" applyBorder="1" applyAlignment="1">
      <alignment horizontal="center" vertical="top"/>
    </xf>
    <xf numFmtId="10" fontId="98" fillId="0" borderId="4" xfId="199" applyNumberFormat="1" applyFont="1" applyFill="1" applyBorder="1" applyAlignment="1" applyProtection="1">
      <alignment horizontal="center" vertical="top"/>
      <protection locked="0" hidden="1"/>
    </xf>
    <xf numFmtId="1" fontId="98" fillId="0" borderId="4" xfId="199" applyNumberFormat="1" applyFont="1" applyFill="1" applyBorder="1" applyAlignment="1" applyProtection="1">
      <alignment horizontal="right" vertical="top"/>
      <protection locked="0"/>
    </xf>
    <xf numFmtId="2" fontId="98" fillId="0" borderId="4" xfId="199" applyNumberFormat="1" applyFont="1" applyFill="1" applyBorder="1" applyAlignment="1" applyProtection="1">
      <alignment horizontal="right" vertical="top"/>
    </xf>
    <xf numFmtId="2" fontId="98" fillId="0" borderId="4" xfId="199" applyNumberFormat="1" applyFont="1" applyFill="1" applyBorder="1" applyAlignment="1" applyProtection="1">
      <alignment vertical="top"/>
    </xf>
    <xf numFmtId="0" fontId="100" fillId="0" borderId="0" xfId="199" applyNumberFormat="1" applyFont="1" applyFill="1" applyBorder="1" applyAlignment="1" applyProtection="1">
      <alignment vertical="top"/>
    </xf>
    <xf numFmtId="0" fontId="98" fillId="0" borderId="0" xfId="199" applyNumberFormat="1" applyFont="1" applyFill="1" applyBorder="1" applyAlignment="1" applyProtection="1">
      <alignment vertical="top" wrapText="1"/>
    </xf>
    <xf numFmtId="170" fontId="104" fillId="12" borderId="4" xfId="0" applyNumberFormat="1" applyFont="1" applyFill="1" applyBorder="1" applyAlignment="1" applyProtection="1">
      <alignment horizontal="justify" vertical="top" wrapText="1"/>
    </xf>
    <xf numFmtId="0" fontId="98" fillId="12" borderId="4" xfId="0" applyFont="1" applyFill="1" applyBorder="1" applyAlignment="1" applyProtection="1">
      <alignment horizontal="center" vertical="top" wrapText="1"/>
    </xf>
    <xf numFmtId="0" fontId="98" fillId="12" borderId="4" xfId="0" applyNumberFormat="1" applyFont="1" applyFill="1" applyBorder="1" applyAlignment="1" applyProtection="1">
      <alignment horizontal="center" vertical="top"/>
    </xf>
    <xf numFmtId="2" fontId="98" fillId="12" borderId="4" xfId="199" applyNumberFormat="1" applyFont="1" applyFill="1" applyBorder="1" applyAlignment="1" applyProtection="1">
      <alignment horizontal="right" vertical="top"/>
    </xf>
    <xf numFmtId="2" fontId="96" fillId="12" borderId="4" xfId="199" applyNumberFormat="1" applyFont="1" applyFill="1" applyBorder="1" applyAlignment="1" applyProtection="1">
      <alignment horizontal="right" vertical="top"/>
    </xf>
    <xf numFmtId="0" fontId="97" fillId="12" borderId="4" xfId="0" applyFont="1" applyFill="1" applyBorder="1" applyAlignment="1" applyProtection="1">
      <alignment vertical="top"/>
    </xf>
    <xf numFmtId="0" fontId="105" fillId="0" borderId="0" xfId="0" applyFont="1" applyAlignment="1" applyProtection="1">
      <alignment vertical="top"/>
    </xf>
    <xf numFmtId="0" fontId="98" fillId="0" borderId="0" xfId="0" applyFont="1" applyBorder="1" applyAlignment="1" applyProtection="1">
      <alignment vertical="top"/>
    </xf>
    <xf numFmtId="1" fontId="98" fillId="12" borderId="0" xfId="0" applyNumberFormat="1" applyFont="1" applyFill="1" applyBorder="1" applyAlignment="1" applyProtection="1">
      <alignment horizontal="center" vertical="top" wrapText="1"/>
    </xf>
    <xf numFmtId="164" fontId="98" fillId="12" borderId="0" xfId="0" applyNumberFormat="1" applyFont="1" applyFill="1" applyBorder="1" applyAlignment="1" applyProtection="1">
      <alignment horizontal="center" vertical="top" wrapText="1"/>
    </xf>
    <xf numFmtId="1" fontId="98" fillId="12" borderId="0" xfId="0" applyNumberFormat="1" applyFont="1" applyFill="1" applyBorder="1" applyAlignment="1" applyProtection="1">
      <alignment horizontal="center" vertical="center" wrapText="1"/>
    </xf>
    <xf numFmtId="0" fontId="98" fillId="12" borderId="0" xfId="0" applyNumberFormat="1" applyFont="1" applyFill="1" applyBorder="1" applyAlignment="1" applyProtection="1">
      <alignment horizontal="center" vertical="top" wrapText="1"/>
    </xf>
    <xf numFmtId="2" fontId="96" fillId="12" borderId="4" xfId="199" applyNumberFormat="1" applyFont="1" applyFill="1" applyBorder="1" applyAlignment="1" applyProtection="1">
      <alignment vertical="top"/>
    </xf>
    <xf numFmtId="1" fontId="98" fillId="0" borderId="0" xfId="0" applyNumberFormat="1" applyFont="1" applyAlignment="1" applyProtection="1">
      <alignment horizontal="right" vertical="top"/>
    </xf>
    <xf numFmtId="0" fontId="98" fillId="0" borderId="0" xfId="0" applyFont="1" applyAlignment="1" applyProtection="1">
      <alignment horizontal="right" vertical="top"/>
    </xf>
    <xf numFmtId="2" fontId="98" fillId="0" borderId="0" xfId="199" applyNumberFormat="1" applyFont="1" applyFill="1" applyBorder="1" applyAlignment="1" applyProtection="1">
      <alignment horizontal="right" vertical="top"/>
    </xf>
    <xf numFmtId="2" fontId="96" fillId="0" borderId="0" xfId="199" applyNumberFormat="1" applyFont="1" applyFill="1" applyBorder="1" applyAlignment="1" applyProtection="1">
      <alignment horizontal="right" vertical="top"/>
    </xf>
    <xf numFmtId="1" fontId="98" fillId="0" borderId="0" xfId="0" applyNumberFormat="1" applyFont="1" applyFill="1" applyBorder="1" applyAlignment="1" applyProtection="1">
      <alignment horizontal="right" vertical="top"/>
    </xf>
    <xf numFmtId="0" fontId="98" fillId="0" borderId="0" xfId="0" applyFont="1" applyFill="1" applyBorder="1" applyAlignment="1">
      <alignment vertical="top" wrapText="1"/>
    </xf>
    <xf numFmtId="164" fontId="96" fillId="0" borderId="0" xfId="0" applyNumberFormat="1" applyFont="1" applyFill="1" applyBorder="1" applyAlignment="1" applyProtection="1">
      <alignment horizontal="center" vertical="top"/>
    </xf>
    <xf numFmtId="0" fontId="96" fillId="0" borderId="0" xfId="0" applyNumberFormat="1" applyFont="1" applyFill="1" applyBorder="1" applyAlignment="1" applyProtection="1">
      <alignment horizontal="center" vertical="top"/>
    </xf>
    <xf numFmtId="0" fontId="96" fillId="0" borderId="0" xfId="0" applyFont="1" applyBorder="1" applyAlignment="1" applyProtection="1">
      <alignment horizontal="center" vertical="top" wrapText="1"/>
    </xf>
    <xf numFmtId="0" fontId="96" fillId="0" borderId="0" xfId="0" applyFont="1" applyFill="1" applyBorder="1" applyAlignment="1" applyProtection="1">
      <alignment vertical="top"/>
    </xf>
    <xf numFmtId="1" fontId="97" fillId="0" borderId="0" xfId="0" applyNumberFormat="1" applyFont="1" applyFill="1" applyBorder="1" applyAlignment="1" applyProtection="1">
      <alignment horizontal="center" vertical="top"/>
    </xf>
    <xf numFmtId="164" fontId="97" fillId="0" borderId="0" xfId="0" applyNumberFormat="1"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xf>
    <xf numFmtId="0" fontId="97" fillId="0" borderId="0" xfId="0" applyNumberFormat="1" applyFont="1" applyFill="1" applyBorder="1" applyAlignment="1" applyProtection="1">
      <alignment horizontal="center" vertical="top"/>
    </xf>
    <xf numFmtId="0" fontId="97" fillId="0" borderId="0" xfId="0" applyNumberFormat="1" applyFont="1" applyFill="1" applyBorder="1" applyAlignment="1" applyProtection="1">
      <alignment horizontal="justify" vertical="top"/>
    </xf>
    <xf numFmtId="0" fontId="97" fillId="0" borderId="0" xfId="0" applyNumberFormat="1" applyFont="1" applyFill="1" applyBorder="1" applyAlignment="1" applyProtection="1">
      <alignment vertical="top"/>
    </xf>
    <xf numFmtId="1" fontId="96" fillId="0" borderId="0" xfId="0" applyNumberFormat="1"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177" fontId="96" fillId="0" borderId="0" xfId="0" applyNumberFormat="1" applyFont="1" applyFill="1" applyBorder="1" applyAlignment="1" applyProtection="1">
      <alignment horizontal="justify" vertical="top"/>
      <protection hidden="1"/>
    </xf>
    <xf numFmtId="14" fontId="98" fillId="0" borderId="0" xfId="0" applyNumberFormat="1" applyFont="1" applyFill="1" applyBorder="1" applyAlignment="1" applyProtection="1">
      <alignment horizontal="center" vertical="top"/>
    </xf>
    <xf numFmtId="0" fontId="96" fillId="0" borderId="0" xfId="0" applyFont="1" applyAlignment="1" applyProtection="1">
      <alignment horizontal="center" vertical="top"/>
    </xf>
    <xf numFmtId="1" fontId="96" fillId="0" borderId="0" xfId="210" applyNumberFormat="1" applyFont="1" applyFill="1" applyBorder="1" applyAlignment="1" applyProtection="1">
      <alignment horizontal="center" vertical="top" wrapText="1"/>
      <protection hidden="1"/>
    </xf>
    <xf numFmtId="164" fontId="96" fillId="0" borderId="0" xfId="210" applyNumberFormat="1" applyFont="1" applyFill="1" applyBorder="1" applyAlignment="1" applyProtection="1">
      <alignment horizontal="center" vertical="top" wrapText="1"/>
      <protection hidden="1"/>
    </xf>
    <xf numFmtId="1" fontId="96" fillId="0" borderId="0" xfId="210" applyNumberFormat="1" applyFont="1" applyFill="1" applyBorder="1" applyAlignment="1" applyProtection="1">
      <alignment horizontal="center" vertical="center" wrapText="1"/>
      <protection hidden="1"/>
    </xf>
    <xf numFmtId="0" fontId="96" fillId="0" borderId="0" xfId="210" applyNumberFormat="1" applyFont="1" applyFill="1" applyBorder="1" applyAlignment="1" applyProtection="1">
      <alignment horizontal="center" vertical="top" wrapText="1"/>
      <protection hidden="1"/>
    </xf>
    <xf numFmtId="0" fontId="98" fillId="0" borderId="0" xfId="200" applyNumberFormat="1" applyFont="1" applyFill="1" applyBorder="1" applyAlignment="1" applyProtection="1">
      <alignment horizontal="justify" vertical="top" wrapText="1"/>
      <protection hidden="1"/>
    </xf>
    <xf numFmtId="178" fontId="98" fillId="0" borderId="0" xfId="11" applyNumberFormat="1" applyFont="1" applyFill="1" applyBorder="1" applyAlignment="1" applyProtection="1">
      <alignment horizontal="center" vertical="top" wrapText="1"/>
      <protection hidden="1"/>
    </xf>
    <xf numFmtId="0" fontId="98" fillId="0" borderId="0" xfId="200" applyNumberFormat="1" applyFont="1" applyFill="1" applyBorder="1" applyAlignment="1" applyProtection="1">
      <alignment horizontal="center" vertical="top"/>
      <protection hidden="1"/>
    </xf>
    <xf numFmtId="2" fontId="98" fillId="0" borderId="0" xfId="199" applyNumberFormat="1" applyFont="1" applyFill="1" applyBorder="1" applyAlignment="1" applyProtection="1">
      <alignment horizontal="right" vertical="top"/>
      <protection hidden="1"/>
    </xf>
    <xf numFmtId="0" fontId="97" fillId="0" borderId="0" xfId="0" applyFont="1" applyFill="1" applyBorder="1" applyAlignment="1" applyProtection="1">
      <alignment vertical="top"/>
      <protection hidden="1"/>
    </xf>
    <xf numFmtId="0" fontId="97" fillId="0" borderId="0" xfId="0" applyFont="1" applyBorder="1" applyAlignment="1" applyProtection="1">
      <alignment vertical="top"/>
      <protection hidden="1"/>
    </xf>
    <xf numFmtId="2" fontId="97" fillId="0" borderId="0" xfId="199" applyNumberFormat="1" applyFont="1" applyFill="1" applyBorder="1" applyAlignment="1" applyProtection="1">
      <alignment horizontal="right" vertical="top"/>
      <protection hidden="1"/>
    </xf>
    <xf numFmtId="4" fontId="97" fillId="0" borderId="0" xfId="199" applyNumberFormat="1" applyFont="1" applyFill="1" applyBorder="1" applyAlignment="1" applyProtection="1">
      <alignment vertical="top"/>
      <protection hidden="1"/>
    </xf>
    <xf numFmtId="2" fontId="101" fillId="0" borderId="0" xfId="199" applyNumberFormat="1" applyFont="1" applyFill="1" applyBorder="1" applyAlignment="1" applyProtection="1">
      <alignment horizontal="right" vertical="top"/>
      <protection hidden="1"/>
    </xf>
    <xf numFmtId="2" fontId="97" fillId="0" borderId="0" xfId="0" applyNumberFormat="1" applyFont="1" applyBorder="1" applyAlignment="1" applyProtection="1">
      <alignment vertical="top"/>
      <protection hidden="1"/>
    </xf>
    <xf numFmtId="1" fontId="97" fillId="0" borderId="0" xfId="199" applyNumberFormat="1" applyFont="1" applyFill="1" applyBorder="1" applyAlignment="1" applyProtection="1">
      <alignment horizontal="center" vertical="top"/>
      <protection hidden="1"/>
    </xf>
    <xf numFmtId="164" fontId="97" fillId="0" borderId="0" xfId="199" applyNumberFormat="1" applyFont="1" applyFill="1" applyBorder="1" applyAlignment="1" applyProtection="1">
      <alignment horizontal="center" vertical="top"/>
      <protection hidden="1"/>
    </xf>
    <xf numFmtId="1" fontId="97" fillId="0" borderId="0" xfId="199" applyNumberFormat="1" applyFont="1" applyFill="1" applyBorder="1" applyAlignment="1" applyProtection="1">
      <alignment horizontal="center" vertical="center"/>
      <protection hidden="1"/>
    </xf>
    <xf numFmtId="0" fontId="97" fillId="0" borderId="0" xfId="199" applyNumberFormat="1" applyFont="1" applyFill="1" applyBorder="1" applyAlignment="1" applyProtection="1">
      <alignment horizontal="center" vertical="top"/>
      <protection hidden="1"/>
    </xf>
    <xf numFmtId="0" fontId="97" fillId="0" borderId="0" xfId="0" applyFont="1" applyBorder="1" applyAlignment="1" applyProtection="1">
      <alignment horizontal="justify" vertical="top" wrapText="1"/>
      <protection hidden="1"/>
    </xf>
    <xf numFmtId="0" fontId="101" fillId="0" borderId="0" xfId="199" applyNumberFormat="1" applyFont="1" applyFill="1" applyBorder="1" applyAlignment="1" applyProtection="1">
      <alignment horizontal="justify" vertical="top" wrapText="1"/>
      <protection hidden="1"/>
    </xf>
    <xf numFmtId="1" fontId="98" fillId="0" borderId="0" xfId="199" applyNumberFormat="1" applyFont="1" applyFill="1" applyBorder="1" applyAlignment="1" applyProtection="1">
      <alignment horizontal="center" vertical="top"/>
      <protection hidden="1"/>
    </xf>
    <xf numFmtId="164" fontId="98" fillId="0" borderId="0" xfId="199" applyNumberFormat="1" applyFont="1" applyFill="1" applyBorder="1" applyAlignment="1" applyProtection="1">
      <alignment horizontal="center" vertical="top"/>
      <protection hidden="1"/>
    </xf>
    <xf numFmtId="1" fontId="98" fillId="0" borderId="0" xfId="199" applyNumberFormat="1" applyFont="1" applyFill="1" applyBorder="1" applyAlignment="1" applyProtection="1">
      <alignment horizontal="center" vertical="center"/>
      <protection hidden="1"/>
    </xf>
    <xf numFmtId="0" fontId="98" fillId="0" borderId="0" xfId="199" applyNumberFormat="1" applyFont="1" applyFill="1" applyBorder="1" applyAlignment="1" applyProtection="1">
      <alignment horizontal="center" vertical="top"/>
      <protection hidden="1"/>
    </xf>
    <xf numFmtId="0" fontId="98" fillId="0" borderId="0" xfId="199" applyNumberFormat="1" applyFont="1" applyFill="1" applyBorder="1" applyAlignment="1" applyProtection="1">
      <alignment horizontal="justify" vertical="top" wrapText="1"/>
      <protection hidden="1"/>
    </xf>
    <xf numFmtId="0" fontId="98" fillId="0" borderId="0" xfId="199" applyNumberFormat="1" applyFont="1" applyFill="1" applyBorder="1" applyAlignment="1" applyProtection="1">
      <alignment vertical="top"/>
      <protection hidden="1"/>
    </xf>
    <xf numFmtId="1" fontId="96" fillId="0" borderId="0" xfId="0" applyNumberFormat="1" applyFont="1" applyFill="1" applyBorder="1" applyAlignment="1" applyProtection="1">
      <alignment horizontal="center" vertical="top"/>
      <protection hidden="1"/>
    </xf>
    <xf numFmtId="164" fontId="96" fillId="0" borderId="0" xfId="0" applyNumberFormat="1" applyFont="1" applyFill="1" applyBorder="1" applyAlignment="1" applyProtection="1">
      <alignment horizontal="center" vertical="top"/>
      <protection hidden="1"/>
    </xf>
    <xf numFmtId="1" fontId="96" fillId="0" borderId="0" xfId="0" applyNumberFormat="1" applyFont="1" applyFill="1" applyBorder="1" applyAlignment="1" applyProtection="1">
      <alignment horizontal="center" vertical="center"/>
      <protection hidden="1"/>
    </xf>
    <xf numFmtId="0" fontId="96" fillId="0" borderId="0" xfId="0" applyNumberFormat="1" applyFont="1" applyFill="1" applyBorder="1" applyAlignment="1" applyProtection="1">
      <alignment horizontal="center" vertical="top"/>
      <protection hidden="1"/>
    </xf>
    <xf numFmtId="0" fontId="96" fillId="0" borderId="0" xfId="0" applyNumberFormat="1" applyFont="1" applyFill="1" applyBorder="1" applyAlignment="1" applyProtection="1">
      <alignment horizontal="justify" vertical="top"/>
      <protection hidden="1"/>
    </xf>
    <xf numFmtId="0" fontId="96" fillId="0" borderId="0" xfId="0" applyNumberFormat="1" applyFont="1" applyFill="1" applyBorder="1" applyAlignment="1" applyProtection="1">
      <alignment vertical="top"/>
      <protection hidden="1"/>
    </xf>
    <xf numFmtId="0" fontId="96" fillId="0" borderId="0" xfId="0" applyNumberFormat="1" applyFont="1" applyFill="1" applyBorder="1" applyAlignment="1" applyProtection="1">
      <alignment horizontal="right" vertical="top"/>
      <protection hidden="1"/>
    </xf>
    <xf numFmtId="164" fontId="103" fillId="16" borderId="0" xfId="204" applyNumberFormat="1" applyFont="1" applyFill="1" applyAlignment="1" applyProtection="1">
      <alignment vertical="top"/>
      <protection hidden="1"/>
    </xf>
    <xf numFmtId="9" fontId="98" fillId="0" borderId="4" xfId="0" applyNumberFormat="1" applyFont="1" applyBorder="1" applyAlignment="1">
      <alignment horizontal="center" vertical="top"/>
    </xf>
    <xf numFmtId="1" fontId="98" fillId="0" borderId="4" xfId="0" applyNumberFormat="1" applyFont="1" applyFill="1" applyBorder="1" applyAlignment="1" applyProtection="1">
      <alignment horizontal="justify" vertical="top" wrapText="1"/>
    </xf>
    <xf numFmtId="0" fontId="90" fillId="0" borderId="5" xfId="0" applyNumberFormat="1" applyFont="1" applyFill="1" applyBorder="1" applyAlignment="1" applyProtection="1">
      <alignment horizontal="left" vertical="center"/>
      <protection hidden="1"/>
    </xf>
    <xf numFmtId="0" fontId="90" fillId="0" borderId="5" xfId="0" applyNumberFormat="1" applyFont="1" applyFill="1" applyBorder="1" applyAlignment="1" applyProtection="1">
      <alignment horizontal="justify" vertical="center"/>
      <protection hidden="1"/>
    </xf>
    <xf numFmtId="0" fontId="90" fillId="0" borderId="5" xfId="0" applyNumberFormat="1" applyFont="1" applyFill="1" applyBorder="1" applyAlignment="1" applyProtection="1">
      <alignment horizontal="center" vertical="center"/>
      <protection hidden="1"/>
    </xf>
    <xf numFmtId="0" fontId="90" fillId="0" borderId="5" xfId="0" applyNumberFormat="1" applyFont="1" applyFill="1" applyBorder="1" applyAlignment="1" applyProtection="1">
      <alignment vertical="center"/>
      <protection hidden="1"/>
    </xf>
    <xf numFmtId="0" fontId="90" fillId="0" borderId="5" xfId="0" applyNumberFormat="1" applyFont="1" applyFill="1" applyBorder="1" applyAlignment="1" applyProtection="1">
      <alignment horizontal="right" vertical="center"/>
      <protection hidden="1"/>
    </xf>
    <xf numFmtId="0" fontId="106" fillId="0" borderId="0" xfId="201" applyNumberFormat="1" applyFont="1" applyFill="1" applyBorder="1" applyAlignment="1" applyProtection="1">
      <alignment vertical="center"/>
      <protection hidden="1"/>
    </xf>
    <xf numFmtId="0" fontId="106" fillId="0" borderId="0" xfId="201" applyNumberFormat="1" applyFont="1" applyFill="1" applyBorder="1" applyAlignment="1" applyProtection="1">
      <alignment vertical="top"/>
      <protection hidden="1"/>
    </xf>
    <xf numFmtId="0" fontId="91" fillId="0" borderId="0" xfId="0" applyNumberFormat="1" applyFont="1" applyFill="1" applyBorder="1" applyAlignment="1" applyProtection="1">
      <alignment horizontal="left" vertical="center"/>
      <protection hidden="1"/>
    </xf>
    <xf numFmtId="0" fontId="91" fillId="0" borderId="0" xfId="0" applyNumberFormat="1" applyFont="1" applyFill="1" applyBorder="1" applyAlignment="1" applyProtection="1">
      <alignment horizontal="justify" vertical="center"/>
      <protection hidden="1"/>
    </xf>
    <xf numFmtId="0" fontId="91" fillId="0" borderId="0" xfId="0" applyNumberFormat="1" applyFont="1" applyFill="1" applyBorder="1" applyAlignment="1" applyProtection="1">
      <alignment horizontal="center" vertical="center"/>
      <protection hidden="1"/>
    </xf>
    <xf numFmtId="0" fontId="91" fillId="0" borderId="0" xfId="0" applyNumberFormat="1" applyFont="1" applyFill="1" applyBorder="1" applyAlignment="1" applyProtection="1">
      <alignment vertical="center"/>
      <protection hidden="1"/>
    </xf>
    <xf numFmtId="0" fontId="91" fillId="0" borderId="0" xfId="199" applyNumberFormat="1" applyFont="1" applyFill="1" applyBorder="1" applyAlignment="1" applyProtection="1">
      <alignment vertical="center"/>
      <protection hidden="1"/>
    </xf>
    <xf numFmtId="0" fontId="91" fillId="0" borderId="0" xfId="199" applyNumberFormat="1" applyFont="1" applyFill="1" applyBorder="1" applyAlignment="1" applyProtection="1">
      <alignment vertical="center" wrapText="1"/>
      <protection hidden="1"/>
    </xf>
    <xf numFmtId="0" fontId="90" fillId="0" borderId="0" xfId="204" applyFont="1" applyAlignment="1" applyProtection="1">
      <alignment vertical="center"/>
      <protection hidden="1"/>
    </xf>
    <xf numFmtId="0" fontId="91" fillId="0" borderId="0" xfId="204" applyFont="1" applyAlignment="1" applyProtection="1">
      <alignment vertical="center"/>
      <protection hidden="1"/>
    </xf>
    <xf numFmtId="0" fontId="91" fillId="0" borderId="0" xfId="0" applyNumberFormat="1" applyFont="1" applyFill="1" applyBorder="1" applyAlignment="1" applyProtection="1">
      <alignment horizontal="left" vertical="center" indent="1"/>
      <protection hidden="1"/>
    </xf>
    <xf numFmtId="0" fontId="91" fillId="0" borderId="0" xfId="204" applyFont="1" applyBorder="1" applyAlignment="1" applyProtection="1">
      <alignment horizontal="left" vertical="center" indent="1"/>
      <protection hidden="1"/>
    </xf>
    <xf numFmtId="0" fontId="90" fillId="0" borderId="0" xfId="204" applyFont="1" applyFill="1" applyAlignment="1" applyProtection="1">
      <alignment vertical="center"/>
      <protection hidden="1"/>
    </xf>
    <xf numFmtId="0" fontId="91" fillId="0" borderId="0" xfId="204" applyFont="1" applyFill="1" applyAlignment="1" applyProtection="1">
      <alignment vertical="center"/>
      <protection hidden="1"/>
    </xf>
    <xf numFmtId="0" fontId="91" fillId="0" borderId="0" xfId="204" applyFont="1" applyBorder="1" applyAlignment="1" applyProtection="1">
      <alignment vertical="center"/>
      <protection hidden="1"/>
    </xf>
    <xf numFmtId="0" fontId="98" fillId="0" borderId="0" xfId="201" applyFont="1" applyAlignment="1" applyProtection="1">
      <alignment vertical="center"/>
      <protection hidden="1"/>
    </xf>
    <xf numFmtId="0" fontId="98" fillId="0" borderId="0" xfId="201" applyFont="1" applyAlignment="1" applyProtection="1">
      <alignment vertical="center" wrapText="1"/>
      <protection hidden="1"/>
    </xf>
    <xf numFmtId="0" fontId="103" fillId="16" borderId="0" xfId="201" applyFont="1" applyFill="1" applyAlignment="1" applyProtection="1">
      <alignment vertical="center"/>
      <protection hidden="1"/>
    </xf>
    <xf numFmtId="0" fontId="98" fillId="16" borderId="0" xfId="201" applyFont="1" applyFill="1" applyAlignment="1" applyProtection="1">
      <alignment vertical="center" wrapText="1"/>
      <protection hidden="1"/>
    </xf>
    <xf numFmtId="0" fontId="98" fillId="16" borderId="0" xfId="201" applyFont="1" applyFill="1" applyAlignment="1" applyProtection="1">
      <alignment vertical="center"/>
      <protection hidden="1"/>
    </xf>
    <xf numFmtId="0" fontId="96" fillId="0" borderId="0" xfId="201" applyFont="1" applyAlignment="1" applyProtection="1">
      <alignment vertical="center"/>
      <protection hidden="1"/>
    </xf>
    <xf numFmtId="1" fontId="96" fillId="11" borderId="4" xfId="0" applyNumberFormat="1" applyFont="1" applyFill="1" applyBorder="1" applyAlignment="1">
      <alignment horizontal="center" vertical="top" wrapText="1"/>
    </xf>
    <xf numFmtId="0" fontId="96" fillId="11" borderId="4" xfId="0" applyNumberFormat="1" applyFont="1" applyFill="1" applyBorder="1" applyAlignment="1">
      <alignment horizontal="center" vertical="top" wrapText="1"/>
    </xf>
    <xf numFmtId="0" fontId="96" fillId="11" borderId="4" xfId="0" applyFont="1" applyFill="1" applyBorder="1" applyAlignment="1">
      <alignment horizontal="center" vertical="top" wrapText="1"/>
    </xf>
    <xf numFmtId="1" fontId="96" fillId="11" borderId="4" xfId="0" applyNumberFormat="1" applyFont="1" applyFill="1" applyBorder="1" applyAlignment="1">
      <alignment horizontal="center" vertical="center" wrapText="1"/>
    </xf>
    <xf numFmtId="0" fontId="96" fillId="11" borderId="4" xfId="0" applyNumberFormat="1" applyFont="1" applyFill="1" applyBorder="1" applyAlignment="1">
      <alignment horizontal="center" vertical="center" wrapText="1"/>
    </xf>
    <xf numFmtId="0" fontId="96" fillId="11" borderId="4" xfId="0" applyFont="1" applyFill="1" applyBorder="1" applyAlignment="1">
      <alignment horizontal="center" vertical="center" wrapText="1"/>
    </xf>
    <xf numFmtId="0" fontId="96" fillId="13" borderId="15" xfId="0" applyNumberFormat="1" applyFont="1" applyFill="1" applyBorder="1" applyAlignment="1" applyProtection="1">
      <alignment horizontal="center" vertical="top" wrapText="1"/>
    </xf>
    <xf numFmtId="0" fontId="107" fillId="13" borderId="0" xfId="201" applyNumberFormat="1" applyFont="1" applyFill="1" applyBorder="1" applyAlignment="1" applyProtection="1">
      <alignment vertical="center" wrapText="1"/>
      <protection hidden="1"/>
    </xf>
    <xf numFmtId="0" fontId="105" fillId="10" borderId="15" xfId="0" applyNumberFormat="1" applyFont="1" applyFill="1" applyBorder="1" applyAlignment="1" applyProtection="1">
      <alignment vertical="top" wrapText="1"/>
    </xf>
    <xf numFmtId="0" fontId="105" fillId="10" borderId="4" xfId="0" applyNumberFormat="1" applyFont="1" applyFill="1" applyBorder="1" applyAlignment="1" applyProtection="1">
      <alignment vertical="top" wrapText="1"/>
    </xf>
    <xf numFmtId="1" fontId="98" fillId="0" borderId="4" xfId="199" applyNumberFormat="1" applyFont="1" applyFill="1" applyBorder="1" applyAlignment="1" applyProtection="1">
      <alignment horizontal="center" vertical="top"/>
      <protection locked="0"/>
    </xf>
    <xf numFmtId="0" fontId="108" fillId="0" borderId="0" xfId="201" applyFont="1" applyAlignment="1" applyProtection="1">
      <alignment horizontal="center" vertical="center" wrapText="1"/>
      <protection hidden="1"/>
    </xf>
    <xf numFmtId="0" fontId="107" fillId="0" borderId="0" xfId="201" applyNumberFormat="1" applyFont="1" applyFill="1" applyBorder="1" applyAlignment="1" applyProtection="1">
      <alignment vertical="center" wrapText="1"/>
      <protection hidden="1"/>
    </xf>
    <xf numFmtId="0" fontId="107" fillId="0" borderId="4" xfId="201" applyNumberFormat="1" applyFont="1" applyFill="1" applyBorder="1" applyAlignment="1" applyProtection="1">
      <alignment vertical="center" wrapText="1"/>
      <protection hidden="1"/>
    </xf>
    <xf numFmtId="0" fontId="109" fillId="0" borderId="0" xfId="0" applyFont="1" applyAlignment="1" applyProtection="1">
      <alignment vertical="top"/>
    </xf>
    <xf numFmtId="0" fontId="96" fillId="0" borderId="0" xfId="201" applyFont="1" applyBorder="1" applyAlignment="1" applyProtection="1">
      <alignment horizontal="left" vertical="center"/>
      <protection hidden="1"/>
    </xf>
    <xf numFmtId="0" fontId="98" fillId="0" borderId="0" xfId="201" applyFont="1" applyBorder="1" applyAlignment="1" applyProtection="1">
      <alignment horizontal="justify" vertical="center" wrapText="1"/>
      <protection hidden="1"/>
    </xf>
    <xf numFmtId="0" fontId="90" fillId="0" borderId="0" xfId="0" applyNumberFormat="1" applyFont="1" applyFill="1" applyBorder="1" applyAlignment="1" applyProtection="1">
      <alignment horizontal="justify" vertical="center"/>
      <protection hidden="1"/>
    </xf>
    <xf numFmtId="177" fontId="90" fillId="0" borderId="0" xfId="0" applyNumberFormat="1" applyFont="1" applyFill="1" applyBorder="1" applyAlignment="1" applyProtection="1">
      <alignment horizontal="justify" vertical="center"/>
      <protection hidden="1"/>
    </xf>
    <xf numFmtId="14" fontId="91" fillId="0" borderId="0" xfId="0" applyNumberFormat="1" applyFont="1" applyFill="1" applyBorder="1" applyAlignment="1" applyProtection="1">
      <alignment horizontal="left" vertical="center"/>
      <protection hidden="1"/>
    </xf>
    <xf numFmtId="0" fontId="90" fillId="0" borderId="0" xfId="0" applyFont="1" applyAlignment="1" applyProtection="1">
      <alignment horizontal="left" vertical="center"/>
      <protection hidden="1"/>
    </xf>
    <xf numFmtId="0" fontId="91" fillId="0" borderId="0" xfId="0" applyFont="1" applyBorder="1" applyAlignment="1" applyProtection="1">
      <alignment horizontal="right" vertical="center"/>
      <protection hidden="1"/>
    </xf>
    <xf numFmtId="0" fontId="99" fillId="16" borderId="0" xfId="201" applyFont="1" applyFill="1" applyAlignment="1" applyProtection="1">
      <alignment vertical="center" wrapText="1"/>
      <protection hidden="1"/>
    </xf>
    <xf numFmtId="0" fontId="99" fillId="16" borderId="0" xfId="201" applyFont="1" applyFill="1" applyAlignment="1" applyProtection="1">
      <alignment vertical="center"/>
      <protection hidden="1"/>
    </xf>
    <xf numFmtId="2" fontId="93" fillId="0" borderId="0" xfId="0" applyNumberFormat="1" applyFont="1" applyAlignment="1" applyProtection="1">
      <alignment vertical="top"/>
    </xf>
    <xf numFmtId="0" fontId="91" fillId="0" borderId="0" xfId="0" applyFont="1" applyBorder="1" applyAlignment="1" applyProtection="1">
      <alignment horizontal="center" vertical="top"/>
    </xf>
    <xf numFmtId="0" fontId="90" fillId="0" borderId="0" xfId="0" applyFont="1" applyFill="1" applyBorder="1" applyAlignment="1" applyProtection="1">
      <alignment horizontal="center" vertical="top"/>
    </xf>
    <xf numFmtId="0" fontId="91" fillId="0" borderId="0" xfId="0" applyFont="1" applyFill="1" applyBorder="1" applyAlignment="1" applyProtection="1">
      <alignment horizontal="center" vertical="top"/>
    </xf>
    <xf numFmtId="0" fontId="110" fillId="0" borderId="0" xfId="0" applyNumberFormat="1" applyFont="1" applyFill="1" applyBorder="1" applyAlignment="1" applyProtection="1">
      <alignment horizontal="right" vertical="top"/>
    </xf>
    <xf numFmtId="0" fontId="0" fillId="0" borderId="0" xfId="193" applyFont="1" applyAlignment="1" applyProtection="1">
      <alignment horizontal="justify" vertical="top"/>
    </xf>
    <xf numFmtId="0" fontId="99" fillId="17" borderId="13" xfId="0" applyFont="1" applyFill="1" applyBorder="1" applyAlignment="1" applyProtection="1">
      <alignment horizontal="center" vertical="top" wrapText="1"/>
    </xf>
    <xf numFmtId="0" fontId="91" fillId="17" borderId="13" xfId="0" applyFont="1" applyFill="1" applyBorder="1" applyAlignment="1" applyProtection="1">
      <alignment horizontal="center" vertical="top" wrapText="1"/>
    </xf>
    <xf numFmtId="0" fontId="91" fillId="17" borderId="13" xfId="0" applyFont="1" applyFill="1" applyBorder="1" applyAlignment="1" applyProtection="1">
      <alignment vertical="top" wrapText="1"/>
    </xf>
    <xf numFmtId="1" fontId="91" fillId="17" borderId="9" xfId="199" applyNumberFormat="1" applyFont="1" applyFill="1" applyBorder="1" applyAlignment="1" applyProtection="1">
      <alignment horizontal="center" vertical="top"/>
      <protection locked="0" hidden="1"/>
    </xf>
    <xf numFmtId="9" fontId="91" fillId="17" borderId="4" xfId="0" applyNumberFormat="1" applyFont="1" applyFill="1" applyBorder="1" applyAlignment="1" applyProtection="1">
      <alignment horizontal="center" vertical="top" wrapText="1"/>
    </xf>
    <xf numFmtId="10" fontId="91" fillId="17" borderId="13" xfId="199" applyNumberFormat="1" applyFont="1" applyFill="1" applyBorder="1" applyAlignment="1" applyProtection="1">
      <alignment horizontal="center" vertical="top"/>
      <protection locked="0" hidden="1"/>
    </xf>
    <xf numFmtId="2" fontId="91" fillId="17" borderId="13" xfId="199" applyNumberFormat="1" applyFont="1" applyFill="1" applyBorder="1" applyAlignment="1" applyProtection="1">
      <alignment horizontal="right" vertical="top"/>
      <protection locked="0" hidden="1"/>
    </xf>
    <xf numFmtId="2" fontId="91" fillId="17" borderId="4" xfId="0" applyNumberFormat="1" applyFont="1" applyFill="1" applyBorder="1" applyAlignment="1" applyProtection="1">
      <alignment horizontal="right" vertical="top"/>
    </xf>
    <xf numFmtId="2" fontId="94" fillId="17" borderId="4" xfId="0" applyNumberFormat="1" applyFont="1" applyFill="1" applyBorder="1" applyAlignment="1" applyProtection="1">
      <alignment horizontal="right" vertical="top"/>
    </xf>
    <xf numFmtId="0" fontId="111" fillId="17" borderId="13" xfId="0" applyFont="1" applyFill="1" applyBorder="1" applyAlignment="1" applyProtection="1">
      <alignment horizontal="center" vertical="top" wrapText="1"/>
    </xf>
    <xf numFmtId="2" fontId="97" fillId="12" borderId="4" xfId="0" applyNumberFormat="1" applyFont="1" applyFill="1" applyBorder="1" applyAlignment="1" applyProtection="1">
      <alignment vertical="top"/>
    </xf>
    <xf numFmtId="1" fontId="91" fillId="0" borderId="0" xfId="0" applyNumberFormat="1" applyFont="1" applyAlignment="1" applyProtection="1">
      <alignment vertical="top"/>
    </xf>
    <xf numFmtId="0" fontId="85" fillId="0" borderId="0" xfId="0" quotePrefix="1" applyFont="1" applyAlignment="1" applyProtection="1">
      <alignment horizontal="left" vertical="center"/>
      <protection hidden="1"/>
    </xf>
    <xf numFmtId="0" fontId="85" fillId="0" borderId="0" xfId="0" applyFont="1" applyAlignment="1" applyProtection="1">
      <alignment vertical="center"/>
      <protection hidden="1"/>
    </xf>
    <xf numFmtId="0" fontId="24" fillId="0" borderId="6" xfId="203" applyFont="1" applyBorder="1" applyAlignment="1" applyProtection="1">
      <alignment horizontal="right" vertical="center"/>
      <protection hidden="1"/>
    </xf>
    <xf numFmtId="0" fontId="24" fillId="0" borderId="0" xfId="203" applyFont="1" applyBorder="1" applyAlignment="1" applyProtection="1">
      <alignment horizontal="right" vertical="center"/>
      <protection hidden="1"/>
    </xf>
    <xf numFmtId="0" fontId="22" fillId="0" borderId="6" xfId="203" applyFont="1" applyBorder="1" applyAlignment="1" applyProtection="1">
      <alignment horizontal="right" vertical="center"/>
      <protection hidden="1"/>
    </xf>
    <xf numFmtId="0" fontId="22" fillId="0" borderId="0" xfId="203" applyFont="1" applyBorder="1" applyAlignment="1" applyProtection="1">
      <alignment horizontal="right" vertical="center"/>
      <protection hidden="1"/>
    </xf>
    <xf numFmtId="0" fontId="25" fillId="0" borderId="4" xfId="203" applyFont="1" applyBorder="1" applyAlignment="1" applyProtection="1">
      <alignment horizontal="center" vertical="center"/>
      <protection hidden="1"/>
    </xf>
    <xf numFmtId="0" fontId="18" fillId="0" borderId="4" xfId="203" applyFont="1" applyBorder="1" applyAlignment="1" applyProtection="1">
      <alignment horizontal="center" vertical="center"/>
      <protection hidden="1"/>
    </xf>
    <xf numFmtId="0" fontId="88" fillId="0" borderId="11" xfId="203" applyFont="1" applyBorder="1" applyAlignment="1" applyProtection="1">
      <alignment horizontal="center" vertical="center" textRotation="90"/>
      <protection hidden="1"/>
    </xf>
    <xf numFmtId="0" fontId="88" fillId="0" borderId="12" xfId="203" applyFont="1" applyBorder="1" applyAlignment="1" applyProtection="1">
      <alignment horizontal="center" vertical="center" textRotation="90"/>
      <protection hidden="1"/>
    </xf>
    <xf numFmtId="0" fontId="88" fillId="0" borderId="13" xfId="203" applyFont="1" applyBorder="1" applyAlignment="1" applyProtection="1">
      <alignment horizontal="center" vertical="center" textRotation="90"/>
      <protection hidden="1"/>
    </xf>
    <xf numFmtId="0" fontId="24" fillId="0" borderId="8" xfId="203" applyFont="1" applyBorder="1" applyAlignment="1" applyProtection="1">
      <alignment horizontal="right" vertical="center"/>
      <protection hidden="1"/>
    </xf>
    <xf numFmtId="0" fontId="24" fillId="0" borderId="5" xfId="203" applyFont="1" applyBorder="1" applyAlignment="1" applyProtection="1">
      <alignment horizontal="right" vertical="center"/>
      <protection hidden="1"/>
    </xf>
    <xf numFmtId="0" fontId="22" fillId="0" borderId="29" xfId="203" applyFont="1" applyBorder="1" applyAlignment="1" applyProtection="1">
      <alignment horizontal="right" vertical="center"/>
      <protection hidden="1"/>
    </xf>
    <xf numFmtId="0" fontId="22" fillId="0" borderId="10" xfId="203" applyFont="1" applyBorder="1" applyAlignment="1" applyProtection="1">
      <alignment horizontal="right" vertical="center"/>
      <protection hidden="1"/>
    </xf>
    <xf numFmtId="0" fontId="20" fillId="0" borderId="22" xfId="203" applyFont="1" applyBorder="1" applyAlignment="1" applyProtection="1">
      <alignment horizontal="justify" vertical="center"/>
      <protection hidden="1"/>
    </xf>
    <xf numFmtId="0" fontId="20" fillId="0" borderId="19" xfId="203" applyFont="1" applyBorder="1" applyAlignment="1" applyProtection="1">
      <alignment horizontal="justify" vertical="center"/>
      <protection hidden="1"/>
    </xf>
    <xf numFmtId="0" fontId="1" fillId="0" borderId="6" xfId="203" applyBorder="1"/>
    <xf numFmtId="0" fontId="1" fillId="0" borderId="0" xfId="203" applyBorder="1"/>
    <xf numFmtId="0" fontId="1" fillId="0" borderId="7" xfId="203" applyBorder="1"/>
    <xf numFmtId="0" fontId="5" fillId="0" borderId="14" xfId="203" applyFont="1" applyFill="1" applyBorder="1" applyAlignment="1" applyProtection="1">
      <alignment horizontal="center" vertical="center"/>
      <protection hidden="1"/>
    </xf>
    <xf numFmtId="0" fontId="5" fillId="0" borderId="3" xfId="203" applyFont="1" applyFill="1" applyBorder="1" applyAlignment="1" applyProtection="1">
      <alignment horizontal="center" vertical="center"/>
      <protection hidden="1"/>
    </xf>
    <xf numFmtId="0" fontId="5" fillId="0" borderId="15" xfId="203" applyFont="1" applyFill="1" applyBorder="1" applyAlignment="1" applyProtection="1">
      <alignment horizontal="center" vertical="center"/>
      <protection hidden="1"/>
    </xf>
    <xf numFmtId="0" fontId="46" fillId="11" borderId="16" xfId="203" applyFont="1" applyFill="1" applyBorder="1" applyAlignment="1" applyProtection="1">
      <alignment horizontal="left" vertical="center" wrapText="1"/>
      <protection hidden="1"/>
    </xf>
    <xf numFmtId="0" fontId="46" fillId="11" borderId="38" xfId="203" applyFont="1" applyFill="1" applyBorder="1" applyAlignment="1" applyProtection="1">
      <alignment horizontal="left" vertical="center" wrapText="1"/>
      <protection hidden="1"/>
    </xf>
    <xf numFmtId="0" fontId="46" fillId="11" borderId="17" xfId="203" applyFont="1" applyFill="1" applyBorder="1" applyAlignment="1" applyProtection="1">
      <alignment horizontal="left" vertical="center" wrapText="1"/>
      <protection hidden="1"/>
    </xf>
    <xf numFmtId="0" fontId="21" fillId="0" borderId="18" xfId="203" applyFont="1" applyBorder="1" applyAlignment="1" applyProtection="1">
      <alignment horizontal="center" vertical="center"/>
      <protection hidden="1"/>
    </xf>
    <xf numFmtId="0" fontId="21" fillId="0" borderId="22" xfId="203" applyFont="1" applyBorder="1" applyAlignment="1" applyProtection="1">
      <alignment horizontal="center" vertical="center"/>
      <protection hidden="1"/>
    </xf>
    <xf numFmtId="0" fontId="21" fillId="0" borderId="19" xfId="203" applyFont="1" applyBorder="1" applyAlignment="1" applyProtection="1">
      <alignment horizontal="center" vertical="center"/>
      <protection hidden="1"/>
    </xf>
    <xf numFmtId="0" fontId="30" fillId="8"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40" fillId="0" borderId="39" xfId="0" applyFont="1" applyBorder="1" applyAlignment="1" applyProtection="1">
      <alignment horizontal="center" vertical="top"/>
      <protection hidden="1"/>
    </xf>
    <xf numFmtId="0" fontId="40" fillId="0" borderId="0" xfId="0" applyFont="1" applyBorder="1" applyAlignment="1" applyProtection="1">
      <alignment horizontal="center" vertical="top"/>
      <protection hidden="1"/>
    </xf>
    <xf numFmtId="0" fontId="38" fillId="11" borderId="5" xfId="196" applyFont="1" applyFill="1" applyBorder="1" applyAlignment="1" applyProtection="1">
      <alignment horizontal="center" vertical="center" wrapText="1"/>
      <protection hidden="1"/>
    </xf>
    <xf numFmtId="0" fontId="15" fillId="0" borderId="0" xfId="196" applyFont="1" applyBorder="1" applyAlignment="1" applyProtection="1">
      <alignment horizontal="center" vertical="center"/>
      <protection hidden="1"/>
    </xf>
    <xf numFmtId="0" fontId="26" fillId="8" borderId="0" xfId="196" applyFont="1" applyFill="1" applyBorder="1" applyAlignment="1" applyProtection="1">
      <alignment horizontal="center" vertical="center"/>
      <protection hidden="1"/>
    </xf>
    <xf numFmtId="0" fontId="4" fillId="4" borderId="4" xfId="196" applyFont="1" applyFill="1" applyBorder="1" applyAlignment="1" applyProtection="1">
      <alignment horizontal="center" vertical="center"/>
      <protection locked="0"/>
    </xf>
    <xf numFmtId="0" fontId="0" fillId="4" borderId="16" xfId="196" applyFont="1" applyFill="1" applyBorder="1" applyAlignment="1" applyProtection="1">
      <alignment horizontal="center" vertical="center"/>
      <protection locked="0"/>
    </xf>
    <xf numFmtId="0" fontId="16" fillId="4" borderId="38" xfId="196" applyFont="1" applyFill="1" applyBorder="1" applyAlignment="1" applyProtection="1">
      <alignment horizontal="center" vertical="center"/>
      <protection locked="0"/>
    </xf>
    <xf numFmtId="0" fontId="16" fillId="4" borderId="17" xfId="196" applyFont="1" applyFill="1" applyBorder="1" applyAlignment="1" applyProtection="1">
      <alignment horizontal="center" vertical="center"/>
      <protection locked="0"/>
    </xf>
    <xf numFmtId="0" fontId="0" fillId="4" borderId="14" xfId="196" applyFont="1" applyFill="1" applyBorder="1" applyAlignment="1" applyProtection="1">
      <alignment horizontal="left" vertical="center"/>
      <protection locked="0"/>
    </xf>
    <xf numFmtId="0" fontId="0" fillId="4" borderId="3" xfId="196" applyFont="1" applyFill="1" applyBorder="1" applyAlignment="1" applyProtection="1">
      <alignment horizontal="left" vertical="center"/>
      <protection locked="0"/>
    </xf>
    <xf numFmtId="0" fontId="0" fillId="4" borderId="15" xfId="196" applyFont="1" applyFill="1" applyBorder="1" applyAlignment="1" applyProtection="1">
      <alignment horizontal="left" vertical="center"/>
      <protection locked="0"/>
    </xf>
    <xf numFmtId="0" fontId="0" fillId="4" borderId="16" xfId="196" applyFont="1" applyFill="1" applyBorder="1" applyAlignment="1" applyProtection="1">
      <alignment horizontal="left" vertical="center"/>
      <protection locked="0"/>
    </xf>
    <xf numFmtId="0" fontId="16" fillId="4" borderId="38" xfId="196" applyFont="1" applyFill="1" applyBorder="1" applyAlignment="1" applyProtection="1">
      <alignment horizontal="left" vertical="center"/>
      <protection locked="0"/>
    </xf>
    <xf numFmtId="0" fontId="16" fillId="4" borderId="17" xfId="196" applyFont="1" applyFill="1" applyBorder="1" applyAlignment="1" applyProtection="1">
      <alignment horizontal="left" vertical="center"/>
      <protection locked="0"/>
    </xf>
    <xf numFmtId="0" fontId="16" fillId="4" borderId="3" xfId="196" applyFont="1" applyFill="1" applyBorder="1" applyAlignment="1" applyProtection="1">
      <alignment horizontal="left" vertical="center"/>
      <protection locked="0"/>
    </xf>
    <xf numFmtId="0" fontId="16" fillId="4" borderId="15" xfId="196" applyFont="1" applyFill="1" applyBorder="1" applyAlignment="1" applyProtection="1">
      <alignment horizontal="left" vertical="center"/>
      <protection locked="0"/>
    </xf>
    <xf numFmtId="0" fontId="58" fillId="4" borderId="14" xfId="196" applyFont="1" applyFill="1" applyBorder="1" applyAlignment="1" applyProtection="1">
      <alignment horizontal="left" vertical="center"/>
      <protection locked="0"/>
    </xf>
    <xf numFmtId="0" fontId="59" fillId="4" borderId="3" xfId="196" applyFont="1" applyFill="1" applyBorder="1" applyAlignment="1" applyProtection="1">
      <alignment horizontal="left" vertical="center"/>
      <protection locked="0"/>
    </xf>
    <xf numFmtId="0" fontId="59" fillId="4" borderId="15" xfId="196" applyFont="1" applyFill="1" applyBorder="1" applyAlignment="1" applyProtection="1">
      <alignment horizontal="left" vertical="center"/>
      <protection locked="0"/>
    </xf>
    <xf numFmtId="0" fontId="58" fillId="4" borderId="16" xfId="196" applyFont="1" applyFill="1" applyBorder="1" applyAlignment="1" applyProtection="1">
      <alignment horizontal="left" vertical="center"/>
      <protection locked="0"/>
    </xf>
    <xf numFmtId="0" fontId="59" fillId="4" borderId="38" xfId="196" applyFont="1" applyFill="1" applyBorder="1" applyAlignment="1" applyProtection="1">
      <alignment horizontal="left" vertical="center"/>
      <protection locked="0"/>
    </xf>
    <xf numFmtId="0" fontId="59" fillId="4" borderId="17" xfId="196" applyFont="1" applyFill="1" applyBorder="1" applyAlignment="1" applyProtection="1">
      <alignment horizontal="left" vertical="center"/>
      <protection locked="0"/>
    </xf>
    <xf numFmtId="0" fontId="0" fillId="4" borderId="4" xfId="196" applyFont="1" applyFill="1" applyBorder="1" applyAlignment="1" applyProtection="1">
      <alignment horizontal="left" vertical="center" wrapText="1"/>
      <protection locked="0"/>
    </xf>
    <xf numFmtId="0" fontId="16" fillId="4" borderId="4" xfId="196" applyFont="1" applyFill="1" applyBorder="1" applyAlignment="1" applyProtection="1">
      <alignment horizontal="left" vertical="center" wrapText="1"/>
      <protection locked="0"/>
    </xf>
    <xf numFmtId="0" fontId="0" fillId="4" borderId="4" xfId="196" applyFont="1" applyFill="1" applyBorder="1" applyAlignment="1" applyProtection="1">
      <alignment horizontal="left" vertical="center"/>
      <protection locked="0"/>
    </xf>
    <xf numFmtId="0" fontId="16" fillId="4" borderId="4" xfId="196" applyFont="1" applyFill="1" applyBorder="1" applyAlignment="1" applyProtection="1">
      <alignment horizontal="left" vertical="center"/>
      <protection locked="0"/>
    </xf>
    <xf numFmtId="0" fontId="91" fillId="0" borderId="0" xfId="0" applyFont="1" applyBorder="1" applyAlignment="1" applyProtection="1">
      <alignment horizontal="center" vertical="top"/>
    </xf>
    <xf numFmtId="0" fontId="91" fillId="0" borderId="0" xfId="204" applyFont="1" applyFill="1" applyAlignment="1" applyProtection="1">
      <alignment horizontal="left" vertical="top"/>
      <protection hidden="1"/>
    </xf>
    <xf numFmtId="0" fontId="90" fillId="11" borderId="0" xfId="0" applyNumberFormat="1" applyFont="1" applyFill="1" applyBorder="1" applyAlignment="1" applyProtection="1">
      <alignment horizontal="center" vertical="top" wrapText="1"/>
    </xf>
    <xf numFmtId="0" fontId="92" fillId="8" borderId="0" xfId="0" applyFont="1" applyFill="1" applyAlignment="1" applyProtection="1">
      <alignment horizontal="center" vertical="top"/>
    </xf>
    <xf numFmtId="0" fontId="90" fillId="0" borderId="0" xfId="0" applyNumberFormat="1" applyFont="1" applyFill="1" applyBorder="1" applyAlignment="1" applyProtection="1">
      <alignment horizontal="justify" vertical="top" wrapText="1"/>
    </xf>
    <xf numFmtId="0" fontId="91" fillId="0" borderId="10" xfId="0" applyFont="1" applyFill="1" applyBorder="1" applyAlignment="1" applyProtection="1">
      <alignment horizontal="center" vertical="top" wrapText="1"/>
    </xf>
    <xf numFmtId="0" fontId="91" fillId="0" borderId="0" xfId="0" applyFont="1" applyFill="1" applyBorder="1" applyAlignment="1" applyProtection="1">
      <alignment horizontal="center" vertical="top" wrapText="1"/>
    </xf>
    <xf numFmtId="0" fontId="91" fillId="16" borderId="0" xfId="0" applyNumberFormat="1" applyFont="1" applyFill="1" applyBorder="1" applyAlignment="1" applyProtection="1">
      <alignment horizontal="justify" vertical="top" wrapText="1"/>
    </xf>
    <xf numFmtId="0" fontId="92" fillId="0" borderId="0" xfId="0" applyFont="1" applyFill="1" applyBorder="1" applyAlignment="1" applyProtection="1">
      <alignment horizontal="center" vertical="top"/>
    </xf>
    <xf numFmtId="0" fontId="90" fillId="0" borderId="0" xfId="0" applyFont="1" applyFill="1" applyBorder="1" applyAlignment="1" applyProtection="1">
      <alignment horizontal="center" vertical="top"/>
    </xf>
    <xf numFmtId="0" fontId="92" fillId="0" borderId="0" xfId="209" applyNumberFormat="1" applyFont="1" applyFill="1" applyBorder="1" applyAlignment="1" applyProtection="1">
      <alignment horizontal="left" vertical="top" wrapText="1"/>
      <protection hidden="1"/>
    </xf>
    <xf numFmtId="0" fontId="93" fillId="0" borderId="0" xfId="204" applyFont="1" applyFill="1" applyBorder="1" applyAlignment="1" applyProtection="1">
      <alignment horizontal="left" vertical="top"/>
      <protection hidden="1"/>
    </xf>
    <xf numFmtId="0" fontId="92" fillId="0" borderId="0" xfId="209" applyFont="1" applyFill="1" applyBorder="1" applyAlignment="1" applyProtection="1">
      <alignment horizontal="left" vertical="top" wrapText="1"/>
      <protection hidden="1"/>
    </xf>
    <xf numFmtId="0" fontId="93" fillId="0" borderId="0" xfId="0" applyNumberFormat="1" applyFont="1" applyFill="1" applyBorder="1" applyAlignment="1" applyProtection="1">
      <alignment horizontal="justify" vertical="top" wrapText="1"/>
      <protection hidden="1"/>
    </xf>
    <xf numFmtId="0" fontId="92" fillId="0" borderId="0" xfId="209" applyNumberFormat="1" applyFont="1" applyFill="1" applyBorder="1" applyAlignment="1" applyProtection="1">
      <alignment horizontal="left" vertical="top"/>
      <protection hidden="1"/>
    </xf>
    <xf numFmtId="0" fontId="91" fillId="0" borderId="0" xfId="0" applyFont="1" applyFill="1" applyBorder="1" applyAlignment="1" applyProtection="1">
      <alignment horizontal="center" vertical="top"/>
    </xf>
    <xf numFmtId="0" fontId="92" fillId="0" borderId="0" xfId="0" applyNumberFormat="1" applyFont="1" applyFill="1" applyBorder="1" applyAlignment="1" applyProtection="1">
      <alignment horizontal="center" vertical="top" wrapText="1"/>
      <protection hidden="1"/>
    </xf>
    <xf numFmtId="0" fontId="90" fillId="0" borderId="3" xfId="209" applyNumberFormat="1" applyFont="1" applyFill="1" applyBorder="1" applyAlignment="1" applyProtection="1">
      <alignment horizontal="left" vertical="top"/>
    </xf>
    <xf numFmtId="0" fontId="90" fillId="0" borderId="15" xfId="209" applyNumberFormat="1" applyFont="1" applyFill="1" applyBorder="1" applyAlignment="1" applyProtection="1">
      <alignment horizontal="left" vertical="top"/>
    </xf>
    <xf numFmtId="0" fontId="90" fillId="7" borderId="14" xfId="209" applyNumberFormat="1" applyFont="1" applyFill="1" applyBorder="1" applyAlignment="1" applyProtection="1">
      <alignment horizontal="left" vertical="top" wrapText="1"/>
    </xf>
    <xf numFmtId="0" fontId="90" fillId="7" borderId="3" xfId="209" applyNumberFormat="1" applyFont="1" applyFill="1" applyBorder="1" applyAlignment="1" applyProtection="1">
      <alignment horizontal="left" vertical="top" wrapText="1"/>
    </xf>
    <xf numFmtId="0" fontId="90" fillId="7" borderId="15" xfId="209" applyNumberFormat="1" applyFont="1" applyFill="1" applyBorder="1" applyAlignment="1" applyProtection="1">
      <alignment horizontal="left" vertical="top" wrapText="1"/>
    </xf>
    <xf numFmtId="10" fontId="90" fillId="6" borderId="5" xfId="0" applyNumberFormat="1" applyFont="1" applyFill="1" applyBorder="1" applyAlignment="1" applyProtection="1">
      <alignment horizontal="center" vertical="top" wrapText="1"/>
    </xf>
    <xf numFmtId="10" fontId="90" fillId="6" borderId="9" xfId="0" applyNumberFormat="1" applyFont="1" applyFill="1" applyBorder="1" applyAlignment="1" applyProtection="1">
      <alignment horizontal="center" vertical="top" wrapText="1"/>
    </xf>
    <xf numFmtId="0" fontId="110" fillId="0" borderId="0" xfId="209" applyNumberFormat="1" applyFont="1" applyFill="1" applyBorder="1" applyAlignment="1" applyProtection="1">
      <alignment horizontal="justify" vertical="top"/>
    </xf>
    <xf numFmtId="0" fontId="91" fillId="0" borderId="0" xfId="0" applyNumberFormat="1" applyFont="1" applyAlignment="1" applyProtection="1">
      <alignment horizontal="left" vertical="top" wrapText="1"/>
    </xf>
    <xf numFmtId="0" fontId="92" fillId="0" borderId="0" xfId="0" applyFont="1" applyFill="1" applyBorder="1" applyAlignment="1" applyProtection="1">
      <alignment horizontal="center" vertical="top"/>
      <protection hidden="1"/>
    </xf>
    <xf numFmtId="0" fontId="92" fillId="0" borderId="0" xfId="0" applyNumberFormat="1" applyFont="1" applyFill="1" applyBorder="1" applyAlignment="1" applyProtection="1">
      <alignment horizontal="justify" vertical="top" wrapText="1"/>
      <protection hidden="1"/>
    </xf>
    <xf numFmtId="0" fontId="91" fillId="0" borderId="0" xfId="0" applyFont="1" applyAlignment="1" applyProtection="1">
      <alignment horizontal="left" vertical="top" wrapText="1"/>
    </xf>
    <xf numFmtId="0" fontId="26" fillId="0" borderId="0" xfId="0" applyFont="1" applyFill="1" applyBorder="1" applyAlignment="1">
      <alignment horizontal="center" vertical="center"/>
    </xf>
    <xf numFmtId="0" fontId="15" fillId="0" borderId="0" xfId="0" applyFont="1" applyFill="1" applyBorder="1" applyAlignment="1">
      <alignment horizontal="center" vertical="center"/>
    </xf>
    <xf numFmtId="0" fontId="16" fillId="0" borderId="0" xfId="0" applyFont="1" applyBorder="1" applyAlignment="1">
      <alignment horizontal="center" vertical="center"/>
    </xf>
    <xf numFmtId="0" fontId="15" fillId="0" borderId="0" xfId="0" applyNumberFormat="1" applyFont="1" applyFill="1" applyBorder="1" applyAlignment="1" applyProtection="1">
      <alignment horizontal="center" vertical="center" wrapText="1"/>
    </xf>
    <xf numFmtId="0" fontId="26" fillId="8" borderId="0" xfId="0" applyFont="1" applyFill="1" applyAlignment="1">
      <alignment horizontal="center" vertical="center"/>
    </xf>
    <xf numFmtId="0" fontId="15" fillId="0" borderId="0" xfId="0" applyNumberFormat="1" applyFont="1" applyFill="1" applyBorder="1" applyAlignment="1" applyProtection="1">
      <alignment horizontal="justify" vertical="center" wrapText="1"/>
    </xf>
    <xf numFmtId="0" fontId="16" fillId="0" borderId="0" xfId="204" applyFont="1" applyFill="1" applyAlignment="1" applyProtection="1">
      <alignment horizontal="left" vertical="center"/>
      <protection hidden="1"/>
    </xf>
    <xf numFmtId="0" fontId="49" fillId="0" borderId="0" xfId="204" applyFont="1" applyFill="1" applyAlignment="1" applyProtection="1">
      <alignment horizontal="left" vertical="center"/>
      <protection hidden="1"/>
    </xf>
    <xf numFmtId="0" fontId="49" fillId="0" borderId="0" xfId="0" applyNumberFormat="1" applyFont="1" applyFill="1" applyBorder="1" applyAlignment="1" applyProtection="1">
      <alignment horizontal="justify" vertical="center" wrapText="1"/>
    </xf>
    <xf numFmtId="0" fontId="31" fillId="0" borderId="0" xfId="204" applyFont="1" applyFill="1" applyBorder="1" applyAlignment="1" applyProtection="1">
      <alignment horizontal="left" vertical="center"/>
      <protection hidden="1"/>
    </xf>
    <xf numFmtId="0" fontId="15" fillId="0" borderId="4" xfId="209" applyNumberFormat="1" applyFont="1" applyFill="1" applyBorder="1" applyAlignment="1" applyProtection="1">
      <alignment horizontal="left" vertical="center"/>
    </xf>
    <xf numFmtId="0" fontId="15" fillId="7" borderId="4" xfId="209" applyNumberFormat="1" applyFont="1" applyFill="1" applyBorder="1" applyAlignment="1" applyProtection="1">
      <alignment horizontal="left" vertical="center" wrapText="1"/>
    </xf>
    <xf numFmtId="0" fontId="28" fillId="0" borderId="10" xfId="209" applyNumberFormat="1" applyFont="1" applyFill="1" applyBorder="1" applyAlignment="1" applyProtection="1">
      <alignment horizontal="center" vertical="center"/>
    </xf>
    <xf numFmtId="0" fontId="28" fillId="0" borderId="0" xfId="0" applyNumberFormat="1" applyFont="1" applyFill="1" applyBorder="1" applyAlignment="1" applyProtection="1">
      <alignment horizontal="justify" vertical="center" wrapText="1"/>
    </xf>
    <xf numFmtId="0" fontId="16" fillId="0" borderId="0" xfId="0" applyFont="1" applyAlignment="1">
      <alignment horizontal="justify" vertical="top" wrapText="1"/>
    </xf>
    <xf numFmtId="0" fontId="26" fillId="0" borderId="0" xfId="0" applyNumberFormat="1" applyFont="1" applyFill="1" applyBorder="1" applyAlignment="1" applyProtection="1">
      <alignment horizontal="center" vertical="center" wrapText="1"/>
      <protection hidden="1"/>
    </xf>
    <xf numFmtId="0" fontId="26" fillId="0" borderId="0" xfId="0" applyFont="1" applyFill="1" applyBorder="1" applyAlignment="1" applyProtection="1">
      <alignment horizontal="center" vertical="center"/>
      <protection hidden="1"/>
    </xf>
    <xf numFmtId="0" fontId="26" fillId="0" borderId="0" xfId="0" applyNumberFormat="1" applyFont="1" applyFill="1" applyBorder="1" applyAlignment="1" applyProtection="1">
      <alignment horizontal="justify" vertical="center" wrapText="1"/>
      <protection hidden="1"/>
    </xf>
    <xf numFmtId="0" fontId="26" fillId="0" borderId="0" xfId="209" applyNumberFormat="1" applyFont="1" applyFill="1" applyBorder="1" applyAlignment="1" applyProtection="1">
      <alignment horizontal="left" vertical="center" wrapText="1"/>
      <protection hidden="1"/>
    </xf>
    <xf numFmtId="0" fontId="31" fillId="0" borderId="0" xfId="0" applyNumberFormat="1" applyFont="1" applyFill="1" applyBorder="1" applyAlignment="1" applyProtection="1">
      <alignment horizontal="justify" vertical="center" wrapText="1"/>
      <protection hidden="1"/>
    </xf>
    <xf numFmtId="0" fontId="16" fillId="0" borderId="0" xfId="0" applyFont="1" applyFill="1" applyBorder="1" applyAlignment="1">
      <alignment horizontal="center" vertical="center"/>
    </xf>
    <xf numFmtId="0" fontId="26" fillId="0" borderId="0" xfId="209" applyFont="1" applyFill="1" applyBorder="1" applyAlignment="1" applyProtection="1">
      <alignment horizontal="left" vertical="center" wrapText="1"/>
      <protection hidden="1"/>
    </xf>
    <xf numFmtId="0" fontId="26" fillId="0" borderId="0" xfId="209" applyNumberFormat="1" applyFont="1" applyFill="1" applyBorder="1" applyAlignment="1" applyProtection="1">
      <alignment horizontal="left" vertical="center"/>
      <protection hidden="1"/>
    </xf>
    <xf numFmtId="0" fontId="90" fillId="0" borderId="0" xfId="0" applyFont="1" applyAlignment="1" applyProtection="1">
      <alignment horizontal="center" vertical="top"/>
    </xf>
    <xf numFmtId="0" fontId="91" fillId="0" borderId="0" xfId="204" applyFont="1" applyFill="1" applyBorder="1" applyAlignment="1" applyProtection="1">
      <alignment horizontal="left" vertical="top"/>
    </xf>
    <xf numFmtId="0" fontId="90" fillId="0" borderId="0" xfId="204" applyFont="1" applyFill="1" applyAlignment="1" applyProtection="1">
      <alignment horizontal="left" vertical="top"/>
      <protection hidden="1"/>
    </xf>
    <xf numFmtId="0" fontId="90" fillId="0" borderId="0" xfId="0" applyNumberFormat="1" applyFont="1" applyFill="1" applyBorder="1" applyAlignment="1" applyProtection="1">
      <alignment horizontal="right" vertical="top"/>
    </xf>
    <xf numFmtId="0" fontId="91" fillId="16" borderId="0" xfId="204" applyFont="1" applyFill="1" applyAlignment="1" applyProtection="1">
      <alignment horizontal="left" vertical="top"/>
      <protection hidden="1"/>
    </xf>
    <xf numFmtId="0" fontId="91" fillId="0" borderId="0" xfId="0" applyFont="1" applyAlignment="1">
      <alignment horizontal="left" vertical="top" wrapText="1"/>
    </xf>
    <xf numFmtId="0" fontId="96" fillId="11" borderId="0" xfId="0" applyNumberFormat="1" applyFont="1" applyFill="1" applyBorder="1" applyAlignment="1" applyProtection="1">
      <alignment horizontal="center" vertical="center" wrapText="1"/>
    </xf>
    <xf numFmtId="0" fontId="93" fillId="0" borderId="0" xfId="0" applyFont="1" applyBorder="1" applyAlignment="1" applyProtection="1">
      <alignment horizontal="center" vertical="top"/>
    </xf>
    <xf numFmtId="0" fontId="90" fillId="0" borderId="0" xfId="199" applyNumberFormat="1" applyFont="1" applyFill="1" applyBorder="1" applyAlignment="1" applyProtection="1">
      <alignment horizontal="justify" vertical="top" wrapText="1"/>
    </xf>
    <xf numFmtId="0" fontId="31" fillId="0" borderId="0" xfId="0" applyFont="1" applyBorder="1" applyAlignment="1">
      <alignment horizontal="center" vertical="center"/>
    </xf>
    <xf numFmtId="0" fontId="15" fillId="0" borderId="0" xfId="199" applyNumberFormat="1" applyFont="1" applyFill="1" applyBorder="1" applyAlignment="1" applyProtection="1">
      <alignment horizontal="justify" vertical="center" wrapText="1"/>
    </xf>
    <xf numFmtId="0" fontId="15" fillId="0" borderId="0" xfId="0" applyFont="1" applyBorder="1" applyAlignment="1">
      <alignment horizontal="center" vertical="center"/>
    </xf>
    <xf numFmtId="0" fontId="16" fillId="0" borderId="0" xfId="204" applyFont="1" applyFill="1" applyBorder="1" applyAlignment="1" applyProtection="1">
      <alignment horizontal="left" vertical="center"/>
    </xf>
    <xf numFmtId="0" fontId="49" fillId="0" borderId="0" xfId="204" applyFont="1" applyFill="1" applyBorder="1" applyAlignment="1" applyProtection="1">
      <alignment horizontal="left" vertical="center"/>
    </xf>
    <xf numFmtId="0" fontId="98" fillId="0" borderId="0" xfId="0" applyFont="1" applyBorder="1" applyAlignment="1" applyProtection="1">
      <alignment horizontal="right" vertical="top"/>
    </xf>
    <xf numFmtId="0" fontId="98" fillId="0" borderId="0" xfId="0" applyNumberFormat="1" applyFont="1" applyFill="1" applyBorder="1" applyAlignment="1" applyProtection="1">
      <alignment horizontal="right" vertical="top"/>
    </xf>
    <xf numFmtId="0" fontId="96" fillId="0" borderId="0" xfId="0" applyNumberFormat="1" applyFont="1" applyFill="1" applyBorder="1" applyAlignment="1" applyProtection="1">
      <alignment horizontal="right" vertical="top"/>
    </xf>
    <xf numFmtId="1" fontId="98" fillId="12" borderId="14" xfId="0" applyNumberFormat="1" applyFont="1" applyFill="1" applyBorder="1" applyAlignment="1" applyProtection="1">
      <alignment horizontal="center" vertical="top" wrapText="1"/>
    </xf>
    <xf numFmtId="1" fontId="98" fillId="12" borderId="3" xfId="0" applyNumberFormat="1" applyFont="1" applyFill="1" applyBorder="1" applyAlignment="1" applyProtection="1">
      <alignment horizontal="center" vertical="top" wrapText="1"/>
    </xf>
    <xf numFmtId="1" fontId="98" fillId="12" borderId="15" xfId="0" applyNumberFormat="1" applyFont="1" applyFill="1" applyBorder="1" applyAlignment="1" applyProtection="1">
      <alignment horizontal="center" vertical="top" wrapText="1"/>
    </xf>
    <xf numFmtId="0" fontId="103" fillId="11" borderId="0" xfId="0" applyNumberFormat="1" applyFont="1" applyFill="1" applyBorder="1" applyAlignment="1" applyProtection="1">
      <alignment horizontal="center" vertical="center" wrapText="1"/>
    </xf>
    <xf numFmtId="0" fontId="96" fillId="0" borderId="0" xfId="0" applyFont="1" applyAlignment="1">
      <alignment horizontal="left" vertical="top" wrapText="1"/>
    </xf>
    <xf numFmtId="1" fontId="96" fillId="0" borderId="0" xfId="0" applyNumberFormat="1" applyFont="1" applyFill="1" applyBorder="1" applyAlignment="1">
      <alignment horizontal="center" vertical="center" wrapText="1"/>
    </xf>
    <xf numFmtId="1" fontId="100" fillId="0" borderId="0" xfId="0" applyNumberFormat="1" applyFont="1" applyFill="1" applyBorder="1" applyAlignment="1" applyProtection="1">
      <alignment horizontal="center" vertical="center" wrapText="1"/>
    </xf>
    <xf numFmtId="1" fontId="96" fillId="0" borderId="0" xfId="0" applyNumberFormat="1" applyFont="1" applyFill="1" applyBorder="1" applyAlignment="1" applyProtection="1">
      <alignment horizontal="right" vertical="top"/>
    </xf>
    <xf numFmtId="1" fontId="96" fillId="0" borderId="0" xfId="199" applyNumberFormat="1" applyFont="1" applyFill="1" applyBorder="1" applyAlignment="1" applyProtection="1">
      <alignment horizontal="left" vertical="top" wrapText="1"/>
    </xf>
    <xf numFmtId="0" fontId="101" fillId="8" borderId="0" xfId="0" applyFont="1" applyFill="1" applyAlignment="1" applyProtection="1">
      <alignment horizontal="center" vertical="top"/>
    </xf>
    <xf numFmtId="0" fontId="98" fillId="0" borderId="0" xfId="204" applyFont="1" applyBorder="1" applyAlignment="1" applyProtection="1">
      <alignment horizontal="left" vertical="top"/>
      <protection hidden="1"/>
    </xf>
    <xf numFmtId="0" fontId="101" fillId="0" borderId="0" xfId="0" applyFont="1" applyBorder="1" applyAlignment="1" applyProtection="1">
      <alignment horizontal="center" vertical="top"/>
    </xf>
    <xf numFmtId="0" fontId="98" fillId="0" borderId="0" xfId="0" applyNumberFormat="1" applyFont="1" applyAlignment="1" applyProtection="1">
      <alignment horizontal="left" vertical="top" wrapText="1"/>
    </xf>
    <xf numFmtId="170" fontId="104" fillId="12" borderId="14" xfId="0" applyNumberFormat="1" applyFont="1" applyFill="1" applyBorder="1" applyAlignment="1" applyProtection="1">
      <alignment horizontal="left" vertical="top" wrapText="1"/>
    </xf>
    <xf numFmtId="170" fontId="104" fillId="12" borderId="3" xfId="0" applyNumberFormat="1" applyFont="1" applyFill="1" applyBorder="1" applyAlignment="1" applyProtection="1">
      <alignment horizontal="left" vertical="top" wrapText="1"/>
    </xf>
    <xf numFmtId="170" fontId="104" fillId="12" borderId="15" xfId="0" applyNumberFormat="1" applyFont="1" applyFill="1" applyBorder="1" applyAlignment="1" applyProtection="1">
      <alignment horizontal="left" vertical="top" wrapText="1"/>
    </xf>
    <xf numFmtId="0" fontId="26" fillId="0" borderId="0" xfId="0" applyFont="1" applyBorder="1" applyAlignment="1">
      <alignment horizontal="center" vertical="center"/>
    </xf>
    <xf numFmtId="0" fontId="91" fillId="0" borderId="0" xfId="204" applyFont="1" applyFill="1" applyBorder="1" applyAlignment="1" applyProtection="1">
      <alignment horizontal="left" vertical="center"/>
    </xf>
    <xf numFmtId="0" fontId="96" fillId="13" borderId="14" xfId="212" applyFont="1" applyFill="1" applyBorder="1" applyAlignment="1">
      <alignment horizontal="left" vertical="top" wrapText="1"/>
    </xf>
    <xf numFmtId="0" fontId="96" fillId="13" borderId="3" xfId="212" applyFont="1" applyFill="1" applyBorder="1" applyAlignment="1">
      <alignment horizontal="left" vertical="top" wrapText="1"/>
    </xf>
    <xf numFmtId="0" fontId="96" fillId="13" borderId="15" xfId="212" applyFont="1" applyFill="1" applyBorder="1" applyAlignment="1">
      <alignment horizontal="left" vertical="top" wrapText="1"/>
    </xf>
    <xf numFmtId="0" fontId="103" fillId="11" borderId="0" xfId="0" applyNumberFormat="1" applyFont="1" applyFill="1" applyBorder="1" applyAlignment="1" applyProtection="1">
      <alignment horizontal="center" vertical="center" wrapText="1"/>
      <protection hidden="1"/>
    </xf>
    <xf numFmtId="0" fontId="92" fillId="8" borderId="0" xfId="0" applyFont="1" applyFill="1" applyAlignment="1" applyProtection="1">
      <alignment horizontal="center" vertical="center"/>
      <protection hidden="1"/>
    </xf>
    <xf numFmtId="0" fontId="90" fillId="0" borderId="0" xfId="199" applyNumberFormat="1" applyFont="1" applyFill="1" applyBorder="1" applyAlignment="1" applyProtection="1">
      <alignment horizontal="justify" vertical="center" wrapText="1"/>
    </xf>
    <xf numFmtId="0" fontId="90" fillId="0" borderId="0" xfId="0" applyFont="1" applyAlignment="1" applyProtection="1">
      <alignment horizontal="left" vertical="center" wrapText="1"/>
      <protection hidden="1"/>
    </xf>
    <xf numFmtId="170" fontId="104" fillId="12" borderId="10" xfId="0" applyNumberFormat="1" applyFont="1" applyFill="1" applyBorder="1" applyAlignment="1" applyProtection="1">
      <alignment horizontal="center" vertical="top" wrapText="1"/>
    </xf>
    <xf numFmtId="170" fontId="104" fillId="12" borderId="30" xfId="0" applyNumberFormat="1" applyFont="1" applyFill="1" applyBorder="1" applyAlignment="1" applyProtection="1">
      <alignment horizontal="center" vertical="top" wrapText="1"/>
    </xf>
    <xf numFmtId="170" fontId="104" fillId="12" borderId="14" xfId="0" applyNumberFormat="1" applyFont="1" applyFill="1" applyBorder="1" applyAlignment="1" applyProtection="1">
      <alignment horizontal="center" vertical="top" wrapText="1"/>
    </xf>
    <xf numFmtId="170" fontId="104" fillId="12" borderId="3" xfId="0" applyNumberFormat="1" applyFont="1" applyFill="1" applyBorder="1" applyAlignment="1" applyProtection="1">
      <alignment horizontal="center" vertical="top" wrapText="1"/>
    </xf>
    <xf numFmtId="170" fontId="104" fillId="12" borderId="15" xfId="0" applyNumberFormat="1" applyFont="1" applyFill="1" applyBorder="1" applyAlignment="1" applyProtection="1">
      <alignment horizontal="center" vertical="top" wrapText="1"/>
    </xf>
    <xf numFmtId="0" fontId="90" fillId="11" borderId="0" xfId="0" applyNumberFormat="1" applyFont="1" applyFill="1" applyBorder="1" applyAlignment="1" applyProtection="1">
      <alignment horizontal="left" vertical="top" wrapText="1"/>
      <protection hidden="1"/>
    </xf>
    <xf numFmtId="0" fontId="42" fillId="0" borderId="0" xfId="203" applyFont="1" applyBorder="1" applyAlignment="1" applyProtection="1">
      <alignment horizontal="center" vertical="top"/>
      <protection hidden="1"/>
    </xf>
    <xf numFmtId="0" fontId="15" fillId="11" borderId="0" xfId="203" applyFont="1" applyFill="1" applyBorder="1" applyAlignment="1" applyProtection="1">
      <alignment horizontal="left" vertical="top" wrapText="1"/>
      <protection hidden="1"/>
    </xf>
    <xf numFmtId="0" fontId="15" fillId="0" borderId="14" xfId="203" applyFont="1" applyBorder="1" applyAlignment="1" applyProtection="1">
      <alignment horizontal="center" vertical="center" wrapText="1"/>
      <protection hidden="1"/>
    </xf>
    <xf numFmtId="0" fontId="15" fillId="0" borderId="15" xfId="203" applyFont="1" applyBorder="1" applyAlignment="1" applyProtection="1">
      <alignment horizontal="center" vertical="center" wrapText="1"/>
      <protection hidden="1"/>
    </xf>
    <xf numFmtId="0" fontId="16" fillId="0" borderId="0" xfId="203" applyFont="1" applyFill="1" applyAlignment="1" applyProtection="1">
      <alignment horizontal="left" vertical="top"/>
      <protection hidden="1"/>
    </xf>
    <xf numFmtId="0" fontId="26" fillId="8" borderId="0" xfId="203" applyFont="1" applyFill="1" applyAlignment="1" applyProtection="1">
      <alignment horizontal="center" vertical="center"/>
      <protection hidden="1"/>
    </xf>
    <xf numFmtId="0" fontId="15" fillId="0" borderId="14" xfId="203" applyFont="1" applyBorder="1" applyAlignment="1" applyProtection="1">
      <alignment horizontal="left" vertical="center" wrapText="1"/>
      <protection hidden="1"/>
    </xf>
    <xf numFmtId="0" fontId="15" fillId="0" borderId="15" xfId="203" applyFont="1" applyBorder="1" applyAlignment="1" applyProtection="1">
      <alignment horizontal="left" vertical="center" wrapText="1"/>
      <protection hidden="1"/>
    </xf>
    <xf numFmtId="0" fontId="16" fillId="0" borderId="4" xfId="203" applyFont="1" applyBorder="1" applyAlignment="1" applyProtection="1">
      <alignment horizontal="center" vertical="center"/>
      <protection hidden="1"/>
    </xf>
    <xf numFmtId="0" fontId="0" fillId="0" borderId="4" xfId="203" applyFont="1" applyBorder="1" applyAlignment="1" applyProtection="1">
      <alignment horizontal="justify" vertical="center" wrapText="1"/>
      <protection hidden="1"/>
    </xf>
    <xf numFmtId="0" fontId="16" fillId="0" borderId="4" xfId="203" applyFont="1" applyBorder="1" applyAlignment="1" applyProtection="1">
      <alignment horizontal="justify" vertical="center" wrapText="1"/>
      <protection hidden="1"/>
    </xf>
    <xf numFmtId="2" fontId="15" fillId="6" borderId="4" xfId="203" applyNumberFormat="1" applyFont="1" applyFill="1" applyBorder="1" applyAlignment="1" applyProtection="1">
      <alignment horizontal="center" vertical="center" wrapText="1"/>
      <protection hidden="1"/>
    </xf>
    <xf numFmtId="2" fontId="15" fillId="6" borderId="14" xfId="203" applyNumberFormat="1" applyFont="1" applyFill="1" applyBorder="1" applyAlignment="1" applyProtection="1">
      <alignment horizontal="center" vertical="center" wrapText="1"/>
      <protection hidden="1"/>
    </xf>
    <xf numFmtId="2" fontId="15" fillId="6" borderId="15" xfId="203" applyNumberFormat="1" applyFont="1" applyFill="1" applyBorder="1" applyAlignment="1" applyProtection="1">
      <alignment horizontal="center" vertical="center" wrapText="1"/>
      <protection hidden="1"/>
    </xf>
    <xf numFmtId="0" fontId="15" fillId="6" borderId="14" xfId="203" applyFont="1" applyFill="1" applyBorder="1" applyAlignment="1" applyProtection="1">
      <alignment horizontal="left" vertical="center" wrapText="1"/>
      <protection hidden="1"/>
    </xf>
    <xf numFmtId="0" fontId="15" fillId="6" borderId="3" xfId="203" applyFont="1" applyFill="1" applyBorder="1" applyAlignment="1" applyProtection="1">
      <alignment horizontal="left" vertical="center" wrapText="1"/>
      <protection hidden="1"/>
    </xf>
    <xf numFmtId="43" fontId="15" fillId="6" borderId="29" xfId="11" applyFont="1" applyFill="1" applyBorder="1" applyAlignment="1" applyProtection="1">
      <alignment horizontal="center" vertical="top"/>
      <protection hidden="1"/>
    </xf>
    <xf numFmtId="43" fontId="15" fillId="6" borderId="30" xfId="11" applyFont="1" applyFill="1" applyBorder="1" applyAlignment="1" applyProtection="1">
      <alignment horizontal="center" vertical="top"/>
      <protection hidden="1"/>
    </xf>
    <xf numFmtId="0" fontId="16" fillId="0" borderId="0" xfId="203" applyFont="1" applyAlignment="1" applyProtection="1">
      <alignment horizontal="justify" vertical="center" wrapText="1"/>
      <protection hidden="1"/>
    </xf>
    <xf numFmtId="0" fontId="15" fillId="6" borderId="8" xfId="203" applyFont="1" applyFill="1" applyBorder="1" applyAlignment="1" applyProtection="1">
      <alignment horizontal="justify" vertical="center" wrapText="1"/>
      <protection hidden="1"/>
    </xf>
    <xf numFmtId="0" fontId="15" fillId="6" borderId="9" xfId="203" applyFont="1" applyFill="1" applyBorder="1" applyAlignment="1" applyProtection="1">
      <alignment horizontal="justify" vertical="center" wrapText="1"/>
      <protection hidden="1"/>
    </xf>
    <xf numFmtId="0" fontId="41" fillId="6" borderId="8" xfId="203" applyFont="1" applyFill="1" applyBorder="1" applyAlignment="1" applyProtection="1">
      <alignment horizontal="justify" vertical="center" wrapText="1"/>
      <protection hidden="1"/>
    </xf>
    <xf numFmtId="0" fontId="41" fillId="6" borderId="9" xfId="203" applyFont="1" applyFill="1" applyBorder="1" applyAlignment="1" applyProtection="1">
      <alignment horizontal="justify" vertical="center" wrapText="1"/>
      <protection hidden="1"/>
    </xf>
    <xf numFmtId="0" fontId="15" fillId="6" borderId="29" xfId="203" applyFont="1" applyFill="1" applyBorder="1" applyAlignment="1" applyProtection="1">
      <alignment horizontal="left" vertical="center" wrapText="1"/>
      <protection hidden="1"/>
    </xf>
    <xf numFmtId="0" fontId="15" fillId="6" borderId="30" xfId="203" applyFont="1" applyFill="1" applyBorder="1" applyAlignment="1" applyProtection="1">
      <alignment horizontal="left" vertical="center" wrapText="1"/>
      <protection hidden="1"/>
    </xf>
    <xf numFmtId="2" fontId="0" fillId="0" borderId="14" xfId="203" applyNumberFormat="1" applyFont="1" applyBorder="1" applyAlignment="1" applyProtection="1">
      <alignment horizontal="center" vertical="center" wrapText="1"/>
      <protection hidden="1"/>
    </xf>
    <xf numFmtId="2" fontId="16" fillId="0" borderId="15" xfId="203" applyNumberFormat="1" applyFont="1" applyBorder="1" applyAlignment="1" applyProtection="1">
      <alignment horizontal="center" vertical="center" wrapText="1"/>
      <protection hidden="1"/>
    </xf>
    <xf numFmtId="0" fontId="15" fillId="11" borderId="0" xfId="203" applyFont="1" applyFill="1" applyBorder="1" applyAlignment="1" applyProtection="1">
      <alignment horizontal="center" vertical="center" wrapText="1"/>
      <protection hidden="1"/>
    </xf>
    <xf numFmtId="0" fontId="0" fillId="0" borderId="26" xfId="203" applyFont="1" applyBorder="1" applyAlignment="1" applyProtection="1">
      <alignment horizontal="justify" vertical="center" wrapText="1"/>
      <protection hidden="1"/>
    </xf>
    <xf numFmtId="0" fontId="16" fillId="0" borderId="28" xfId="203" applyFont="1" applyBorder="1" applyAlignment="1" applyProtection="1">
      <alignment horizontal="justify" vertical="center" wrapText="1"/>
      <protection hidden="1"/>
    </xf>
    <xf numFmtId="0" fontId="15" fillId="6" borderId="24" xfId="203" applyFont="1" applyFill="1" applyBorder="1" applyAlignment="1" applyProtection="1">
      <alignment horizontal="left" vertical="center" wrapText="1"/>
      <protection hidden="1"/>
    </xf>
    <xf numFmtId="0" fontId="15" fillId="0" borderId="0" xfId="199" applyNumberFormat="1" applyFont="1" applyFill="1" applyBorder="1" applyAlignment="1" applyProtection="1">
      <alignment horizontal="justify" vertical="center" wrapText="1"/>
      <protection hidden="1"/>
    </xf>
    <xf numFmtId="0" fontId="16" fillId="0" borderId="26" xfId="203" applyFont="1" applyBorder="1" applyAlignment="1" applyProtection="1">
      <alignment horizontal="justify" vertical="center" wrapText="1"/>
      <protection hidden="1"/>
    </xf>
    <xf numFmtId="0" fontId="15" fillId="11" borderId="0" xfId="203" applyFont="1" applyFill="1" applyBorder="1" applyAlignment="1" applyProtection="1">
      <alignment horizontal="left" vertical="center" wrapText="1"/>
      <protection hidden="1"/>
    </xf>
    <xf numFmtId="0" fontId="15" fillId="0" borderId="4" xfId="203" applyFont="1" applyFill="1" applyBorder="1" applyAlignment="1" applyProtection="1">
      <alignment horizontal="left" vertical="center" wrapText="1"/>
      <protection hidden="1"/>
    </xf>
    <xf numFmtId="0" fontId="15" fillId="11" borderId="0" xfId="204" applyFont="1" applyFill="1" applyBorder="1" applyAlignment="1" applyProtection="1">
      <alignment horizontal="left" vertical="top" wrapText="1"/>
      <protection hidden="1"/>
    </xf>
    <xf numFmtId="0" fontId="26" fillId="8" borderId="0" xfId="0" applyFont="1" applyFill="1" applyAlignment="1" applyProtection="1">
      <alignment horizontal="center" vertical="center"/>
      <protection hidden="1"/>
    </xf>
    <xf numFmtId="0" fontId="15" fillId="0" borderId="0" xfId="204" applyFont="1" applyFill="1" applyBorder="1" applyAlignment="1" applyProtection="1">
      <alignment horizontal="center" vertical="center" wrapText="1"/>
      <protection hidden="1"/>
    </xf>
    <xf numFmtId="0" fontId="15" fillId="0" borderId="0" xfId="0" applyFont="1" applyFill="1" applyBorder="1" applyAlignment="1" applyProtection="1">
      <alignment horizontal="center" vertical="center"/>
      <protection hidden="1"/>
    </xf>
    <xf numFmtId="0" fontId="49" fillId="0" borderId="0" xfId="203" applyFont="1" applyFill="1" applyAlignment="1" applyProtection="1">
      <alignment horizontal="left" vertical="top"/>
      <protection hidden="1"/>
    </xf>
    <xf numFmtId="0" fontId="15" fillId="0" borderId="0" xfId="199" applyNumberFormat="1" applyFont="1" applyFill="1" applyBorder="1" applyAlignment="1" applyProtection="1">
      <alignment horizontal="justify" vertical="center"/>
      <protection hidden="1"/>
    </xf>
    <xf numFmtId="0" fontId="15" fillId="0" borderId="5" xfId="204" applyFont="1" applyBorder="1" applyAlignment="1" applyProtection="1">
      <alignment horizontal="left" vertical="center"/>
      <protection hidden="1"/>
    </xf>
    <xf numFmtId="167" fontId="26" fillId="0" borderId="0" xfId="0" applyNumberFormat="1" applyFont="1" applyFill="1" applyBorder="1" applyAlignment="1" applyProtection="1">
      <alignment horizontal="center" vertical="center" wrapText="1"/>
      <protection hidden="1"/>
    </xf>
    <xf numFmtId="0" fontId="15" fillId="0" borderId="0" xfId="0" applyFont="1" applyBorder="1" applyAlignment="1" applyProtection="1">
      <alignment horizontal="left" vertical="center" wrapText="1"/>
      <protection hidden="1"/>
    </xf>
    <xf numFmtId="0" fontId="16" fillId="0" borderId="0" xfId="204" applyFont="1" applyBorder="1" applyAlignment="1" applyProtection="1">
      <alignment horizontal="left" vertical="top" wrapText="1"/>
      <protection hidden="1"/>
    </xf>
    <xf numFmtId="0" fontId="4" fillId="12" borderId="14" xfId="204" applyFont="1" applyFill="1" applyBorder="1" applyAlignment="1" applyProtection="1">
      <alignment horizontal="center" vertical="top" wrapText="1"/>
    </xf>
    <xf numFmtId="0" fontId="4" fillId="12" borderId="3" xfId="204" applyFont="1" applyFill="1" applyBorder="1" applyAlignment="1" applyProtection="1">
      <alignment horizontal="center" vertical="top" wrapText="1"/>
    </xf>
    <xf numFmtId="0" fontId="4" fillId="12" borderId="15" xfId="204" applyFont="1" applyFill="1" applyBorder="1" applyAlignment="1" applyProtection="1">
      <alignment horizontal="center" vertical="top" wrapText="1"/>
    </xf>
    <xf numFmtId="0" fontId="49" fillId="12" borderId="14" xfId="204" applyFont="1" applyFill="1" applyBorder="1" applyAlignment="1" applyProtection="1">
      <alignment horizontal="center" vertical="center" wrapText="1"/>
      <protection hidden="1"/>
    </xf>
    <xf numFmtId="0" fontId="49" fillId="12" borderId="3" xfId="204" applyFont="1" applyFill="1" applyBorder="1" applyAlignment="1" applyProtection="1">
      <alignment horizontal="center" vertical="center" wrapText="1"/>
      <protection hidden="1"/>
    </xf>
    <xf numFmtId="0" fontId="49" fillId="12" borderId="15" xfId="204" applyFont="1" applyFill="1" applyBorder="1" applyAlignment="1" applyProtection="1">
      <alignment horizontal="center" vertical="center" wrapText="1"/>
      <protection hidden="1"/>
    </xf>
    <xf numFmtId="0" fontId="15" fillId="13" borderId="14" xfId="0" applyFont="1" applyFill="1" applyBorder="1" applyAlignment="1" applyProtection="1">
      <alignment horizontal="left" vertical="center"/>
      <protection hidden="1"/>
    </xf>
    <xf numFmtId="0" fontId="15" fillId="13" borderId="3" xfId="0" applyFont="1" applyFill="1" applyBorder="1" applyAlignment="1" applyProtection="1">
      <alignment horizontal="left" vertical="center"/>
      <protection hidden="1"/>
    </xf>
    <xf numFmtId="0" fontId="15" fillId="13" borderId="15" xfId="0" applyFont="1" applyFill="1" applyBorder="1" applyAlignment="1" applyProtection="1">
      <alignment horizontal="left" vertical="center"/>
      <protection hidden="1"/>
    </xf>
    <xf numFmtId="0" fontId="14" fillId="0" borderId="3" xfId="203" applyFont="1" applyFill="1" applyBorder="1" applyAlignment="1" applyProtection="1">
      <alignment horizontal="center" vertical="top"/>
      <protection hidden="1"/>
    </xf>
    <xf numFmtId="0" fontId="16" fillId="0" borderId="0" xfId="203" applyFont="1" applyFill="1" applyBorder="1" applyAlignment="1" applyProtection="1">
      <alignment horizontal="left" vertical="top"/>
      <protection hidden="1"/>
    </xf>
    <xf numFmtId="2" fontId="16" fillId="0" borderId="0" xfId="204" applyNumberFormat="1" applyFont="1" applyFill="1" applyBorder="1" applyAlignment="1" applyProtection="1">
      <alignment horizontal="right" vertical="center"/>
      <protection hidden="1"/>
    </xf>
    <xf numFmtId="0" fontId="15" fillId="0" borderId="0" xfId="204" applyFont="1" applyFill="1" applyBorder="1" applyAlignment="1" applyProtection="1">
      <alignment horizontal="center" vertical="center"/>
      <protection hidden="1"/>
    </xf>
    <xf numFmtId="167" fontId="15" fillId="0" borderId="0" xfId="0" applyNumberFormat="1" applyFont="1" applyFill="1" applyBorder="1" applyAlignment="1" applyProtection="1">
      <alignment horizontal="center" vertical="center" wrapText="1"/>
      <protection hidden="1"/>
    </xf>
    <xf numFmtId="0" fontId="15" fillId="0" borderId="0" xfId="204" applyFont="1" applyBorder="1" applyAlignment="1" applyProtection="1">
      <alignment horizontal="left" vertical="center"/>
      <protection hidden="1"/>
    </xf>
    <xf numFmtId="0" fontId="28" fillId="0" borderId="0" xfId="204" applyFont="1" applyBorder="1" applyAlignment="1" applyProtection="1">
      <alignment horizontal="center" vertical="center" wrapText="1"/>
      <protection hidden="1"/>
    </xf>
    <xf numFmtId="0" fontId="16" fillId="0" borderId="0" xfId="204" applyFont="1" applyBorder="1" applyAlignment="1" applyProtection="1">
      <alignment horizontal="justify" vertical="center" wrapText="1"/>
      <protection hidden="1"/>
    </xf>
    <xf numFmtId="0" fontId="15" fillId="0" borderId="14" xfId="202" applyFont="1" applyBorder="1" applyAlignment="1" applyProtection="1">
      <alignment horizontal="justify" vertical="top"/>
      <protection hidden="1"/>
    </xf>
    <xf numFmtId="0" fontId="16" fillId="0" borderId="3" xfId="202" applyFont="1" applyBorder="1" applyAlignment="1" applyProtection="1">
      <alignment horizontal="justify" vertical="top"/>
      <protection hidden="1"/>
    </xf>
    <xf numFmtId="0" fontId="16" fillId="0" borderId="15" xfId="202" applyFont="1" applyBorder="1" applyAlignment="1" applyProtection="1">
      <alignment horizontal="justify" vertical="top"/>
      <protection hidden="1"/>
    </xf>
    <xf numFmtId="0" fontId="15" fillId="9" borderId="0" xfId="202" applyNumberFormat="1" applyFont="1" applyFill="1" applyBorder="1" applyAlignment="1" applyProtection="1">
      <alignment horizontal="center" vertical="center" wrapText="1"/>
      <protection hidden="1"/>
    </xf>
    <xf numFmtId="0" fontId="15" fillId="0" borderId="0" xfId="0" applyFont="1" applyFill="1" applyAlignment="1" applyProtection="1">
      <alignment horizontal="center" vertical="center"/>
      <protection hidden="1"/>
    </xf>
    <xf numFmtId="0" fontId="15" fillId="11" borderId="0" xfId="0" applyNumberFormat="1" applyFont="1" applyFill="1" applyBorder="1" applyAlignment="1" applyProtection="1">
      <alignment horizontal="justify" vertical="top" wrapText="1"/>
      <protection hidden="1"/>
    </xf>
    <xf numFmtId="0" fontId="16" fillId="0" borderId="0" xfId="202" applyFont="1" applyAlignment="1" applyProtection="1">
      <alignment horizontal="justify" vertical="center"/>
      <protection hidden="1"/>
    </xf>
    <xf numFmtId="0" fontId="15" fillId="0" borderId="0" xfId="194" applyFont="1" applyAlignment="1" applyProtection="1">
      <alignment horizontal="left" vertical="center" indent="2"/>
      <protection hidden="1"/>
    </xf>
    <xf numFmtId="0" fontId="15" fillId="0" borderId="16" xfId="202" applyFont="1" applyBorder="1" applyAlignment="1" applyProtection="1">
      <alignment horizontal="justify" vertical="top"/>
      <protection hidden="1"/>
    </xf>
    <xf numFmtId="0" fontId="16" fillId="0" borderId="38" xfId="202" applyFont="1" applyBorder="1" applyAlignment="1" applyProtection="1">
      <alignment horizontal="justify" vertical="top"/>
      <protection hidden="1"/>
    </xf>
    <xf numFmtId="0" fontId="16" fillId="0" borderId="17" xfId="202" applyFont="1" applyBorder="1" applyAlignment="1" applyProtection="1">
      <alignment horizontal="justify" vertical="top"/>
      <protection hidden="1"/>
    </xf>
    <xf numFmtId="0" fontId="15" fillId="0" borderId="16" xfId="202" applyFont="1" applyBorder="1" applyAlignment="1" applyProtection="1">
      <alignment horizontal="justify" vertical="center"/>
      <protection hidden="1"/>
    </xf>
    <xf numFmtId="0" fontId="16" fillId="0" borderId="38" xfId="202" applyFont="1" applyBorder="1" applyAlignment="1" applyProtection="1">
      <alignment horizontal="justify" vertical="center"/>
      <protection hidden="1"/>
    </xf>
    <xf numFmtId="0" fontId="16" fillId="0" borderId="17" xfId="202" applyFont="1" applyBorder="1" applyAlignment="1" applyProtection="1">
      <alignment horizontal="justify" vertical="center"/>
      <protection hidden="1"/>
    </xf>
    <xf numFmtId="0" fontId="0" fillId="0" borderId="10" xfId="202" applyFont="1" applyBorder="1" applyAlignment="1" applyProtection="1">
      <alignment horizontal="justify" vertical="center"/>
      <protection hidden="1"/>
    </xf>
    <xf numFmtId="0" fontId="16" fillId="0" borderId="10" xfId="202" applyFont="1" applyBorder="1" applyAlignment="1" applyProtection="1">
      <alignment horizontal="justify" vertical="center"/>
      <protection hidden="1"/>
    </xf>
    <xf numFmtId="0" fontId="0" fillId="0" borderId="0" xfId="202" applyFont="1" applyBorder="1" applyAlignment="1" applyProtection="1">
      <alignment horizontal="justify" vertical="center"/>
      <protection hidden="1"/>
    </xf>
    <xf numFmtId="0" fontId="16" fillId="4" borderId="0" xfId="202" applyFont="1" applyFill="1" applyBorder="1" applyAlignment="1" applyProtection="1">
      <alignment horizontal="justify" vertical="top" wrapText="1"/>
      <protection locked="0" hidden="1"/>
    </xf>
    <xf numFmtId="0" fontId="16" fillId="0" borderId="0" xfId="202" applyFont="1" applyBorder="1" applyAlignment="1" applyProtection="1">
      <alignment horizontal="justify" vertical="center"/>
      <protection hidden="1"/>
    </xf>
    <xf numFmtId="0" fontId="30" fillId="8" borderId="0" xfId="0" applyFont="1" applyFill="1" applyAlignment="1" applyProtection="1">
      <alignment horizontal="center" vertical="center" wrapText="1"/>
      <protection hidden="1"/>
    </xf>
    <xf numFmtId="0" fontId="30" fillId="8" borderId="7" xfId="0" applyFont="1" applyFill="1" applyBorder="1" applyAlignment="1" applyProtection="1">
      <alignment horizontal="center" vertical="center" wrapText="1"/>
      <protection hidden="1"/>
    </xf>
    <xf numFmtId="0" fontId="49" fillId="0" borderId="0" xfId="193" applyFont="1" applyAlignment="1" applyProtection="1">
      <alignment horizontal="justify" vertical="top"/>
    </xf>
    <xf numFmtId="0" fontId="15" fillId="0" borderId="0" xfId="193" applyFont="1" applyAlignment="1" applyProtection="1">
      <alignment horizontal="justify" vertical="center"/>
    </xf>
    <xf numFmtId="0" fontId="15" fillId="0" borderId="0" xfId="193" applyFont="1" applyAlignment="1" applyProtection="1">
      <alignment horizontal="center" vertical="center"/>
    </xf>
    <xf numFmtId="0" fontId="49" fillId="4" borderId="0" xfId="193" applyFont="1" applyFill="1" applyAlignment="1" applyProtection="1">
      <alignment horizontal="left" vertical="center"/>
      <protection locked="0"/>
    </xf>
    <xf numFmtId="177" fontId="49" fillId="0" borderId="0" xfId="193" applyNumberFormat="1" applyFont="1" applyFill="1" applyAlignment="1" applyProtection="1">
      <alignment horizontal="left" vertical="center"/>
    </xf>
    <xf numFmtId="0" fontId="15" fillId="11" borderId="0" xfId="193" applyFont="1" applyFill="1" applyAlignment="1" applyProtection="1">
      <alignment horizontal="justify" vertical="top"/>
    </xf>
    <xf numFmtId="0" fontId="49" fillId="0" borderId="0" xfId="193" applyFont="1" applyAlignment="1" applyProtection="1">
      <alignment horizontal="justify" vertical="center"/>
    </xf>
    <xf numFmtId="0" fontId="49" fillId="0" borderId="0" xfId="193" applyFont="1" applyAlignment="1" applyProtection="1">
      <alignment horizontal="center" vertical="top"/>
    </xf>
    <xf numFmtId="0" fontId="40" fillId="0" borderId="0" xfId="193" quotePrefix="1" applyFont="1" applyAlignment="1" applyProtection="1">
      <alignment horizontal="center" vertical="center"/>
    </xf>
    <xf numFmtId="0" fontId="0" fillId="4" borderId="22" xfId="0" applyFill="1" applyBorder="1" applyAlignment="1" applyProtection="1">
      <alignment horizontal="left" vertical="center"/>
      <protection locked="0"/>
    </xf>
    <xf numFmtId="0" fontId="49" fillId="4" borderId="22" xfId="0" applyFont="1" applyFill="1" applyBorder="1" applyAlignment="1" applyProtection="1">
      <alignment horizontal="left" vertical="center"/>
      <protection locked="0"/>
    </xf>
    <xf numFmtId="0" fontId="49" fillId="0" borderId="40" xfId="0" applyFont="1" applyBorder="1" applyAlignment="1" applyProtection="1">
      <alignment horizontal="justify" vertical="center" wrapText="1"/>
    </xf>
    <xf numFmtId="0" fontId="49" fillId="0" borderId="22" xfId="0" applyFont="1" applyBorder="1" applyAlignment="1" applyProtection="1">
      <alignment horizontal="left" vertical="center" indent="2"/>
    </xf>
    <xf numFmtId="0" fontId="49" fillId="0" borderId="39" xfId="0" applyFont="1" applyBorder="1" applyAlignment="1" applyProtection="1">
      <alignment horizontal="left" vertical="center" indent="2"/>
    </xf>
    <xf numFmtId="0" fontId="49" fillId="0" borderId="0" xfId="0" applyFont="1" applyBorder="1" applyAlignment="1" applyProtection="1">
      <alignment horizontal="left" vertical="center" indent="2"/>
    </xf>
    <xf numFmtId="0" fontId="49" fillId="0" borderId="40" xfId="0" applyFont="1" applyBorder="1" applyAlignment="1" applyProtection="1">
      <alignment horizontal="left" vertical="center" indent="2"/>
    </xf>
    <xf numFmtId="0" fontId="0" fillId="0" borderId="0" xfId="193" applyFont="1" applyAlignment="1" applyProtection="1">
      <alignment horizontal="justify" vertical="top"/>
    </xf>
    <xf numFmtId="0" fontId="0" fillId="0" borderId="0" xfId="193" applyFont="1" applyAlignment="1" applyProtection="1">
      <alignment vertical="top" wrapText="1"/>
    </xf>
    <xf numFmtId="177" fontId="15" fillId="0" borderId="0" xfId="193" applyNumberFormat="1" applyFont="1" applyAlignment="1" applyProtection="1">
      <alignment horizontal="left" vertical="center" indent="1"/>
    </xf>
    <xf numFmtId="0" fontId="0" fillId="0" borderId="0" xfId="193" applyFont="1" applyAlignment="1" applyProtection="1">
      <alignment horizontal="center" vertical="top"/>
    </xf>
    <xf numFmtId="0" fontId="0" fillId="0" borderId="0" xfId="0" applyAlignment="1">
      <alignment horizontal="left" vertical="top" wrapText="1"/>
    </xf>
    <xf numFmtId="0" fontId="16" fillId="0" borderId="0" xfId="208" applyFont="1" applyFill="1" applyBorder="1" applyAlignment="1" applyProtection="1">
      <alignment horizontal="justify" vertical="center" wrapText="1"/>
      <protection hidden="1"/>
    </xf>
    <xf numFmtId="0" fontId="18" fillId="0" borderId="0" xfId="208" applyFont="1" applyAlignment="1" applyProtection="1">
      <alignment horizontal="left"/>
      <protection hidden="1"/>
    </xf>
    <xf numFmtId="0" fontId="18" fillId="0" borderId="7" xfId="208" applyFont="1" applyBorder="1" applyAlignment="1" applyProtection="1">
      <alignment horizontal="left"/>
      <protection hidden="1"/>
    </xf>
    <xf numFmtId="1" fontId="15" fillId="0" borderId="14" xfId="208" applyNumberFormat="1" applyFont="1" applyBorder="1" applyAlignment="1" applyProtection="1">
      <alignment horizontal="center" vertical="center" wrapText="1"/>
      <protection hidden="1"/>
    </xf>
    <xf numFmtId="1" fontId="15" fillId="0" borderId="15" xfId="208" applyNumberFormat="1" applyFont="1" applyBorder="1" applyAlignment="1" applyProtection="1">
      <alignment horizontal="center" vertical="center" wrapText="1"/>
      <protection hidden="1"/>
    </xf>
    <xf numFmtId="4" fontId="15" fillId="0" borderId="14" xfId="208" applyNumberFormat="1" applyFont="1" applyBorder="1" applyAlignment="1" applyProtection="1">
      <alignment horizontal="right" vertical="center" wrapText="1"/>
      <protection hidden="1"/>
    </xf>
    <xf numFmtId="4" fontId="16" fillId="0" borderId="15" xfId="208" applyNumberFormat="1" applyFont="1" applyBorder="1" applyAlignment="1" applyProtection="1">
      <alignment horizontal="right" vertical="center" wrapText="1"/>
      <protection hidden="1"/>
    </xf>
    <xf numFmtId="1" fontId="15" fillId="0" borderId="0" xfId="208" applyNumberFormat="1" applyFont="1" applyBorder="1" applyAlignment="1" applyProtection="1">
      <alignment horizontal="center" vertical="center" wrapText="1"/>
      <protection hidden="1"/>
    </xf>
    <xf numFmtId="0" fontId="15" fillId="0" borderId="0" xfId="208" applyFont="1" applyBorder="1" applyAlignment="1" applyProtection="1">
      <alignment horizontal="center" vertical="center" wrapText="1"/>
      <protection hidden="1"/>
    </xf>
    <xf numFmtId="4" fontId="15" fillId="0" borderId="0" xfId="208" applyNumberFormat="1" applyFont="1" applyBorder="1" applyAlignment="1" applyProtection="1">
      <alignment horizontal="right" vertical="center" wrapText="1"/>
      <protection hidden="1"/>
    </xf>
    <xf numFmtId="1" fontId="15" fillId="0" borderId="4" xfId="208" applyNumberFormat="1" applyFont="1" applyBorder="1" applyAlignment="1" applyProtection="1">
      <alignment horizontal="center" vertical="center" wrapText="1"/>
      <protection hidden="1"/>
    </xf>
    <xf numFmtId="4" fontId="15" fillId="0" borderId="4" xfId="208" applyNumberFormat="1" applyFont="1" applyBorder="1" applyAlignment="1" applyProtection="1">
      <alignment horizontal="center" vertical="center" wrapText="1"/>
      <protection hidden="1"/>
    </xf>
    <xf numFmtId="0" fontId="16" fillId="0" borderId="7" xfId="208" applyFont="1" applyFill="1" applyBorder="1" applyAlignment="1" applyProtection="1">
      <alignment horizontal="justify" vertical="center" wrapText="1"/>
      <protection hidden="1"/>
    </xf>
    <xf numFmtId="0" fontId="16" fillId="0" borderId="0" xfId="208" applyFont="1" applyFill="1" applyBorder="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3" fillId="0" borderId="29" xfId="208" applyNumberFormat="1" applyFont="1" applyFill="1" applyBorder="1" applyAlignment="1" applyProtection="1">
      <alignment horizontal="justify" vertical="center" wrapText="1"/>
      <protection hidden="1"/>
    </xf>
    <xf numFmtId="1" fontId="23" fillId="0" borderId="10" xfId="208" applyNumberFormat="1" applyFont="1" applyFill="1" applyBorder="1" applyAlignment="1" applyProtection="1">
      <alignment horizontal="justify" vertical="center" wrapText="1"/>
      <protection hidden="1"/>
    </xf>
    <xf numFmtId="1" fontId="23" fillId="0" borderId="30" xfId="208" applyNumberFormat="1" applyFont="1" applyFill="1" applyBorder="1" applyAlignment="1" applyProtection="1">
      <alignment horizontal="justify" vertical="center" wrapText="1"/>
      <protection hidden="1"/>
    </xf>
    <xf numFmtId="4" fontId="15" fillId="0" borderId="29" xfId="208" applyNumberFormat="1" applyFont="1" applyBorder="1" applyAlignment="1" applyProtection="1">
      <alignment horizontal="center" vertical="center" wrapText="1"/>
      <protection hidden="1"/>
    </xf>
    <xf numFmtId="4" fontId="15" fillId="0" borderId="30" xfId="208" applyNumberFormat="1" applyFont="1" applyBorder="1" applyAlignment="1" applyProtection="1">
      <alignment horizontal="center" vertical="center" wrapText="1"/>
      <protection hidden="1"/>
    </xf>
    <xf numFmtId="1" fontId="16" fillId="0" borderId="0" xfId="208" applyNumberFormat="1" applyFont="1" applyFill="1" applyBorder="1" applyAlignment="1" applyProtection="1">
      <alignment horizontal="justify" vertical="top" wrapText="1"/>
      <protection hidden="1"/>
    </xf>
    <xf numFmtId="0" fontId="16" fillId="0" borderId="0" xfId="208" applyFont="1" applyFill="1" applyBorder="1" applyAlignment="1" applyProtection="1">
      <alignment horizontal="justify" vertical="top" wrapText="1"/>
      <protection hidden="1"/>
    </xf>
    <xf numFmtId="0" fontId="16" fillId="0" borderId="7" xfId="208" applyFont="1" applyFill="1" applyBorder="1" applyAlignment="1" applyProtection="1">
      <alignment horizontal="justify" vertical="top" wrapText="1"/>
      <protection hidden="1"/>
    </xf>
    <xf numFmtId="1" fontId="23" fillId="0" borderId="4" xfId="207" applyNumberFormat="1" applyFont="1" applyFill="1" applyBorder="1" applyAlignment="1" applyProtection="1">
      <alignment horizontal="justify" vertical="center" wrapText="1"/>
      <protection hidden="1"/>
    </xf>
    <xf numFmtId="4" fontId="15" fillId="0" borderId="14" xfId="207" applyNumberFormat="1" applyFont="1" applyBorder="1" applyAlignment="1" applyProtection="1">
      <alignment horizontal="center" vertical="center" wrapText="1"/>
      <protection hidden="1"/>
    </xf>
    <xf numFmtId="4" fontId="15" fillId="0" borderId="3" xfId="207" applyNumberFormat="1" applyFont="1" applyBorder="1" applyAlignment="1" applyProtection="1">
      <alignment horizontal="center" vertical="center" wrapText="1"/>
      <protection hidden="1"/>
    </xf>
    <xf numFmtId="0" fontId="16" fillId="0" borderId="0" xfId="207" applyFont="1" applyFill="1" applyBorder="1" applyAlignment="1" applyProtection="1">
      <alignment horizontal="left" vertical="center" wrapText="1"/>
      <protection hidden="1"/>
    </xf>
    <xf numFmtId="1" fontId="15" fillId="0" borderId="0" xfId="207" applyNumberFormat="1" applyFont="1" applyBorder="1" applyAlignment="1" applyProtection="1">
      <alignment horizontal="center" vertical="center" wrapText="1"/>
      <protection hidden="1"/>
    </xf>
    <xf numFmtId="0" fontId="15" fillId="0" borderId="0" xfId="207" applyFont="1" applyBorder="1" applyAlignment="1" applyProtection="1">
      <alignment horizontal="center" vertical="center" wrapText="1"/>
      <protection hidden="1"/>
    </xf>
    <xf numFmtId="4" fontId="15" fillId="0" borderId="0" xfId="207" applyNumberFormat="1" applyFont="1" applyBorder="1" applyAlignment="1" applyProtection="1">
      <alignment horizontal="right" vertical="center" wrapText="1"/>
      <protection hidden="1"/>
    </xf>
    <xf numFmtId="4" fontId="15" fillId="0" borderId="4" xfId="207" applyNumberFormat="1" applyFont="1" applyBorder="1" applyAlignment="1" applyProtection="1">
      <alignment horizontal="center" vertical="center" wrapText="1"/>
      <protection hidden="1"/>
    </xf>
    <xf numFmtId="4" fontId="15" fillId="0" borderId="14" xfId="207" applyNumberFormat="1" applyFont="1" applyBorder="1" applyAlignment="1" applyProtection="1">
      <alignment horizontal="right" vertical="center" wrapText="1"/>
      <protection hidden="1"/>
    </xf>
    <xf numFmtId="4" fontId="16" fillId="0" borderId="15" xfId="207" applyNumberFormat="1" applyFont="1" applyBorder="1" applyAlignment="1" applyProtection="1">
      <alignment horizontal="right" vertical="center" wrapText="1"/>
      <protection hidden="1"/>
    </xf>
    <xf numFmtId="1" fontId="15" fillId="0" borderId="14" xfId="207" applyNumberFormat="1" applyFont="1" applyBorder="1" applyAlignment="1" applyProtection="1">
      <alignment horizontal="center" vertical="center" wrapText="1"/>
      <protection hidden="1"/>
    </xf>
    <xf numFmtId="1" fontId="15" fillId="0" borderId="15" xfId="207" applyNumberFormat="1" applyFont="1" applyBorder="1" applyAlignment="1" applyProtection="1">
      <alignment horizontal="center" vertical="center" wrapText="1"/>
      <protection hidden="1"/>
    </xf>
    <xf numFmtId="1" fontId="15" fillId="0" borderId="4" xfId="207" applyNumberFormat="1" applyFont="1" applyBorder="1" applyAlignment="1" applyProtection="1">
      <alignment horizontal="center" vertical="center" wrapText="1"/>
      <protection hidden="1"/>
    </xf>
    <xf numFmtId="0" fontId="16" fillId="0" borderId="10" xfId="207" applyFont="1" applyFill="1" applyBorder="1" applyAlignment="1" applyProtection="1">
      <alignment horizontal="left" vertical="center" wrapText="1"/>
      <protection hidden="1"/>
    </xf>
    <xf numFmtId="0" fontId="16" fillId="0" borderId="30" xfId="207" applyFont="1" applyFill="1" applyBorder="1" applyAlignment="1" applyProtection="1">
      <alignment horizontal="left" vertical="center" wrapText="1"/>
      <protection hidden="1"/>
    </xf>
    <xf numFmtId="1" fontId="16" fillId="0" borderId="0" xfId="207" applyNumberFormat="1" applyFont="1" applyFill="1" applyBorder="1" applyAlignment="1" applyProtection="1">
      <alignment horizontal="justify" vertical="top" wrapText="1"/>
      <protection hidden="1"/>
    </xf>
    <xf numFmtId="0" fontId="16" fillId="0" borderId="0" xfId="207" applyFont="1" applyFill="1" applyBorder="1" applyAlignment="1" applyProtection="1">
      <alignment horizontal="justify" vertical="top" wrapText="1"/>
      <protection hidden="1"/>
    </xf>
    <xf numFmtId="0" fontId="16" fillId="0" borderId="7" xfId="207" applyFont="1" applyFill="1" applyBorder="1" applyAlignment="1" applyProtection="1">
      <alignment horizontal="justify" vertical="top" wrapText="1"/>
      <protection hidden="1"/>
    </xf>
    <xf numFmtId="2" fontId="34" fillId="0" borderId="0" xfId="197" applyNumberFormat="1" applyFont="1" applyFill="1" applyBorder="1" applyAlignment="1" applyProtection="1">
      <alignment horizontal="left" vertical="center"/>
      <protection hidden="1"/>
    </xf>
  </cellXfs>
  <cellStyles count="220">
    <cellStyle name="75" xfId="1"/>
    <cellStyle name="75 2" xfId="2"/>
    <cellStyle name="75 2 2" xfId="3"/>
    <cellStyle name="75 3" xfId="4"/>
    <cellStyle name="75 4" xfId="5"/>
    <cellStyle name="ÅëÈ­ [0]_±âÅ¸" xfId="6"/>
    <cellStyle name="ÅëÈ­_±âÅ¸" xfId="7"/>
    <cellStyle name="ÄÞ¸¶ [0]_±âÅ¸" xfId="8"/>
    <cellStyle name="ÄÞ¸¶_±âÅ¸" xfId="9"/>
    <cellStyle name="Ç¥ÁØ_¿¬°£´©°è¿¹»ó" xfId="10"/>
    <cellStyle name="Comma" xfId="11" builtinId="3"/>
    <cellStyle name="Comma  - Style1" xfId="12"/>
    <cellStyle name="Comma  - Style1 2" xfId="13"/>
    <cellStyle name="Comma  - Style2" xfId="14"/>
    <cellStyle name="Comma  - Style2 2" xfId="15"/>
    <cellStyle name="Comma  - Style3" xfId="16"/>
    <cellStyle name="Comma  - Style3 2" xfId="17"/>
    <cellStyle name="Comma  - Style4" xfId="18"/>
    <cellStyle name="Comma  - Style4 2" xfId="19"/>
    <cellStyle name="Comma  - Style5" xfId="20"/>
    <cellStyle name="Comma  - Style5 2" xfId="21"/>
    <cellStyle name="Comma  - Style6" xfId="22"/>
    <cellStyle name="Comma  - Style6 2" xfId="23"/>
    <cellStyle name="Comma  - Style7" xfId="24"/>
    <cellStyle name="Comma  - Style7 2" xfId="25"/>
    <cellStyle name="Comma  - Style8" xfId="26"/>
    <cellStyle name="Comma  - Style8 2" xfId="27"/>
    <cellStyle name="Comma 10" xfId="28"/>
    <cellStyle name="Comma 11" xfId="29"/>
    <cellStyle name="Comma 12" xfId="30"/>
    <cellStyle name="Comma 13" xfId="31"/>
    <cellStyle name="Comma 14" xfId="32"/>
    <cellStyle name="Comma 15" xfId="33"/>
    <cellStyle name="Comma 16" xfId="34"/>
    <cellStyle name="Comma 17" xfId="35"/>
    <cellStyle name="Comma 18" xfId="36"/>
    <cellStyle name="Comma 19" xfId="37"/>
    <cellStyle name="Comma 2" xfId="38"/>
    <cellStyle name="Comma 20" xfId="39"/>
    <cellStyle name="Comma 21" xfId="40"/>
    <cellStyle name="Comma 22" xfId="41"/>
    <cellStyle name="Comma 23" xfId="42"/>
    <cellStyle name="Comma 24" xfId="43"/>
    <cellStyle name="Comma 25" xfId="44"/>
    <cellStyle name="Comma 26" xfId="45"/>
    <cellStyle name="Comma 27" xfId="46"/>
    <cellStyle name="Comma 28" xfId="47"/>
    <cellStyle name="Comma 29" xfId="48"/>
    <cellStyle name="Comma 3" xfId="49"/>
    <cellStyle name="Comma 30" xfId="50"/>
    <cellStyle name="Comma 31" xfId="51"/>
    <cellStyle name="Comma 32" xfId="52"/>
    <cellStyle name="Comma 33" xfId="53"/>
    <cellStyle name="Comma 34" xfId="54"/>
    <cellStyle name="Comma 35" xfId="55"/>
    <cellStyle name="Comma 36" xfId="56"/>
    <cellStyle name="Comma 37" xfId="57"/>
    <cellStyle name="Comma 38" xfId="58"/>
    <cellStyle name="Comma 39" xfId="59"/>
    <cellStyle name="Comma 4" xfId="60"/>
    <cellStyle name="Comma 40" xfId="61"/>
    <cellStyle name="Comma 41" xfId="62"/>
    <cellStyle name="Comma 42" xfId="63"/>
    <cellStyle name="Comma 43" xfId="64"/>
    <cellStyle name="Comma 5" xfId="65"/>
    <cellStyle name="Comma 6" xfId="66"/>
    <cellStyle name="Comma 7" xfId="67"/>
    <cellStyle name="Comma 8" xfId="68"/>
    <cellStyle name="Comma 9" xfId="69"/>
    <cellStyle name="Formula" xfId="70"/>
    <cellStyle name="Formula 2" xfId="71"/>
    <cellStyle name="Formula 2 2" xfId="72"/>
    <cellStyle name="Header1" xfId="73"/>
    <cellStyle name="Header2" xfId="74"/>
    <cellStyle name="Hypertextový odkaz" xfId="75"/>
    <cellStyle name="Hypertextový odkaz 2" xfId="76"/>
    <cellStyle name="Hypertextový odkaz 2 2" xfId="77"/>
    <cellStyle name="no dec" xfId="78"/>
    <cellStyle name="no dec 2" xfId="79"/>
    <cellStyle name="no dec 2 2" xfId="80"/>
    <cellStyle name="Normal" xfId="0" builtinId="0"/>
    <cellStyle name="Normal - Style1" xfId="81"/>
    <cellStyle name="Normal - Style1 2" xfId="82"/>
    <cellStyle name="Normal 10" xfId="83"/>
    <cellStyle name="Normal 10 2" xfId="84"/>
    <cellStyle name="Normal 11" xfId="85"/>
    <cellStyle name="Normal 11 2" xfId="86"/>
    <cellStyle name="Normal 12" xfId="87"/>
    <cellStyle name="Normal 12 2" xfId="88"/>
    <cellStyle name="Normal 13" xfId="89"/>
    <cellStyle name="Normal 14" xfId="90"/>
    <cellStyle name="Normal 15" xfId="91"/>
    <cellStyle name="Normal 16" xfId="92"/>
    <cellStyle name="Normal 17" xfId="93"/>
    <cellStyle name="Normal 18" xfId="94"/>
    <cellStyle name="Normal 19" xfId="95"/>
    <cellStyle name="Normal 2" xfId="96"/>
    <cellStyle name="Normal 2 2" xfId="97"/>
    <cellStyle name="Normal 2 3" xfId="98"/>
    <cellStyle name="Normal 20" xfId="99"/>
    <cellStyle name="Normal 21" xfId="100"/>
    <cellStyle name="Normal 22" xfId="101"/>
    <cellStyle name="Normal 23" xfId="102"/>
    <cellStyle name="Normal 24" xfId="103"/>
    <cellStyle name="Normal 25" xfId="104"/>
    <cellStyle name="Normal 26" xfId="105"/>
    <cellStyle name="Normal 27" xfId="106"/>
    <cellStyle name="Normal 28" xfId="107"/>
    <cellStyle name="Normal 29" xfId="108"/>
    <cellStyle name="Normal 3" xfId="109"/>
    <cellStyle name="Normal 3 2" xfId="110"/>
    <cellStyle name="Normal 3 3" xfId="111"/>
    <cellStyle name="Normal 30" xfId="112"/>
    <cellStyle name="Normal 31" xfId="113"/>
    <cellStyle name="Normal 32" xfId="114"/>
    <cellStyle name="Normal 33" xfId="115"/>
    <cellStyle name="Normal 34" xfId="116"/>
    <cellStyle name="Normal 35" xfId="117"/>
    <cellStyle name="Normal 36" xfId="118"/>
    <cellStyle name="Normal 37" xfId="119"/>
    <cellStyle name="Normal 38" xfId="120"/>
    <cellStyle name="Normal 39" xfId="121"/>
    <cellStyle name="Normal 4" xfId="122"/>
    <cellStyle name="Normal 4 2" xfId="123"/>
    <cellStyle name="Normal 4 3" xfId="124"/>
    <cellStyle name="Normal 40" xfId="125"/>
    <cellStyle name="Normal 41" xfId="126"/>
    <cellStyle name="Normal 42" xfId="127"/>
    <cellStyle name="Normal 43" xfId="128"/>
    <cellStyle name="Normal 44" xfId="129"/>
    <cellStyle name="Normal 45" xfId="130"/>
    <cellStyle name="Normal 46" xfId="131"/>
    <cellStyle name="Normal 47" xfId="132"/>
    <cellStyle name="Normal 48" xfId="133"/>
    <cellStyle name="Normal 49" xfId="134"/>
    <cellStyle name="Normal 5" xfId="135"/>
    <cellStyle name="Normal 5 2" xfId="136"/>
    <cellStyle name="Normal 50" xfId="137"/>
    <cellStyle name="Normal 51" xfId="138"/>
    <cellStyle name="Normal 52" xfId="139"/>
    <cellStyle name="Normal 53" xfId="140"/>
    <cellStyle name="Normal 54" xfId="141"/>
    <cellStyle name="Normal 55" xfId="142"/>
    <cellStyle name="Normal 56" xfId="143"/>
    <cellStyle name="Normal 57" xfId="144"/>
    <cellStyle name="Normal 58" xfId="145"/>
    <cellStyle name="Normal 59" xfId="146"/>
    <cellStyle name="Normal 6" xfId="147"/>
    <cellStyle name="Normal 6 2" xfId="148"/>
    <cellStyle name="Normal 60" xfId="149"/>
    <cellStyle name="Normal 61" xfId="150"/>
    <cellStyle name="Normal 62" xfId="151"/>
    <cellStyle name="Normal 63" xfId="152"/>
    <cellStyle name="Normal 64" xfId="153"/>
    <cellStyle name="Normal 65" xfId="154"/>
    <cellStyle name="Normal 66" xfId="155"/>
    <cellStyle name="Normal 67" xfId="156"/>
    <cellStyle name="Normal 68" xfId="157"/>
    <cellStyle name="Normal 69" xfId="158"/>
    <cellStyle name="Normal 7" xfId="159"/>
    <cellStyle name="Normal 7 2" xfId="160"/>
    <cellStyle name="Normal 70" xfId="161"/>
    <cellStyle name="Normal 71" xfId="162"/>
    <cellStyle name="Normal 72" xfId="163"/>
    <cellStyle name="Normal 73" xfId="164"/>
    <cellStyle name="Normal 74" xfId="165"/>
    <cellStyle name="Normal 75" xfId="166"/>
    <cellStyle name="Normal 76" xfId="167"/>
    <cellStyle name="Normal 77" xfId="168"/>
    <cellStyle name="Normal 78" xfId="169"/>
    <cellStyle name="Normal 79" xfId="170"/>
    <cellStyle name="Normal 8" xfId="171"/>
    <cellStyle name="Normal 8 2" xfId="172"/>
    <cellStyle name="Normal 80" xfId="173"/>
    <cellStyle name="Normal 81" xfId="174"/>
    <cellStyle name="Normal 82" xfId="175"/>
    <cellStyle name="Normal 83" xfId="176"/>
    <cellStyle name="Normal 84" xfId="177"/>
    <cellStyle name="Normal 85" xfId="178"/>
    <cellStyle name="Normal 86" xfId="179"/>
    <cellStyle name="Normal 87" xfId="180"/>
    <cellStyle name="Normal 88" xfId="181"/>
    <cellStyle name="Normal 89" xfId="182"/>
    <cellStyle name="Normal 9" xfId="183"/>
    <cellStyle name="Normal 9 2" xfId="184"/>
    <cellStyle name="Normal 90" xfId="185"/>
    <cellStyle name="Normal 91" xfId="186"/>
    <cellStyle name="Normal 92" xfId="187"/>
    <cellStyle name="Normal 93" xfId="188"/>
    <cellStyle name="Normal 94" xfId="189"/>
    <cellStyle name="Normal 95" xfId="190"/>
    <cellStyle name="Normal 96" xfId="191"/>
    <cellStyle name="Normal 97" xfId="192"/>
    <cellStyle name="Normal_Annexures TW 04" xfId="193"/>
    <cellStyle name="Normal_Annexures TW 04 2" xfId="194"/>
    <cellStyle name="Normal_Attach 3(JV)" xfId="195"/>
    <cellStyle name="Normal_Attacments TW 04" xfId="196"/>
    <cellStyle name="Normal_Entertainment Form" xfId="197"/>
    <cellStyle name="Normal_final 765-6Z-DOM-1" xfId="198"/>
    <cellStyle name="Normal_pgcil-tivim-pricesched" xfId="199"/>
    <cellStyle name="Normal_pgcil-tivim-pricesched_Sch-3 " xfId="200"/>
    <cellStyle name="Normal_PRICE SCHEDULE-4 to 6-A4" xfId="201"/>
    <cellStyle name="Normal_PRICE SCHEDULE-4 to 6-A4 2" xfId="202"/>
    <cellStyle name="Normal_Price_Schedules for Insulator Package Rev-01" xfId="203"/>
    <cellStyle name="Normal_PRICE-SCHE Bihar-Rev-2-corrections" xfId="204"/>
    <cellStyle name="Normal_PRICE-SCHE Bihar-Rev-2-corrections_Annexures TW 04" xfId="205"/>
    <cellStyle name="Normal_PRICE-SCHE Bihar-Rev-2-corrections_Price_Schedules for Insulator Package Rev-01" xfId="206"/>
    <cellStyle name="Normal_QUOTED CORRECTED" xfId="207"/>
    <cellStyle name="Normal_QUOTED CORRECTED 2" xfId="208"/>
    <cellStyle name="Normal_Sch-1" xfId="209"/>
    <cellStyle name="Normal_Sch-3 " xfId="210"/>
    <cellStyle name="Normal_Sheet1" xfId="211"/>
    <cellStyle name="Normal_tbcb BPS-6Z-Vem-khamDOM-1" xfId="212"/>
    <cellStyle name="Percent 2" xfId="213"/>
    <cellStyle name="Percent 2 2" xfId="214"/>
    <cellStyle name="Popis" xfId="215"/>
    <cellStyle name="Sledovaný hypertextový odkaz" xfId="216"/>
    <cellStyle name="Sledovaný hypertextový odkaz 2" xfId="217"/>
    <cellStyle name="Sledovaný hypertextový odkaz 2 2" xfId="218"/>
    <cellStyle name="Standard_BS14" xfId="219"/>
  </cellStyles>
  <dxfs count="47">
    <dxf>
      <font>
        <condense val="0"/>
        <extend val="0"/>
        <color indexed="9"/>
      </font>
      <fill>
        <patternFill patternType="none">
          <bgColor indexed="65"/>
        </patternFill>
      </fill>
    </dxf>
    <dxf>
      <font>
        <condense val="0"/>
        <extend val="0"/>
        <color indexed="9"/>
      </font>
    </dxf>
    <dxf>
      <font>
        <condense val="0"/>
        <extend val="0"/>
        <color indexed="9"/>
      </font>
    </dxf>
    <dxf>
      <font>
        <condense val="0"/>
        <extend val="0"/>
        <color indexed="9"/>
      </font>
    </dxf>
    <dxf>
      <font>
        <condense val="0"/>
        <extend val="0"/>
        <color indexed="9"/>
      </font>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ont>
        <condense val="0"/>
        <extend val="0"/>
        <color indexed="10"/>
      </font>
    </dxf>
    <dxf>
      <font>
        <b val="0"/>
        <condense val="0"/>
        <extend val="0"/>
        <color indexed="10"/>
      </font>
    </dxf>
    <dxf>
      <font>
        <condense val="0"/>
        <extend val="0"/>
        <color indexed="9"/>
      </font>
      <fill>
        <patternFill patternType="none">
          <bgColor indexed="65"/>
        </patternFill>
      </fill>
    </dxf>
    <dxf>
      <fill>
        <patternFill>
          <bgColor rgb="FFCCFFCC"/>
        </patternFill>
      </fill>
    </dxf>
    <dxf>
      <font>
        <condense val="0"/>
        <extend val="0"/>
        <color indexed="10"/>
      </font>
    </dxf>
    <dxf>
      <font>
        <b val="0"/>
        <condense val="0"/>
        <extend val="0"/>
        <color indexed="10"/>
      </font>
    </dxf>
    <dxf>
      <font>
        <condense val="0"/>
        <extend val="0"/>
        <color indexed="9"/>
      </font>
      <fill>
        <patternFill patternType="none">
          <bgColor indexed="65"/>
        </patternFill>
      </fill>
    </dxf>
    <dxf>
      <font>
        <color theme="0"/>
      </font>
      <fill>
        <patternFill>
          <bgColor theme="0"/>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usernames" Target="revisions/userNam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revisionHeaders" Target="revisions/revisionHeader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484960" name="Picture 1">
          <a:extLst>
            <a:ext uri="{FF2B5EF4-FFF2-40B4-BE49-F238E27FC236}">
              <a16:creationId xmlns:a16="http://schemas.microsoft.com/office/drawing/2014/main" xmlns="" id="{00000000-0008-0000-0100-0000606F4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619500"/>
          <a:ext cx="6191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xmlns=""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484962" name="AutoShape 6">
          <a:extLst>
            <a:ext uri="{FF2B5EF4-FFF2-40B4-BE49-F238E27FC236}">
              <a16:creationId xmlns:a16="http://schemas.microsoft.com/office/drawing/2014/main" xmlns="" id="{00000000-0008-0000-0100-0000626F44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484963" name="AutoShape 7">
          <a:extLst>
            <a:ext uri="{FF2B5EF4-FFF2-40B4-BE49-F238E27FC236}">
              <a16:creationId xmlns:a16="http://schemas.microsoft.com/office/drawing/2014/main" xmlns="" id="{00000000-0008-0000-0100-0000636F4400}"/>
            </a:ext>
          </a:extLst>
        </xdr:cNvPr>
        <xdr:cNvSpPr>
          <a:spLocks noChangeArrowheads="1"/>
        </xdr:cNvSpPr>
      </xdr:nvSpPr>
      <xdr:spPr bwMode="auto">
        <a:xfrm>
          <a:off x="8362950" y="40481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484964" name="AutoShape 8">
          <a:extLst>
            <a:ext uri="{FF2B5EF4-FFF2-40B4-BE49-F238E27FC236}">
              <a16:creationId xmlns:a16="http://schemas.microsoft.com/office/drawing/2014/main" xmlns="" id="{00000000-0008-0000-0100-0000646F4400}"/>
            </a:ext>
          </a:extLst>
        </xdr:cNvPr>
        <xdr:cNvSpPr>
          <a:spLocks noChangeArrowheads="1"/>
        </xdr:cNvSpPr>
      </xdr:nvSpPr>
      <xdr:spPr bwMode="auto">
        <a:xfrm>
          <a:off x="104775" y="40481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484965" name="AutoShape 9">
          <a:extLst>
            <a:ext uri="{FF2B5EF4-FFF2-40B4-BE49-F238E27FC236}">
              <a16:creationId xmlns:a16="http://schemas.microsoft.com/office/drawing/2014/main" xmlns="" id="{00000000-0008-0000-0100-0000656F44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xmlns=""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xmlns=""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368929" name="Group 1">
          <a:hlinkClick xmlns:r="http://schemas.openxmlformats.org/officeDocument/2006/relationships" r:id="rId1" tooltip="Click for Sch-5"/>
          <a:extLst>
            <a:ext uri="{FF2B5EF4-FFF2-40B4-BE49-F238E27FC236}">
              <a16:creationId xmlns:a16="http://schemas.microsoft.com/office/drawing/2014/main" xmlns="" id="{00000000-0008-0000-0A00-000021AA4200}"/>
            </a:ext>
          </a:extLst>
        </xdr:cNvPr>
        <xdr:cNvGrpSpPr>
          <a:grpSpLocks/>
        </xdr:cNvGrpSpPr>
      </xdr:nvGrpSpPr>
      <xdr:grpSpPr bwMode="auto">
        <a:xfrm>
          <a:off x="16782143" y="19050"/>
          <a:ext cx="0" cy="691696"/>
          <a:chOff x="804" y="5"/>
          <a:chExt cx="116" cy="73"/>
        </a:xfrm>
      </xdr:grpSpPr>
      <xdr:sp macro="" textlink="">
        <xdr:nvSpPr>
          <xdr:cNvPr id="4368930" name="AutoShape 2">
            <a:extLst>
              <a:ext uri="{FF2B5EF4-FFF2-40B4-BE49-F238E27FC236}">
                <a16:creationId xmlns:a16="http://schemas.microsoft.com/office/drawing/2014/main" xmlns="" id="{00000000-0008-0000-0A00-000022AA42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xmlns="" id="{00000000-0008-0000-0A00-000004000000}"/>
              </a:ext>
            </a:extLst>
          </xdr:cNvPr>
          <xdr:cNvSpPr txBox="1">
            <a:spLocks noChangeArrowheads="1"/>
          </xdr:cNvSpPr>
        </xdr:nvSpPr>
        <xdr:spPr bwMode="auto">
          <a:xfrm>
            <a:off x="18288000" y="-1855610081317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188878" name="Group 1">
          <a:hlinkClick xmlns:r="http://schemas.openxmlformats.org/officeDocument/2006/relationships" r:id="rId1" tooltip="Click for Sch-5"/>
          <a:extLst>
            <a:ext uri="{FF2B5EF4-FFF2-40B4-BE49-F238E27FC236}">
              <a16:creationId xmlns:a16="http://schemas.microsoft.com/office/drawing/2014/main" xmlns="" id="{00000000-0008-0000-0B00-0000CEEA3F00}"/>
            </a:ext>
          </a:extLst>
        </xdr:cNvPr>
        <xdr:cNvGrpSpPr>
          <a:grpSpLocks/>
        </xdr:cNvGrpSpPr>
      </xdr:nvGrpSpPr>
      <xdr:grpSpPr bwMode="auto">
        <a:xfrm>
          <a:off x="13588093" y="19050"/>
          <a:ext cx="3039836" cy="700768"/>
          <a:chOff x="804" y="5"/>
          <a:chExt cx="116" cy="73"/>
        </a:xfrm>
      </xdr:grpSpPr>
      <xdr:sp macro="" textlink="">
        <xdr:nvSpPr>
          <xdr:cNvPr id="4188879" name="AutoShape 2">
            <a:extLst>
              <a:ext uri="{FF2B5EF4-FFF2-40B4-BE49-F238E27FC236}">
                <a16:creationId xmlns:a16="http://schemas.microsoft.com/office/drawing/2014/main" xmlns="" id="{00000000-0008-0000-0B00-0000CFEA3F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xmlns="" id="{00000000-0008-0000-0B00-000003300000}"/>
              </a:ext>
            </a:extLst>
          </xdr:cNvPr>
          <xdr:cNvSpPr txBox="1">
            <a:spLocks noChangeArrowheads="1"/>
          </xdr:cNvSpPr>
        </xdr:nvSpPr>
        <xdr:spPr bwMode="auto">
          <a:xfrm>
            <a:off x="19040475" y="-1855610081317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189892" name="Group 25">
          <a:hlinkClick xmlns:r="http://schemas.openxmlformats.org/officeDocument/2006/relationships" r:id="rId1" tooltip="Click for Sch-6"/>
          <a:extLst>
            <a:ext uri="{FF2B5EF4-FFF2-40B4-BE49-F238E27FC236}">
              <a16:creationId xmlns:a16="http://schemas.microsoft.com/office/drawing/2014/main" xmlns="" id="{00000000-0008-0000-0C00-0000C4EE3F00}"/>
            </a:ext>
          </a:extLst>
        </xdr:cNvPr>
        <xdr:cNvGrpSpPr>
          <a:grpSpLocks/>
        </xdr:cNvGrpSpPr>
      </xdr:nvGrpSpPr>
      <xdr:grpSpPr bwMode="auto">
        <a:xfrm>
          <a:off x="8534400" y="47625"/>
          <a:ext cx="1104900" cy="600075"/>
          <a:chOff x="804" y="5"/>
          <a:chExt cx="116" cy="73"/>
        </a:xfrm>
      </xdr:grpSpPr>
      <xdr:sp macro="" textlink="">
        <xdr:nvSpPr>
          <xdr:cNvPr id="4189893" name="AutoShape 26">
            <a:extLst>
              <a:ext uri="{FF2B5EF4-FFF2-40B4-BE49-F238E27FC236}">
                <a16:creationId xmlns:a16="http://schemas.microsoft.com/office/drawing/2014/main" xmlns="" id="{00000000-0008-0000-0C00-0000C5EE3F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xmlns=""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190916" name="Group 25">
          <a:hlinkClick xmlns:r="http://schemas.openxmlformats.org/officeDocument/2006/relationships" r:id="rId1" tooltip="Click for Sch-6"/>
          <a:extLst>
            <a:ext uri="{FF2B5EF4-FFF2-40B4-BE49-F238E27FC236}">
              <a16:creationId xmlns:a16="http://schemas.microsoft.com/office/drawing/2014/main" xmlns="" id="{00000000-0008-0000-0D00-0000C4F23F00}"/>
            </a:ext>
          </a:extLst>
        </xdr:cNvPr>
        <xdr:cNvGrpSpPr>
          <a:grpSpLocks/>
        </xdr:cNvGrpSpPr>
      </xdr:nvGrpSpPr>
      <xdr:grpSpPr bwMode="auto">
        <a:xfrm>
          <a:off x="7835900" y="47625"/>
          <a:ext cx="1041400" cy="606425"/>
          <a:chOff x="804" y="5"/>
          <a:chExt cx="116" cy="73"/>
        </a:xfrm>
      </xdr:grpSpPr>
      <xdr:sp macro="" textlink="">
        <xdr:nvSpPr>
          <xdr:cNvPr id="4190917" name="AutoShape 26">
            <a:extLst>
              <a:ext uri="{FF2B5EF4-FFF2-40B4-BE49-F238E27FC236}">
                <a16:creationId xmlns:a16="http://schemas.microsoft.com/office/drawing/2014/main" xmlns="" id="{00000000-0008-0000-0D00-0000C5F23F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xmlns="" id="{00000000-0008-0000-0D00-000004000000}"/>
              </a:ext>
            </a:extLst>
          </xdr:cNvPr>
          <xdr:cNvSpPr txBox="1">
            <a:spLocks noChangeArrowheads="1"/>
          </xdr:cNvSpPr>
        </xdr:nvSpPr>
        <xdr:spPr bwMode="auto">
          <a:xfrm>
            <a:off x="819" y="24"/>
            <a:ext cx="98"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191940" name="Group 1">
          <a:hlinkClick xmlns:r="http://schemas.openxmlformats.org/officeDocument/2006/relationships" r:id="rId1" tooltip="Click for Sch-7"/>
          <a:extLst>
            <a:ext uri="{FF2B5EF4-FFF2-40B4-BE49-F238E27FC236}">
              <a16:creationId xmlns:a16="http://schemas.microsoft.com/office/drawing/2014/main" xmlns="" id="{00000000-0008-0000-0E00-0000C4F63F00}"/>
            </a:ext>
          </a:extLst>
        </xdr:cNvPr>
        <xdr:cNvGrpSpPr>
          <a:grpSpLocks/>
        </xdr:cNvGrpSpPr>
      </xdr:nvGrpSpPr>
      <xdr:grpSpPr bwMode="auto">
        <a:xfrm>
          <a:off x="7400925" y="19050"/>
          <a:ext cx="1104900" cy="695325"/>
          <a:chOff x="804" y="5"/>
          <a:chExt cx="116" cy="73"/>
        </a:xfrm>
      </xdr:grpSpPr>
      <xdr:sp macro="" textlink="">
        <xdr:nvSpPr>
          <xdr:cNvPr id="4191941" name="AutoShape 2">
            <a:extLst>
              <a:ext uri="{FF2B5EF4-FFF2-40B4-BE49-F238E27FC236}">
                <a16:creationId xmlns:a16="http://schemas.microsoft.com/office/drawing/2014/main" xmlns="" id="{00000000-0008-0000-0E00-0000C5F63F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xmlns=""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192964" name="Group 1">
          <a:hlinkClick xmlns:r="http://schemas.openxmlformats.org/officeDocument/2006/relationships" r:id="rId1" tooltip="Click for Sch-7"/>
          <a:extLst>
            <a:ext uri="{FF2B5EF4-FFF2-40B4-BE49-F238E27FC236}">
              <a16:creationId xmlns:a16="http://schemas.microsoft.com/office/drawing/2014/main" xmlns="" id="{00000000-0008-0000-0F00-0000C4FA3F00}"/>
            </a:ext>
          </a:extLst>
        </xdr:cNvPr>
        <xdr:cNvGrpSpPr>
          <a:grpSpLocks/>
        </xdr:cNvGrpSpPr>
      </xdr:nvGrpSpPr>
      <xdr:grpSpPr bwMode="auto">
        <a:xfrm>
          <a:off x="6804025" y="19050"/>
          <a:ext cx="1041400" cy="695325"/>
          <a:chOff x="804" y="5"/>
          <a:chExt cx="116" cy="73"/>
        </a:xfrm>
      </xdr:grpSpPr>
      <xdr:sp macro="" textlink="">
        <xdr:nvSpPr>
          <xdr:cNvPr id="4192965" name="AutoShape 2">
            <a:extLst>
              <a:ext uri="{FF2B5EF4-FFF2-40B4-BE49-F238E27FC236}">
                <a16:creationId xmlns:a16="http://schemas.microsoft.com/office/drawing/2014/main" xmlns="" id="{00000000-0008-0000-0F00-0000C5FA3F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xmlns=""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238125</xdr:colOff>
      <xdr:row>0</xdr:row>
      <xdr:rowOff>76200</xdr:rowOff>
    </xdr:from>
    <xdr:to>
      <xdr:col>14</xdr:col>
      <xdr:colOff>28575</xdr:colOff>
      <xdr:row>2</xdr:row>
      <xdr:rowOff>276225</xdr:rowOff>
    </xdr:to>
    <xdr:grpSp>
      <xdr:nvGrpSpPr>
        <xdr:cNvPr id="4385366" name="Group 5">
          <a:hlinkClick xmlns:r="http://schemas.openxmlformats.org/officeDocument/2006/relationships" r:id="rId1" tooltip="Click For Bid Form 2nd Envelope"/>
          <a:extLst>
            <a:ext uri="{FF2B5EF4-FFF2-40B4-BE49-F238E27FC236}">
              <a16:creationId xmlns:a16="http://schemas.microsoft.com/office/drawing/2014/main" xmlns="" id="{00000000-0008-0000-1000-000056EA4200}"/>
            </a:ext>
          </a:extLst>
        </xdr:cNvPr>
        <xdr:cNvGrpSpPr>
          <a:grpSpLocks/>
        </xdr:cNvGrpSpPr>
      </xdr:nvGrpSpPr>
      <xdr:grpSpPr bwMode="auto">
        <a:xfrm>
          <a:off x="12201525" y="76200"/>
          <a:ext cx="1441450" cy="466725"/>
          <a:chOff x="762" y="2"/>
          <a:chExt cx="116" cy="73"/>
        </a:xfrm>
      </xdr:grpSpPr>
      <xdr:sp macro="" textlink="">
        <xdr:nvSpPr>
          <xdr:cNvPr id="4385367" name="AutoShape 2">
            <a:extLst>
              <a:ext uri="{FF2B5EF4-FFF2-40B4-BE49-F238E27FC236}">
                <a16:creationId xmlns:a16="http://schemas.microsoft.com/office/drawing/2014/main" xmlns="" id="{00000000-0008-0000-1000-000057EA42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xmlns=""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646216" name="Group 5">
          <a:hlinkClick xmlns:r="http://schemas.openxmlformats.org/officeDocument/2006/relationships" r:id="rId1" tooltip="Click For Bid Form 2nd Envelope"/>
          <a:extLst>
            <a:ext uri="{FF2B5EF4-FFF2-40B4-BE49-F238E27FC236}">
              <a16:creationId xmlns:a16="http://schemas.microsoft.com/office/drawing/2014/main" xmlns="" id="{00000000-0008-0000-1100-000048E54600}"/>
            </a:ext>
          </a:extLst>
        </xdr:cNvPr>
        <xdr:cNvGrpSpPr>
          <a:grpSpLocks/>
        </xdr:cNvGrpSpPr>
      </xdr:nvGrpSpPr>
      <xdr:grpSpPr bwMode="auto">
        <a:xfrm>
          <a:off x="7754938" y="76200"/>
          <a:ext cx="1250950" cy="668338"/>
          <a:chOff x="762" y="2"/>
          <a:chExt cx="116" cy="73"/>
        </a:xfrm>
      </xdr:grpSpPr>
      <xdr:sp macro="" textlink="">
        <xdr:nvSpPr>
          <xdr:cNvPr id="4647708" name="AutoShape 2">
            <a:extLst>
              <a:ext uri="{FF2B5EF4-FFF2-40B4-BE49-F238E27FC236}">
                <a16:creationId xmlns:a16="http://schemas.microsoft.com/office/drawing/2014/main" xmlns="" id="{00000000-0008-0000-1100-00001CEB46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xmlns=""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4646217" name="Group 5719">
          <a:extLst>
            <a:ext uri="{FF2B5EF4-FFF2-40B4-BE49-F238E27FC236}">
              <a16:creationId xmlns:a16="http://schemas.microsoft.com/office/drawing/2014/main" xmlns="" id="{00000000-0008-0000-1100-000049E54600}"/>
            </a:ext>
          </a:extLst>
        </xdr:cNvPr>
        <xdr:cNvGrpSpPr>
          <a:grpSpLocks/>
        </xdr:cNvGrpSpPr>
      </xdr:nvGrpSpPr>
      <xdr:grpSpPr bwMode="auto">
        <a:xfrm>
          <a:off x="3795713" y="10009188"/>
          <a:ext cx="188912" cy="0"/>
          <a:chOff x="466" y="3952"/>
          <a:chExt cx="28" cy="16"/>
        </a:xfrm>
      </xdr:grpSpPr>
      <xdr:sp macro="" textlink="">
        <xdr:nvSpPr>
          <xdr:cNvPr id="4647706" name="Line 5720">
            <a:extLst>
              <a:ext uri="{FF2B5EF4-FFF2-40B4-BE49-F238E27FC236}">
                <a16:creationId xmlns:a16="http://schemas.microsoft.com/office/drawing/2014/main" xmlns="" id="{00000000-0008-0000-1100-00001AEB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707" name="Line 5721">
            <a:extLst>
              <a:ext uri="{FF2B5EF4-FFF2-40B4-BE49-F238E27FC236}">
                <a16:creationId xmlns:a16="http://schemas.microsoft.com/office/drawing/2014/main" xmlns="" id="{00000000-0008-0000-1100-00001BEB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218" name="Group 5722">
          <a:extLst>
            <a:ext uri="{FF2B5EF4-FFF2-40B4-BE49-F238E27FC236}">
              <a16:creationId xmlns:a16="http://schemas.microsoft.com/office/drawing/2014/main" xmlns="" id="{00000000-0008-0000-1100-00004AE54600}"/>
            </a:ext>
          </a:extLst>
        </xdr:cNvPr>
        <xdr:cNvGrpSpPr>
          <a:grpSpLocks/>
        </xdr:cNvGrpSpPr>
      </xdr:nvGrpSpPr>
      <xdr:grpSpPr bwMode="auto">
        <a:xfrm>
          <a:off x="4327525" y="10009188"/>
          <a:ext cx="266700" cy="0"/>
          <a:chOff x="466" y="3952"/>
          <a:chExt cx="28" cy="16"/>
        </a:xfrm>
      </xdr:grpSpPr>
      <xdr:sp macro="" textlink="">
        <xdr:nvSpPr>
          <xdr:cNvPr id="4647704" name="Line 5723">
            <a:extLst>
              <a:ext uri="{FF2B5EF4-FFF2-40B4-BE49-F238E27FC236}">
                <a16:creationId xmlns:a16="http://schemas.microsoft.com/office/drawing/2014/main" xmlns="" id="{00000000-0008-0000-1100-000018EB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705" name="Line 5724">
            <a:extLst>
              <a:ext uri="{FF2B5EF4-FFF2-40B4-BE49-F238E27FC236}">
                <a16:creationId xmlns:a16="http://schemas.microsoft.com/office/drawing/2014/main" xmlns="" id="{00000000-0008-0000-1100-000019EB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219" name="Group 5725">
          <a:extLst>
            <a:ext uri="{FF2B5EF4-FFF2-40B4-BE49-F238E27FC236}">
              <a16:creationId xmlns:a16="http://schemas.microsoft.com/office/drawing/2014/main" xmlns="" id="{00000000-0008-0000-1100-00004BE54600}"/>
            </a:ext>
          </a:extLst>
        </xdr:cNvPr>
        <xdr:cNvGrpSpPr>
          <a:grpSpLocks/>
        </xdr:cNvGrpSpPr>
      </xdr:nvGrpSpPr>
      <xdr:grpSpPr bwMode="auto">
        <a:xfrm>
          <a:off x="3795713" y="10009188"/>
          <a:ext cx="188912" cy="0"/>
          <a:chOff x="466" y="3952"/>
          <a:chExt cx="28" cy="16"/>
        </a:xfrm>
      </xdr:grpSpPr>
      <xdr:sp macro="" textlink="">
        <xdr:nvSpPr>
          <xdr:cNvPr id="4647702" name="Line 5726">
            <a:extLst>
              <a:ext uri="{FF2B5EF4-FFF2-40B4-BE49-F238E27FC236}">
                <a16:creationId xmlns:a16="http://schemas.microsoft.com/office/drawing/2014/main" xmlns="" id="{00000000-0008-0000-1100-000016EB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703" name="Line 5727">
            <a:extLst>
              <a:ext uri="{FF2B5EF4-FFF2-40B4-BE49-F238E27FC236}">
                <a16:creationId xmlns:a16="http://schemas.microsoft.com/office/drawing/2014/main" xmlns="" id="{00000000-0008-0000-1100-000017EB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220" name="Group 5728">
          <a:extLst>
            <a:ext uri="{FF2B5EF4-FFF2-40B4-BE49-F238E27FC236}">
              <a16:creationId xmlns:a16="http://schemas.microsoft.com/office/drawing/2014/main" xmlns="" id="{00000000-0008-0000-1100-00004CE54600}"/>
            </a:ext>
          </a:extLst>
        </xdr:cNvPr>
        <xdr:cNvGrpSpPr>
          <a:grpSpLocks/>
        </xdr:cNvGrpSpPr>
      </xdr:nvGrpSpPr>
      <xdr:grpSpPr bwMode="auto">
        <a:xfrm>
          <a:off x="4327525" y="10009188"/>
          <a:ext cx="266700" cy="0"/>
          <a:chOff x="466" y="3952"/>
          <a:chExt cx="28" cy="16"/>
        </a:xfrm>
      </xdr:grpSpPr>
      <xdr:sp macro="" textlink="">
        <xdr:nvSpPr>
          <xdr:cNvPr id="4647700" name="Line 5729">
            <a:extLst>
              <a:ext uri="{FF2B5EF4-FFF2-40B4-BE49-F238E27FC236}">
                <a16:creationId xmlns:a16="http://schemas.microsoft.com/office/drawing/2014/main" xmlns="" id="{00000000-0008-0000-1100-000014EB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701" name="Line 5730">
            <a:extLst>
              <a:ext uri="{FF2B5EF4-FFF2-40B4-BE49-F238E27FC236}">
                <a16:creationId xmlns:a16="http://schemas.microsoft.com/office/drawing/2014/main" xmlns="" id="{00000000-0008-0000-1100-000015EB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221" name="Group 5731">
          <a:extLst>
            <a:ext uri="{FF2B5EF4-FFF2-40B4-BE49-F238E27FC236}">
              <a16:creationId xmlns:a16="http://schemas.microsoft.com/office/drawing/2014/main" xmlns="" id="{00000000-0008-0000-1100-00004DE54600}"/>
            </a:ext>
          </a:extLst>
        </xdr:cNvPr>
        <xdr:cNvGrpSpPr>
          <a:grpSpLocks/>
        </xdr:cNvGrpSpPr>
      </xdr:nvGrpSpPr>
      <xdr:grpSpPr bwMode="auto">
        <a:xfrm>
          <a:off x="3795713" y="10009188"/>
          <a:ext cx="188912" cy="0"/>
          <a:chOff x="466" y="3952"/>
          <a:chExt cx="28" cy="16"/>
        </a:xfrm>
      </xdr:grpSpPr>
      <xdr:sp macro="" textlink="">
        <xdr:nvSpPr>
          <xdr:cNvPr id="4647698" name="Line 5732">
            <a:extLst>
              <a:ext uri="{FF2B5EF4-FFF2-40B4-BE49-F238E27FC236}">
                <a16:creationId xmlns:a16="http://schemas.microsoft.com/office/drawing/2014/main" xmlns="" id="{00000000-0008-0000-1100-000012EB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99" name="Line 5733">
            <a:extLst>
              <a:ext uri="{FF2B5EF4-FFF2-40B4-BE49-F238E27FC236}">
                <a16:creationId xmlns:a16="http://schemas.microsoft.com/office/drawing/2014/main" xmlns="" id="{00000000-0008-0000-1100-000013EB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222" name="Group 5734">
          <a:extLst>
            <a:ext uri="{FF2B5EF4-FFF2-40B4-BE49-F238E27FC236}">
              <a16:creationId xmlns:a16="http://schemas.microsoft.com/office/drawing/2014/main" xmlns="" id="{00000000-0008-0000-1100-00004EE54600}"/>
            </a:ext>
          </a:extLst>
        </xdr:cNvPr>
        <xdr:cNvGrpSpPr>
          <a:grpSpLocks/>
        </xdr:cNvGrpSpPr>
      </xdr:nvGrpSpPr>
      <xdr:grpSpPr bwMode="auto">
        <a:xfrm>
          <a:off x="4327525" y="10009188"/>
          <a:ext cx="266700" cy="0"/>
          <a:chOff x="466" y="3952"/>
          <a:chExt cx="28" cy="16"/>
        </a:xfrm>
      </xdr:grpSpPr>
      <xdr:sp macro="" textlink="">
        <xdr:nvSpPr>
          <xdr:cNvPr id="4647696" name="Line 5735">
            <a:extLst>
              <a:ext uri="{FF2B5EF4-FFF2-40B4-BE49-F238E27FC236}">
                <a16:creationId xmlns:a16="http://schemas.microsoft.com/office/drawing/2014/main" xmlns="" id="{00000000-0008-0000-1100-000010EB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97" name="Line 5736">
            <a:extLst>
              <a:ext uri="{FF2B5EF4-FFF2-40B4-BE49-F238E27FC236}">
                <a16:creationId xmlns:a16="http://schemas.microsoft.com/office/drawing/2014/main" xmlns="" id="{00000000-0008-0000-1100-000011EB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223" name="Group 5737">
          <a:extLst>
            <a:ext uri="{FF2B5EF4-FFF2-40B4-BE49-F238E27FC236}">
              <a16:creationId xmlns:a16="http://schemas.microsoft.com/office/drawing/2014/main" xmlns="" id="{00000000-0008-0000-1100-00004FE54600}"/>
            </a:ext>
          </a:extLst>
        </xdr:cNvPr>
        <xdr:cNvGrpSpPr>
          <a:grpSpLocks/>
        </xdr:cNvGrpSpPr>
      </xdr:nvGrpSpPr>
      <xdr:grpSpPr bwMode="auto">
        <a:xfrm>
          <a:off x="3795713" y="10009188"/>
          <a:ext cx="188912" cy="0"/>
          <a:chOff x="466" y="3952"/>
          <a:chExt cx="28" cy="16"/>
        </a:xfrm>
      </xdr:grpSpPr>
      <xdr:sp macro="" textlink="">
        <xdr:nvSpPr>
          <xdr:cNvPr id="4647694" name="Line 5738">
            <a:extLst>
              <a:ext uri="{FF2B5EF4-FFF2-40B4-BE49-F238E27FC236}">
                <a16:creationId xmlns:a16="http://schemas.microsoft.com/office/drawing/2014/main" xmlns="" id="{00000000-0008-0000-1100-00000EEB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95" name="Line 5739">
            <a:extLst>
              <a:ext uri="{FF2B5EF4-FFF2-40B4-BE49-F238E27FC236}">
                <a16:creationId xmlns:a16="http://schemas.microsoft.com/office/drawing/2014/main" xmlns="" id="{00000000-0008-0000-1100-00000FEB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224" name="Group 5740">
          <a:extLst>
            <a:ext uri="{FF2B5EF4-FFF2-40B4-BE49-F238E27FC236}">
              <a16:creationId xmlns:a16="http://schemas.microsoft.com/office/drawing/2014/main" xmlns="" id="{00000000-0008-0000-1100-000050E54600}"/>
            </a:ext>
          </a:extLst>
        </xdr:cNvPr>
        <xdr:cNvGrpSpPr>
          <a:grpSpLocks/>
        </xdr:cNvGrpSpPr>
      </xdr:nvGrpSpPr>
      <xdr:grpSpPr bwMode="auto">
        <a:xfrm>
          <a:off x="3795713" y="10009188"/>
          <a:ext cx="188912" cy="0"/>
          <a:chOff x="466" y="3952"/>
          <a:chExt cx="28" cy="16"/>
        </a:xfrm>
      </xdr:grpSpPr>
      <xdr:sp macro="" textlink="">
        <xdr:nvSpPr>
          <xdr:cNvPr id="4647692" name="Line 5741">
            <a:extLst>
              <a:ext uri="{FF2B5EF4-FFF2-40B4-BE49-F238E27FC236}">
                <a16:creationId xmlns:a16="http://schemas.microsoft.com/office/drawing/2014/main" xmlns="" id="{00000000-0008-0000-1100-00000CEB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93" name="Line 5742">
            <a:extLst>
              <a:ext uri="{FF2B5EF4-FFF2-40B4-BE49-F238E27FC236}">
                <a16:creationId xmlns:a16="http://schemas.microsoft.com/office/drawing/2014/main" xmlns="" id="{00000000-0008-0000-1100-00000DEB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225" name="Group 5743">
          <a:extLst>
            <a:ext uri="{FF2B5EF4-FFF2-40B4-BE49-F238E27FC236}">
              <a16:creationId xmlns:a16="http://schemas.microsoft.com/office/drawing/2014/main" xmlns="" id="{00000000-0008-0000-1100-000051E54600}"/>
            </a:ext>
          </a:extLst>
        </xdr:cNvPr>
        <xdr:cNvGrpSpPr>
          <a:grpSpLocks/>
        </xdr:cNvGrpSpPr>
      </xdr:nvGrpSpPr>
      <xdr:grpSpPr bwMode="auto">
        <a:xfrm>
          <a:off x="3795713" y="10009188"/>
          <a:ext cx="188912" cy="0"/>
          <a:chOff x="466" y="3952"/>
          <a:chExt cx="28" cy="16"/>
        </a:xfrm>
      </xdr:grpSpPr>
      <xdr:sp macro="" textlink="">
        <xdr:nvSpPr>
          <xdr:cNvPr id="4647690" name="Line 5744">
            <a:extLst>
              <a:ext uri="{FF2B5EF4-FFF2-40B4-BE49-F238E27FC236}">
                <a16:creationId xmlns:a16="http://schemas.microsoft.com/office/drawing/2014/main" xmlns="" id="{00000000-0008-0000-1100-00000AEB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91" name="Line 5745">
            <a:extLst>
              <a:ext uri="{FF2B5EF4-FFF2-40B4-BE49-F238E27FC236}">
                <a16:creationId xmlns:a16="http://schemas.microsoft.com/office/drawing/2014/main" xmlns="" id="{00000000-0008-0000-1100-00000BEB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226" name="Group 5746">
          <a:extLst>
            <a:ext uri="{FF2B5EF4-FFF2-40B4-BE49-F238E27FC236}">
              <a16:creationId xmlns:a16="http://schemas.microsoft.com/office/drawing/2014/main" xmlns="" id="{00000000-0008-0000-1100-000052E54600}"/>
            </a:ext>
          </a:extLst>
        </xdr:cNvPr>
        <xdr:cNvGrpSpPr>
          <a:grpSpLocks/>
        </xdr:cNvGrpSpPr>
      </xdr:nvGrpSpPr>
      <xdr:grpSpPr bwMode="auto">
        <a:xfrm>
          <a:off x="3795713" y="10009188"/>
          <a:ext cx="188912" cy="0"/>
          <a:chOff x="466" y="3952"/>
          <a:chExt cx="28" cy="16"/>
        </a:xfrm>
      </xdr:grpSpPr>
      <xdr:sp macro="" textlink="">
        <xdr:nvSpPr>
          <xdr:cNvPr id="4647688" name="Line 5747">
            <a:extLst>
              <a:ext uri="{FF2B5EF4-FFF2-40B4-BE49-F238E27FC236}">
                <a16:creationId xmlns:a16="http://schemas.microsoft.com/office/drawing/2014/main" xmlns="" id="{00000000-0008-0000-1100-000008EB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89" name="Line 5748">
            <a:extLst>
              <a:ext uri="{FF2B5EF4-FFF2-40B4-BE49-F238E27FC236}">
                <a16:creationId xmlns:a16="http://schemas.microsoft.com/office/drawing/2014/main" xmlns="" id="{00000000-0008-0000-1100-000009EB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646227" name="Group 5749">
          <a:extLst>
            <a:ext uri="{FF2B5EF4-FFF2-40B4-BE49-F238E27FC236}">
              <a16:creationId xmlns:a16="http://schemas.microsoft.com/office/drawing/2014/main" xmlns="" id="{00000000-0008-0000-1100-000053E54600}"/>
            </a:ext>
          </a:extLst>
        </xdr:cNvPr>
        <xdr:cNvGrpSpPr>
          <a:grpSpLocks/>
        </xdr:cNvGrpSpPr>
      </xdr:nvGrpSpPr>
      <xdr:grpSpPr bwMode="auto">
        <a:xfrm>
          <a:off x="4699000" y="10009188"/>
          <a:ext cx="0" cy="0"/>
          <a:chOff x="466" y="3952"/>
          <a:chExt cx="28" cy="16"/>
        </a:xfrm>
      </xdr:grpSpPr>
      <xdr:sp macro="" textlink="">
        <xdr:nvSpPr>
          <xdr:cNvPr id="4647686" name="Line 5750">
            <a:extLst>
              <a:ext uri="{FF2B5EF4-FFF2-40B4-BE49-F238E27FC236}">
                <a16:creationId xmlns:a16="http://schemas.microsoft.com/office/drawing/2014/main" xmlns="" id="{00000000-0008-0000-1100-000006EB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87" name="Line 5751">
            <a:extLst>
              <a:ext uri="{FF2B5EF4-FFF2-40B4-BE49-F238E27FC236}">
                <a16:creationId xmlns:a16="http://schemas.microsoft.com/office/drawing/2014/main" xmlns="" id="{00000000-0008-0000-1100-000007EB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646228" name="Group 5752">
          <a:extLst>
            <a:ext uri="{FF2B5EF4-FFF2-40B4-BE49-F238E27FC236}">
              <a16:creationId xmlns:a16="http://schemas.microsoft.com/office/drawing/2014/main" xmlns="" id="{00000000-0008-0000-1100-000054E54600}"/>
            </a:ext>
          </a:extLst>
        </xdr:cNvPr>
        <xdr:cNvGrpSpPr>
          <a:grpSpLocks/>
        </xdr:cNvGrpSpPr>
      </xdr:nvGrpSpPr>
      <xdr:grpSpPr bwMode="auto">
        <a:xfrm>
          <a:off x="4699000" y="10009188"/>
          <a:ext cx="0" cy="0"/>
          <a:chOff x="466" y="3952"/>
          <a:chExt cx="28" cy="16"/>
        </a:xfrm>
      </xdr:grpSpPr>
      <xdr:sp macro="" textlink="">
        <xdr:nvSpPr>
          <xdr:cNvPr id="4647684" name="Line 5753">
            <a:extLst>
              <a:ext uri="{FF2B5EF4-FFF2-40B4-BE49-F238E27FC236}">
                <a16:creationId xmlns:a16="http://schemas.microsoft.com/office/drawing/2014/main" xmlns="" id="{00000000-0008-0000-1100-000004EB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85" name="Line 5754">
            <a:extLst>
              <a:ext uri="{FF2B5EF4-FFF2-40B4-BE49-F238E27FC236}">
                <a16:creationId xmlns:a16="http://schemas.microsoft.com/office/drawing/2014/main" xmlns="" id="{00000000-0008-0000-1100-000005EB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646229" name="Group 5755">
          <a:extLst>
            <a:ext uri="{FF2B5EF4-FFF2-40B4-BE49-F238E27FC236}">
              <a16:creationId xmlns:a16="http://schemas.microsoft.com/office/drawing/2014/main" xmlns="" id="{00000000-0008-0000-1100-000055E54600}"/>
            </a:ext>
          </a:extLst>
        </xdr:cNvPr>
        <xdr:cNvGrpSpPr>
          <a:grpSpLocks/>
        </xdr:cNvGrpSpPr>
      </xdr:nvGrpSpPr>
      <xdr:grpSpPr bwMode="auto">
        <a:xfrm>
          <a:off x="4699000" y="10009188"/>
          <a:ext cx="0" cy="0"/>
          <a:chOff x="466" y="3952"/>
          <a:chExt cx="28" cy="16"/>
        </a:xfrm>
      </xdr:grpSpPr>
      <xdr:sp macro="" textlink="">
        <xdr:nvSpPr>
          <xdr:cNvPr id="4647682" name="Line 5756">
            <a:extLst>
              <a:ext uri="{FF2B5EF4-FFF2-40B4-BE49-F238E27FC236}">
                <a16:creationId xmlns:a16="http://schemas.microsoft.com/office/drawing/2014/main" xmlns="" id="{00000000-0008-0000-1100-000002EB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83" name="Line 5757">
            <a:extLst>
              <a:ext uri="{FF2B5EF4-FFF2-40B4-BE49-F238E27FC236}">
                <a16:creationId xmlns:a16="http://schemas.microsoft.com/office/drawing/2014/main" xmlns="" id="{00000000-0008-0000-1100-000003EB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646230" name="Group 5758">
          <a:extLst>
            <a:ext uri="{FF2B5EF4-FFF2-40B4-BE49-F238E27FC236}">
              <a16:creationId xmlns:a16="http://schemas.microsoft.com/office/drawing/2014/main" xmlns="" id="{00000000-0008-0000-1100-000056E54600}"/>
            </a:ext>
          </a:extLst>
        </xdr:cNvPr>
        <xdr:cNvGrpSpPr>
          <a:grpSpLocks/>
        </xdr:cNvGrpSpPr>
      </xdr:nvGrpSpPr>
      <xdr:grpSpPr bwMode="auto">
        <a:xfrm>
          <a:off x="4699000" y="10009188"/>
          <a:ext cx="0" cy="0"/>
          <a:chOff x="466" y="3952"/>
          <a:chExt cx="28" cy="16"/>
        </a:xfrm>
      </xdr:grpSpPr>
      <xdr:sp macro="" textlink="">
        <xdr:nvSpPr>
          <xdr:cNvPr id="4647680" name="Line 5759">
            <a:extLst>
              <a:ext uri="{FF2B5EF4-FFF2-40B4-BE49-F238E27FC236}">
                <a16:creationId xmlns:a16="http://schemas.microsoft.com/office/drawing/2014/main" xmlns="" id="{00000000-0008-0000-1100-000000EB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81" name="Line 5760">
            <a:extLst>
              <a:ext uri="{FF2B5EF4-FFF2-40B4-BE49-F238E27FC236}">
                <a16:creationId xmlns:a16="http://schemas.microsoft.com/office/drawing/2014/main" xmlns="" id="{00000000-0008-0000-1100-000001EB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646231" name="Group 5761">
          <a:extLst>
            <a:ext uri="{FF2B5EF4-FFF2-40B4-BE49-F238E27FC236}">
              <a16:creationId xmlns:a16="http://schemas.microsoft.com/office/drawing/2014/main" xmlns="" id="{00000000-0008-0000-1100-000057E54600}"/>
            </a:ext>
          </a:extLst>
        </xdr:cNvPr>
        <xdr:cNvGrpSpPr>
          <a:grpSpLocks/>
        </xdr:cNvGrpSpPr>
      </xdr:nvGrpSpPr>
      <xdr:grpSpPr bwMode="auto">
        <a:xfrm>
          <a:off x="3729038" y="10009188"/>
          <a:ext cx="254000" cy="0"/>
          <a:chOff x="466" y="3952"/>
          <a:chExt cx="28" cy="16"/>
        </a:xfrm>
      </xdr:grpSpPr>
      <xdr:sp macro="" textlink="">
        <xdr:nvSpPr>
          <xdr:cNvPr id="4647678" name="Line 5762">
            <a:extLst>
              <a:ext uri="{FF2B5EF4-FFF2-40B4-BE49-F238E27FC236}">
                <a16:creationId xmlns:a16="http://schemas.microsoft.com/office/drawing/2014/main" xmlns="" id="{00000000-0008-0000-1100-0000FE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79" name="Line 5763">
            <a:extLst>
              <a:ext uri="{FF2B5EF4-FFF2-40B4-BE49-F238E27FC236}">
                <a16:creationId xmlns:a16="http://schemas.microsoft.com/office/drawing/2014/main" xmlns="" id="{00000000-0008-0000-1100-0000FF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646232" name="Group 5764">
          <a:extLst>
            <a:ext uri="{FF2B5EF4-FFF2-40B4-BE49-F238E27FC236}">
              <a16:creationId xmlns:a16="http://schemas.microsoft.com/office/drawing/2014/main" xmlns="" id="{00000000-0008-0000-1100-000058E54600}"/>
            </a:ext>
          </a:extLst>
        </xdr:cNvPr>
        <xdr:cNvGrpSpPr>
          <a:grpSpLocks/>
        </xdr:cNvGrpSpPr>
      </xdr:nvGrpSpPr>
      <xdr:grpSpPr bwMode="auto">
        <a:xfrm>
          <a:off x="3709988" y="10009188"/>
          <a:ext cx="266700" cy="0"/>
          <a:chOff x="466" y="3952"/>
          <a:chExt cx="28" cy="16"/>
        </a:xfrm>
      </xdr:grpSpPr>
      <xdr:sp macro="" textlink="">
        <xdr:nvSpPr>
          <xdr:cNvPr id="4647676" name="Line 5765">
            <a:extLst>
              <a:ext uri="{FF2B5EF4-FFF2-40B4-BE49-F238E27FC236}">
                <a16:creationId xmlns:a16="http://schemas.microsoft.com/office/drawing/2014/main" xmlns="" id="{00000000-0008-0000-1100-0000FC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77" name="Line 5766">
            <a:extLst>
              <a:ext uri="{FF2B5EF4-FFF2-40B4-BE49-F238E27FC236}">
                <a16:creationId xmlns:a16="http://schemas.microsoft.com/office/drawing/2014/main" xmlns="" id="{00000000-0008-0000-1100-0000FD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646233" name="Group 5767">
          <a:extLst>
            <a:ext uri="{FF2B5EF4-FFF2-40B4-BE49-F238E27FC236}">
              <a16:creationId xmlns:a16="http://schemas.microsoft.com/office/drawing/2014/main" xmlns="" id="{00000000-0008-0000-1100-000059E54600}"/>
            </a:ext>
          </a:extLst>
        </xdr:cNvPr>
        <xdr:cNvGrpSpPr>
          <a:grpSpLocks/>
        </xdr:cNvGrpSpPr>
      </xdr:nvGrpSpPr>
      <xdr:grpSpPr bwMode="auto">
        <a:xfrm>
          <a:off x="3738563" y="10009188"/>
          <a:ext cx="247650" cy="0"/>
          <a:chOff x="466" y="3952"/>
          <a:chExt cx="28" cy="16"/>
        </a:xfrm>
      </xdr:grpSpPr>
      <xdr:sp macro="" textlink="">
        <xdr:nvSpPr>
          <xdr:cNvPr id="4647674" name="Line 5768">
            <a:extLst>
              <a:ext uri="{FF2B5EF4-FFF2-40B4-BE49-F238E27FC236}">
                <a16:creationId xmlns:a16="http://schemas.microsoft.com/office/drawing/2014/main" xmlns="" id="{00000000-0008-0000-1100-0000FA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75" name="Line 5769">
            <a:extLst>
              <a:ext uri="{FF2B5EF4-FFF2-40B4-BE49-F238E27FC236}">
                <a16:creationId xmlns:a16="http://schemas.microsoft.com/office/drawing/2014/main" xmlns="" id="{00000000-0008-0000-1100-0000FB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646234" name="Group 5770">
          <a:extLst>
            <a:ext uri="{FF2B5EF4-FFF2-40B4-BE49-F238E27FC236}">
              <a16:creationId xmlns:a16="http://schemas.microsoft.com/office/drawing/2014/main" xmlns="" id="{00000000-0008-0000-1100-00005AE54600}"/>
            </a:ext>
          </a:extLst>
        </xdr:cNvPr>
        <xdr:cNvGrpSpPr>
          <a:grpSpLocks/>
        </xdr:cNvGrpSpPr>
      </xdr:nvGrpSpPr>
      <xdr:grpSpPr bwMode="auto">
        <a:xfrm>
          <a:off x="4260850" y="10009188"/>
          <a:ext cx="266700" cy="0"/>
          <a:chOff x="466" y="3952"/>
          <a:chExt cx="28" cy="16"/>
        </a:xfrm>
      </xdr:grpSpPr>
      <xdr:sp macro="" textlink="">
        <xdr:nvSpPr>
          <xdr:cNvPr id="4647672" name="Line 5771">
            <a:extLst>
              <a:ext uri="{FF2B5EF4-FFF2-40B4-BE49-F238E27FC236}">
                <a16:creationId xmlns:a16="http://schemas.microsoft.com/office/drawing/2014/main" xmlns="" id="{00000000-0008-0000-1100-0000F8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73" name="Line 5772">
            <a:extLst>
              <a:ext uri="{FF2B5EF4-FFF2-40B4-BE49-F238E27FC236}">
                <a16:creationId xmlns:a16="http://schemas.microsoft.com/office/drawing/2014/main" xmlns="" id="{00000000-0008-0000-1100-0000F9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646235" name="Group 5773">
          <a:extLst>
            <a:ext uri="{FF2B5EF4-FFF2-40B4-BE49-F238E27FC236}">
              <a16:creationId xmlns:a16="http://schemas.microsoft.com/office/drawing/2014/main" xmlns="" id="{00000000-0008-0000-1100-00005BE54600}"/>
            </a:ext>
          </a:extLst>
        </xdr:cNvPr>
        <xdr:cNvGrpSpPr>
          <a:grpSpLocks/>
        </xdr:cNvGrpSpPr>
      </xdr:nvGrpSpPr>
      <xdr:grpSpPr bwMode="auto">
        <a:xfrm>
          <a:off x="4289425" y="10009188"/>
          <a:ext cx="266700" cy="0"/>
          <a:chOff x="466" y="3952"/>
          <a:chExt cx="28" cy="16"/>
        </a:xfrm>
      </xdr:grpSpPr>
      <xdr:sp macro="" textlink="">
        <xdr:nvSpPr>
          <xdr:cNvPr id="4647670" name="Line 5774">
            <a:extLst>
              <a:ext uri="{FF2B5EF4-FFF2-40B4-BE49-F238E27FC236}">
                <a16:creationId xmlns:a16="http://schemas.microsoft.com/office/drawing/2014/main" xmlns="" id="{00000000-0008-0000-1100-0000F6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71" name="Line 5775">
            <a:extLst>
              <a:ext uri="{FF2B5EF4-FFF2-40B4-BE49-F238E27FC236}">
                <a16:creationId xmlns:a16="http://schemas.microsoft.com/office/drawing/2014/main" xmlns="" id="{00000000-0008-0000-1100-0000F7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646236" name="Group 5776">
          <a:extLst>
            <a:ext uri="{FF2B5EF4-FFF2-40B4-BE49-F238E27FC236}">
              <a16:creationId xmlns:a16="http://schemas.microsoft.com/office/drawing/2014/main" xmlns="" id="{00000000-0008-0000-1100-00005CE54600}"/>
            </a:ext>
          </a:extLst>
        </xdr:cNvPr>
        <xdr:cNvGrpSpPr>
          <a:grpSpLocks/>
        </xdr:cNvGrpSpPr>
      </xdr:nvGrpSpPr>
      <xdr:grpSpPr bwMode="auto">
        <a:xfrm>
          <a:off x="4279900" y="10009188"/>
          <a:ext cx="266700" cy="0"/>
          <a:chOff x="466" y="3952"/>
          <a:chExt cx="28" cy="16"/>
        </a:xfrm>
      </xdr:grpSpPr>
      <xdr:sp macro="" textlink="">
        <xdr:nvSpPr>
          <xdr:cNvPr id="4647668" name="Line 5777">
            <a:extLst>
              <a:ext uri="{FF2B5EF4-FFF2-40B4-BE49-F238E27FC236}">
                <a16:creationId xmlns:a16="http://schemas.microsoft.com/office/drawing/2014/main" xmlns="" id="{00000000-0008-0000-1100-0000F4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69" name="Line 5778">
            <a:extLst>
              <a:ext uri="{FF2B5EF4-FFF2-40B4-BE49-F238E27FC236}">
                <a16:creationId xmlns:a16="http://schemas.microsoft.com/office/drawing/2014/main" xmlns="" id="{00000000-0008-0000-1100-0000F5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646237" name="Group 5779">
          <a:extLst>
            <a:ext uri="{FF2B5EF4-FFF2-40B4-BE49-F238E27FC236}">
              <a16:creationId xmlns:a16="http://schemas.microsoft.com/office/drawing/2014/main" xmlns="" id="{00000000-0008-0000-1100-00005DE54600}"/>
            </a:ext>
          </a:extLst>
        </xdr:cNvPr>
        <xdr:cNvGrpSpPr>
          <a:grpSpLocks/>
        </xdr:cNvGrpSpPr>
      </xdr:nvGrpSpPr>
      <xdr:grpSpPr bwMode="auto">
        <a:xfrm>
          <a:off x="3719513" y="10009188"/>
          <a:ext cx="266700" cy="0"/>
          <a:chOff x="466" y="3952"/>
          <a:chExt cx="28" cy="16"/>
        </a:xfrm>
      </xdr:grpSpPr>
      <xdr:sp macro="" textlink="">
        <xdr:nvSpPr>
          <xdr:cNvPr id="4647666" name="Line 5780">
            <a:extLst>
              <a:ext uri="{FF2B5EF4-FFF2-40B4-BE49-F238E27FC236}">
                <a16:creationId xmlns:a16="http://schemas.microsoft.com/office/drawing/2014/main" xmlns="" id="{00000000-0008-0000-1100-0000F2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67" name="Line 5781">
            <a:extLst>
              <a:ext uri="{FF2B5EF4-FFF2-40B4-BE49-F238E27FC236}">
                <a16:creationId xmlns:a16="http://schemas.microsoft.com/office/drawing/2014/main" xmlns="" id="{00000000-0008-0000-1100-0000F3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646238" name="Group 5782">
          <a:extLst>
            <a:ext uri="{FF2B5EF4-FFF2-40B4-BE49-F238E27FC236}">
              <a16:creationId xmlns:a16="http://schemas.microsoft.com/office/drawing/2014/main" xmlns="" id="{00000000-0008-0000-1100-00005EE54600}"/>
            </a:ext>
          </a:extLst>
        </xdr:cNvPr>
        <xdr:cNvGrpSpPr>
          <a:grpSpLocks/>
        </xdr:cNvGrpSpPr>
      </xdr:nvGrpSpPr>
      <xdr:grpSpPr bwMode="auto">
        <a:xfrm>
          <a:off x="3767138" y="10009188"/>
          <a:ext cx="217487" cy="0"/>
          <a:chOff x="466" y="3952"/>
          <a:chExt cx="28" cy="16"/>
        </a:xfrm>
      </xdr:grpSpPr>
      <xdr:sp macro="" textlink="">
        <xdr:nvSpPr>
          <xdr:cNvPr id="4647664" name="Line 5783">
            <a:extLst>
              <a:ext uri="{FF2B5EF4-FFF2-40B4-BE49-F238E27FC236}">
                <a16:creationId xmlns:a16="http://schemas.microsoft.com/office/drawing/2014/main" xmlns="" id="{00000000-0008-0000-1100-0000F0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65" name="Line 5784">
            <a:extLst>
              <a:ext uri="{FF2B5EF4-FFF2-40B4-BE49-F238E27FC236}">
                <a16:creationId xmlns:a16="http://schemas.microsoft.com/office/drawing/2014/main" xmlns="" id="{00000000-0008-0000-1100-0000F1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646239" name="Group 5785">
          <a:extLst>
            <a:ext uri="{FF2B5EF4-FFF2-40B4-BE49-F238E27FC236}">
              <a16:creationId xmlns:a16="http://schemas.microsoft.com/office/drawing/2014/main" xmlns="" id="{00000000-0008-0000-1100-00005FE54600}"/>
            </a:ext>
          </a:extLst>
        </xdr:cNvPr>
        <xdr:cNvGrpSpPr>
          <a:grpSpLocks/>
        </xdr:cNvGrpSpPr>
      </xdr:nvGrpSpPr>
      <xdr:grpSpPr bwMode="auto">
        <a:xfrm>
          <a:off x="3748088" y="10009188"/>
          <a:ext cx="234950" cy="0"/>
          <a:chOff x="466" y="3952"/>
          <a:chExt cx="28" cy="16"/>
        </a:xfrm>
      </xdr:grpSpPr>
      <xdr:sp macro="" textlink="">
        <xdr:nvSpPr>
          <xdr:cNvPr id="4647662" name="Line 5786">
            <a:extLst>
              <a:ext uri="{FF2B5EF4-FFF2-40B4-BE49-F238E27FC236}">
                <a16:creationId xmlns:a16="http://schemas.microsoft.com/office/drawing/2014/main" xmlns="" id="{00000000-0008-0000-1100-0000EE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63" name="Line 5787">
            <a:extLst>
              <a:ext uri="{FF2B5EF4-FFF2-40B4-BE49-F238E27FC236}">
                <a16:creationId xmlns:a16="http://schemas.microsoft.com/office/drawing/2014/main" xmlns="" id="{00000000-0008-0000-1100-0000EF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646240" name="Group 5788">
          <a:extLst>
            <a:ext uri="{FF2B5EF4-FFF2-40B4-BE49-F238E27FC236}">
              <a16:creationId xmlns:a16="http://schemas.microsoft.com/office/drawing/2014/main" xmlns="" id="{00000000-0008-0000-1100-000060E54600}"/>
            </a:ext>
          </a:extLst>
        </xdr:cNvPr>
        <xdr:cNvGrpSpPr>
          <a:grpSpLocks/>
        </xdr:cNvGrpSpPr>
      </xdr:nvGrpSpPr>
      <xdr:grpSpPr bwMode="auto">
        <a:xfrm>
          <a:off x="3738563" y="10009188"/>
          <a:ext cx="247650" cy="0"/>
          <a:chOff x="466" y="3952"/>
          <a:chExt cx="28" cy="16"/>
        </a:xfrm>
      </xdr:grpSpPr>
      <xdr:sp macro="" textlink="">
        <xdr:nvSpPr>
          <xdr:cNvPr id="4647660" name="Line 5789">
            <a:extLst>
              <a:ext uri="{FF2B5EF4-FFF2-40B4-BE49-F238E27FC236}">
                <a16:creationId xmlns:a16="http://schemas.microsoft.com/office/drawing/2014/main" xmlns="" id="{00000000-0008-0000-1100-0000EC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61" name="Line 5790">
            <a:extLst>
              <a:ext uri="{FF2B5EF4-FFF2-40B4-BE49-F238E27FC236}">
                <a16:creationId xmlns:a16="http://schemas.microsoft.com/office/drawing/2014/main" xmlns="" id="{00000000-0008-0000-1100-0000ED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241" name="Group 5791">
          <a:extLst>
            <a:ext uri="{FF2B5EF4-FFF2-40B4-BE49-F238E27FC236}">
              <a16:creationId xmlns:a16="http://schemas.microsoft.com/office/drawing/2014/main" xmlns="" id="{00000000-0008-0000-1100-000061E54600}"/>
            </a:ext>
          </a:extLst>
        </xdr:cNvPr>
        <xdr:cNvGrpSpPr>
          <a:grpSpLocks/>
        </xdr:cNvGrpSpPr>
      </xdr:nvGrpSpPr>
      <xdr:grpSpPr bwMode="auto">
        <a:xfrm>
          <a:off x="3795713" y="10009188"/>
          <a:ext cx="188912" cy="0"/>
          <a:chOff x="466" y="3952"/>
          <a:chExt cx="28" cy="16"/>
        </a:xfrm>
      </xdr:grpSpPr>
      <xdr:sp macro="" textlink="">
        <xdr:nvSpPr>
          <xdr:cNvPr id="4647658" name="Line 5792">
            <a:extLst>
              <a:ext uri="{FF2B5EF4-FFF2-40B4-BE49-F238E27FC236}">
                <a16:creationId xmlns:a16="http://schemas.microsoft.com/office/drawing/2014/main" xmlns="" id="{00000000-0008-0000-1100-0000EA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59" name="Line 5793">
            <a:extLst>
              <a:ext uri="{FF2B5EF4-FFF2-40B4-BE49-F238E27FC236}">
                <a16:creationId xmlns:a16="http://schemas.microsoft.com/office/drawing/2014/main" xmlns="" id="{00000000-0008-0000-1100-0000EB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242" name="Group 5794">
          <a:extLst>
            <a:ext uri="{FF2B5EF4-FFF2-40B4-BE49-F238E27FC236}">
              <a16:creationId xmlns:a16="http://schemas.microsoft.com/office/drawing/2014/main" xmlns="" id="{00000000-0008-0000-1100-000062E54600}"/>
            </a:ext>
          </a:extLst>
        </xdr:cNvPr>
        <xdr:cNvGrpSpPr>
          <a:grpSpLocks/>
        </xdr:cNvGrpSpPr>
      </xdr:nvGrpSpPr>
      <xdr:grpSpPr bwMode="auto">
        <a:xfrm>
          <a:off x="3795713" y="10009188"/>
          <a:ext cx="188912" cy="0"/>
          <a:chOff x="466" y="3952"/>
          <a:chExt cx="28" cy="16"/>
        </a:xfrm>
      </xdr:grpSpPr>
      <xdr:sp macro="" textlink="">
        <xdr:nvSpPr>
          <xdr:cNvPr id="4647656" name="Line 5795">
            <a:extLst>
              <a:ext uri="{FF2B5EF4-FFF2-40B4-BE49-F238E27FC236}">
                <a16:creationId xmlns:a16="http://schemas.microsoft.com/office/drawing/2014/main" xmlns="" id="{00000000-0008-0000-1100-0000E8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57" name="Line 5796">
            <a:extLst>
              <a:ext uri="{FF2B5EF4-FFF2-40B4-BE49-F238E27FC236}">
                <a16:creationId xmlns:a16="http://schemas.microsoft.com/office/drawing/2014/main" xmlns="" id="{00000000-0008-0000-1100-0000E9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243" name="Group 5797">
          <a:extLst>
            <a:ext uri="{FF2B5EF4-FFF2-40B4-BE49-F238E27FC236}">
              <a16:creationId xmlns:a16="http://schemas.microsoft.com/office/drawing/2014/main" xmlns="" id="{00000000-0008-0000-1100-000063E54600}"/>
            </a:ext>
          </a:extLst>
        </xdr:cNvPr>
        <xdr:cNvGrpSpPr>
          <a:grpSpLocks/>
        </xdr:cNvGrpSpPr>
      </xdr:nvGrpSpPr>
      <xdr:grpSpPr bwMode="auto">
        <a:xfrm>
          <a:off x="3795713" y="10009188"/>
          <a:ext cx="188912" cy="0"/>
          <a:chOff x="466" y="3952"/>
          <a:chExt cx="28" cy="16"/>
        </a:xfrm>
      </xdr:grpSpPr>
      <xdr:sp macro="" textlink="">
        <xdr:nvSpPr>
          <xdr:cNvPr id="4647654" name="Line 5798">
            <a:extLst>
              <a:ext uri="{FF2B5EF4-FFF2-40B4-BE49-F238E27FC236}">
                <a16:creationId xmlns:a16="http://schemas.microsoft.com/office/drawing/2014/main" xmlns="" id="{00000000-0008-0000-1100-0000E6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55" name="Line 5799">
            <a:extLst>
              <a:ext uri="{FF2B5EF4-FFF2-40B4-BE49-F238E27FC236}">
                <a16:creationId xmlns:a16="http://schemas.microsoft.com/office/drawing/2014/main" xmlns="" id="{00000000-0008-0000-1100-0000E7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244" name="Group 5800">
          <a:extLst>
            <a:ext uri="{FF2B5EF4-FFF2-40B4-BE49-F238E27FC236}">
              <a16:creationId xmlns:a16="http://schemas.microsoft.com/office/drawing/2014/main" xmlns="" id="{00000000-0008-0000-1100-000064E54600}"/>
            </a:ext>
          </a:extLst>
        </xdr:cNvPr>
        <xdr:cNvGrpSpPr>
          <a:grpSpLocks/>
        </xdr:cNvGrpSpPr>
      </xdr:nvGrpSpPr>
      <xdr:grpSpPr bwMode="auto">
        <a:xfrm>
          <a:off x="3795713" y="10009188"/>
          <a:ext cx="188912" cy="0"/>
          <a:chOff x="466" y="3952"/>
          <a:chExt cx="28" cy="16"/>
        </a:xfrm>
      </xdr:grpSpPr>
      <xdr:sp macro="" textlink="">
        <xdr:nvSpPr>
          <xdr:cNvPr id="4647652" name="Line 5801">
            <a:extLst>
              <a:ext uri="{FF2B5EF4-FFF2-40B4-BE49-F238E27FC236}">
                <a16:creationId xmlns:a16="http://schemas.microsoft.com/office/drawing/2014/main" xmlns="" id="{00000000-0008-0000-1100-0000E4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53" name="Line 5802">
            <a:extLst>
              <a:ext uri="{FF2B5EF4-FFF2-40B4-BE49-F238E27FC236}">
                <a16:creationId xmlns:a16="http://schemas.microsoft.com/office/drawing/2014/main" xmlns="" id="{00000000-0008-0000-1100-0000E5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245" name="Group 5803">
          <a:extLst>
            <a:ext uri="{FF2B5EF4-FFF2-40B4-BE49-F238E27FC236}">
              <a16:creationId xmlns:a16="http://schemas.microsoft.com/office/drawing/2014/main" xmlns="" id="{00000000-0008-0000-1100-000065E54600}"/>
            </a:ext>
          </a:extLst>
        </xdr:cNvPr>
        <xdr:cNvGrpSpPr>
          <a:grpSpLocks/>
        </xdr:cNvGrpSpPr>
      </xdr:nvGrpSpPr>
      <xdr:grpSpPr bwMode="auto">
        <a:xfrm>
          <a:off x="3795713" y="10009188"/>
          <a:ext cx="188912" cy="0"/>
          <a:chOff x="466" y="3952"/>
          <a:chExt cx="28" cy="16"/>
        </a:xfrm>
      </xdr:grpSpPr>
      <xdr:sp macro="" textlink="">
        <xdr:nvSpPr>
          <xdr:cNvPr id="4647650" name="Line 5804">
            <a:extLst>
              <a:ext uri="{FF2B5EF4-FFF2-40B4-BE49-F238E27FC236}">
                <a16:creationId xmlns:a16="http://schemas.microsoft.com/office/drawing/2014/main" xmlns="" id="{00000000-0008-0000-1100-0000E2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51" name="Line 5805">
            <a:extLst>
              <a:ext uri="{FF2B5EF4-FFF2-40B4-BE49-F238E27FC236}">
                <a16:creationId xmlns:a16="http://schemas.microsoft.com/office/drawing/2014/main" xmlns="" id="{00000000-0008-0000-1100-0000E3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246" name="Group 5806">
          <a:extLst>
            <a:ext uri="{FF2B5EF4-FFF2-40B4-BE49-F238E27FC236}">
              <a16:creationId xmlns:a16="http://schemas.microsoft.com/office/drawing/2014/main" xmlns="" id="{00000000-0008-0000-1100-000066E54600}"/>
            </a:ext>
          </a:extLst>
        </xdr:cNvPr>
        <xdr:cNvGrpSpPr>
          <a:grpSpLocks/>
        </xdr:cNvGrpSpPr>
      </xdr:nvGrpSpPr>
      <xdr:grpSpPr bwMode="auto">
        <a:xfrm>
          <a:off x="3795713" y="10009188"/>
          <a:ext cx="188912" cy="0"/>
          <a:chOff x="466" y="3952"/>
          <a:chExt cx="28" cy="16"/>
        </a:xfrm>
      </xdr:grpSpPr>
      <xdr:sp macro="" textlink="">
        <xdr:nvSpPr>
          <xdr:cNvPr id="4647648" name="Line 5807">
            <a:extLst>
              <a:ext uri="{FF2B5EF4-FFF2-40B4-BE49-F238E27FC236}">
                <a16:creationId xmlns:a16="http://schemas.microsoft.com/office/drawing/2014/main" xmlns="" id="{00000000-0008-0000-1100-0000E0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49" name="Line 5808">
            <a:extLst>
              <a:ext uri="{FF2B5EF4-FFF2-40B4-BE49-F238E27FC236}">
                <a16:creationId xmlns:a16="http://schemas.microsoft.com/office/drawing/2014/main" xmlns="" id="{00000000-0008-0000-1100-0000E1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646247" name="Group 5809">
          <a:extLst>
            <a:ext uri="{FF2B5EF4-FFF2-40B4-BE49-F238E27FC236}">
              <a16:creationId xmlns:a16="http://schemas.microsoft.com/office/drawing/2014/main" xmlns="" id="{00000000-0008-0000-1100-000067E54600}"/>
            </a:ext>
          </a:extLst>
        </xdr:cNvPr>
        <xdr:cNvGrpSpPr>
          <a:grpSpLocks/>
        </xdr:cNvGrpSpPr>
      </xdr:nvGrpSpPr>
      <xdr:grpSpPr bwMode="auto">
        <a:xfrm>
          <a:off x="3671888" y="10009188"/>
          <a:ext cx="228600" cy="0"/>
          <a:chOff x="466" y="3952"/>
          <a:chExt cx="28" cy="16"/>
        </a:xfrm>
      </xdr:grpSpPr>
      <xdr:sp macro="" textlink="">
        <xdr:nvSpPr>
          <xdr:cNvPr id="4647646" name="Line 5810">
            <a:extLst>
              <a:ext uri="{FF2B5EF4-FFF2-40B4-BE49-F238E27FC236}">
                <a16:creationId xmlns:a16="http://schemas.microsoft.com/office/drawing/2014/main" xmlns="" id="{00000000-0008-0000-1100-0000DE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47" name="Line 5811">
            <a:extLst>
              <a:ext uri="{FF2B5EF4-FFF2-40B4-BE49-F238E27FC236}">
                <a16:creationId xmlns:a16="http://schemas.microsoft.com/office/drawing/2014/main" xmlns="" id="{00000000-0008-0000-1100-0000DF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248" name="Group 5812">
          <a:extLst>
            <a:ext uri="{FF2B5EF4-FFF2-40B4-BE49-F238E27FC236}">
              <a16:creationId xmlns:a16="http://schemas.microsoft.com/office/drawing/2014/main" xmlns="" id="{00000000-0008-0000-1100-000068E54600}"/>
            </a:ext>
          </a:extLst>
        </xdr:cNvPr>
        <xdr:cNvGrpSpPr>
          <a:grpSpLocks/>
        </xdr:cNvGrpSpPr>
      </xdr:nvGrpSpPr>
      <xdr:grpSpPr bwMode="auto">
        <a:xfrm>
          <a:off x="3795713" y="10009188"/>
          <a:ext cx="190500" cy="0"/>
          <a:chOff x="466" y="3952"/>
          <a:chExt cx="28" cy="16"/>
        </a:xfrm>
      </xdr:grpSpPr>
      <xdr:sp macro="" textlink="">
        <xdr:nvSpPr>
          <xdr:cNvPr id="4647644" name="Line 5813">
            <a:extLst>
              <a:ext uri="{FF2B5EF4-FFF2-40B4-BE49-F238E27FC236}">
                <a16:creationId xmlns:a16="http://schemas.microsoft.com/office/drawing/2014/main" xmlns="" id="{00000000-0008-0000-1100-0000DC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45" name="Line 5814">
            <a:extLst>
              <a:ext uri="{FF2B5EF4-FFF2-40B4-BE49-F238E27FC236}">
                <a16:creationId xmlns:a16="http://schemas.microsoft.com/office/drawing/2014/main" xmlns="" id="{00000000-0008-0000-1100-0000DD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249" name="Group 5815">
          <a:extLst>
            <a:ext uri="{FF2B5EF4-FFF2-40B4-BE49-F238E27FC236}">
              <a16:creationId xmlns:a16="http://schemas.microsoft.com/office/drawing/2014/main" xmlns="" id="{00000000-0008-0000-1100-000069E54600}"/>
            </a:ext>
          </a:extLst>
        </xdr:cNvPr>
        <xdr:cNvGrpSpPr>
          <a:grpSpLocks/>
        </xdr:cNvGrpSpPr>
      </xdr:nvGrpSpPr>
      <xdr:grpSpPr bwMode="auto">
        <a:xfrm>
          <a:off x="3795713" y="10009188"/>
          <a:ext cx="190500" cy="0"/>
          <a:chOff x="466" y="3952"/>
          <a:chExt cx="28" cy="16"/>
        </a:xfrm>
      </xdr:grpSpPr>
      <xdr:sp macro="" textlink="">
        <xdr:nvSpPr>
          <xdr:cNvPr id="4647642" name="Line 5816">
            <a:extLst>
              <a:ext uri="{FF2B5EF4-FFF2-40B4-BE49-F238E27FC236}">
                <a16:creationId xmlns:a16="http://schemas.microsoft.com/office/drawing/2014/main" xmlns="" id="{00000000-0008-0000-1100-0000DA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43" name="Line 5817">
            <a:extLst>
              <a:ext uri="{FF2B5EF4-FFF2-40B4-BE49-F238E27FC236}">
                <a16:creationId xmlns:a16="http://schemas.microsoft.com/office/drawing/2014/main" xmlns="" id="{00000000-0008-0000-1100-0000DB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250" name="Group 5818">
          <a:extLst>
            <a:ext uri="{FF2B5EF4-FFF2-40B4-BE49-F238E27FC236}">
              <a16:creationId xmlns:a16="http://schemas.microsoft.com/office/drawing/2014/main" xmlns="" id="{00000000-0008-0000-1100-00006AE54600}"/>
            </a:ext>
          </a:extLst>
        </xdr:cNvPr>
        <xdr:cNvGrpSpPr>
          <a:grpSpLocks/>
        </xdr:cNvGrpSpPr>
      </xdr:nvGrpSpPr>
      <xdr:grpSpPr bwMode="auto">
        <a:xfrm>
          <a:off x="3795713" y="10009188"/>
          <a:ext cx="188912" cy="0"/>
          <a:chOff x="466" y="3952"/>
          <a:chExt cx="28" cy="16"/>
        </a:xfrm>
      </xdr:grpSpPr>
      <xdr:sp macro="" textlink="">
        <xdr:nvSpPr>
          <xdr:cNvPr id="4647640" name="Line 5819">
            <a:extLst>
              <a:ext uri="{FF2B5EF4-FFF2-40B4-BE49-F238E27FC236}">
                <a16:creationId xmlns:a16="http://schemas.microsoft.com/office/drawing/2014/main" xmlns="" id="{00000000-0008-0000-1100-0000D8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41" name="Line 5820">
            <a:extLst>
              <a:ext uri="{FF2B5EF4-FFF2-40B4-BE49-F238E27FC236}">
                <a16:creationId xmlns:a16="http://schemas.microsoft.com/office/drawing/2014/main" xmlns="" id="{00000000-0008-0000-1100-0000D9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251" name="Group 5821">
          <a:extLst>
            <a:ext uri="{FF2B5EF4-FFF2-40B4-BE49-F238E27FC236}">
              <a16:creationId xmlns:a16="http://schemas.microsoft.com/office/drawing/2014/main" xmlns="" id="{00000000-0008-0000-1100-00006BE54600}"/>
            </a:ext>
          </a:extLst>
        </xdr:cNvPr>
        <xdr:cNvGrpSpPr>
          <a:grpSpLocks/>
        </xdr:cNvGrpSpPr>
      </xdr:nvGrpSpPr>
      <xdr:grpSpPr bwMode="auto">
        <a:xfrm>
          <a:off x="3795713" y="10009188"/>
          <a:ext cx="190500" cy="0"/>
          <a:chOff x="466" y="3952"/>
          <a:chExt cx="28" cy="16"/>
        </a:xfrm>
      </xdr:grpSpPr>
      <xdr:sp macro="" textlink="">
        <xdr:nvSpPr>
          <xdr:cNvPr id="4647638" name="Line 5822">
            <a:extLst>
              <a:ext uri="{FF2B5EF4-FFF2-40B4-BE49-F238E27FC236}">
                <a16:creationId xmlns:a16="http://schemas.microsoft.com/office/drawing/2014/main" xmlns="" id="{00000000-0008-0000-1100-0000D6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39" name="Line 5823">
            <a:extLst>
              <a:ext uri="{FF2B5EF4-FFF2-40B4-BE49-F238E27FC236}">
                <a16:creationId xmlns:a16="http://schemas.microsoft.com/office/drawing/2014/main" xmlns="" id="{00000000-0008-0000-1100-0000D7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252" name="Group 5824">
          <a:extLst>
            <a:ext uri="{FF2B5EF4-FFF2-40B4-BE49-F238E27FC236}">
              <a16:creationId xmlns:a16="http://schemas.microsoft.com/office/drawing/2014/main" xmlns="" id="{00000000-0008-0000-1100-00006CE54600}"/>
            </a:ext>
          </a:extLst>
        </xdr:cNvPr>
        <xdr:cNvGrpSpPr>
          <a:grpSpLocks/>
        </xdr:cNvGrpSpPr>
      </xdr:nvGrpSpPr>
      <xdr:grpSpPr bwMode="auto">
        <a:xfrm>
          <a:off x="3795713" y="10009188"/>
          <a:ext cx="190500" cy="0"/>
          <a:chOff x="466" y="3952"/>
          <a:chExt cx="28" cy="16"/>
        </a:xfrm>
      </xdr:grpSpPr>
      <xdr:sp macro="" textlink="">
        <xdr:nvSpPr>
          <xdr:cNvPr id="4647636" name="Line 5825">
            <a:extLst>
              <a:ext uri="{FF2B5EF4-FFF2-40B4-BE49-F238E27FC236}">
                <a16:creationId xmlns:a16="http://schemas.microsoft.com/office/drawing/2014/main" xmlns="" id="{00000000-0008-0000-1100-0000D4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37" name="Line 5826">
            <a:extLst>
              <a:ext uri="{FF2B5EF4-FFF2-40B4-BE49-F238E27FC236}">
                <a16:creationId xmlns:a16="http://schemas.microsoft.com/office/drawing/2014/main" xmlns="" id="{00000000-0008-0000-1100-0000D5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253" name="Group 5827">
          <a:extLst>
            <a:ext uri="{FF2B5EF4-FFF2-40B4-BE49-F238E27FC236}">
              <a16:creationId xmlns:a16="http://schemas.microsoft.com/office/drawing/2014/main" xmlns="" id="{00000000-0008-0000-1100-00006DE54600}"/>
            </a:ext>
          </a:extLst>
        </xdr:cNvPr>
        <xdr:cNvGrpSpPr>
          <a:grpSpLocks/>
        </xdr:cNvGrpSpPr>
      </xdr:nvGrpSpPr>
      <xdr:grpSpPr bwMode="auto">
        <a:xfrm>
          <a:off x="3795713" y="10009188"/>
          <a:ext cx="188912" cy="0"/>
          <a:chOff x="466" y="3952"/>
          <a:chExt cx="28" cy="16"/>
        </a:xfrm>
      </xdr:grpSpPr>
      <xdr:sp macro="" textlink="">
        <xdr:nvSpPr>
          <xdr:cNvPr id="4647634" name="Line 5828">
            <a:extLst>
              <a:ext uri="{FF2B5EF4-FFF2-40B4-BE49-F238E27FC236}">
                <a16:creationId xmlns:a16="http://schemas.microsoft.com/office/drawing/2014/main" xmlns="" id="{00000000-0008-0000-1100-0000D2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35" name="Line 5829">
            <a:extLst>
              <a:ext uri="{FF2B5EF4-FFF2-40B4-BE49-F238E27FC236}">
                <a16:creationId xmlns:a16="http://schemas.microsoft.com/office/drawing/2014/main" xmlns="" id="{00000000-0008-0000-1100-0000D3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254" name="Group 5830">
          <a:extLst>
            <a:ext uri="{FF2B5EF4-FFF2-40B4-BE49-F238E27FC236}">
              <a16:creationId xmlns:a16="http://schemas.microsoft.com/office/drawing/2014/main" xmlns="" id="{00000000-0008-0000-1100-00006EE54600}"/>
            </a:ext>
          </a:extLst>
        </xdr:cNvPr>
        <xdr:cNvGrpSpPr>
          <a:grpSpLocks/>
        </xdr:cNvGrpSpPr>
      </xdr:nvGrpSpPr>
      <xdr:grpSpPr bwMode="auto">
        <a:xfrm>
          <a:off x="4327525" y="10009188"/>
          <a:ext cx="266700" cy="0"/>
          <a:chOff x="466" y="3952"/>
          <a:chExt cx="28" cy="16"/>
        </a:xfrm>
      </xdr:grpSpPr>
      <xdr:sp macro="" textlink="">
        <xdr:nvSpPr>
          <xdr:cNvPr id="4647632" name="Line 5831">
            <a:extLst>
              <a:ext uri="{FF2B5EF4-FFF2-40B4-BE49-F238E27FC236}">
                <a16:creationId xmlns:a16="http://schemas.microsoft.com/office/drawing/2014/main" xmlns="" id="{00000000-0008-0000-1100-0000D0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33" name="Line 5832">
            <a:extLst>
              <a:ext uri="{FF2B5EF4-FFF2-40B4-BE49-F238E27FC236}">
                <a16:creationId xmlns:a16="http://schemas.microsoft.com/office/drawing/2014/main" xmlns="" id="{00000000-0008-0000-1100-0000D1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255" name="Group 5833">
          <a:extLst>
            <a:ext uri="{FF2B5EF4-FFF2-40B4-BE49-F238E27FC236}">
              <a16:creationId xmlns:a16="http://schemas.microsoft.com/office/drawing/2014/main" xmlns="" id="{00000000-0008-0000-1100-00006FE54600}"/>
            </a:ext>
          </a:extLst>
        </xdr:cNvPr>
        <xdr:cNvGrpSpPr>
          <a:grpSpLocks/>
        </xdr:cNvGrpSpPr>
      </xdr:nvGrpSpPr>
      <xdr:grpSpPr bwMode="auto">
        <a:xfrm>
          <a:off x="4327525" y="10009188"/>
          <a:ext cx="266700" cy="0"/>
          <a:chOff x="466" y="3952"/>
          <a:chExt cx="28" cy="16"/>
        </a:xfrm>
      </xdr:grpSpPr>
      <xdr:sp macro="" textlink="">
        <xdr:nvSpPr>
          <xdr:cNvPr id="4647630" name="Line 5834">
            <a:extLst>
              <a:ext uri="{FF2B5EF4-FFF2-40B4-BE49-F238E27FC236}">
                <a16:creationId xmlns:a16="http://schemas.microsoft.com/office/drawing/2014/main" xmlns="" id="{00000000-0008-0000-1100-0000CE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31" name="Line 5835">
            <a:extLst>
              <a:ext uri="{FF2B5EF4-FFF2-40B4-BE49-F238E27FC236}">
                <a16:creationId xmlns:a16="http://schemas.microsoft.com/office/drawing/2014/main" xmlns="" id="{00000000-0008-0000-1100-0000CF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256" name="Group 5836">
          <a:extLst>
            <a:ext uri="{FF2B5EF4-FFF2-40B4-BE49-F238E27FC236}">
              <a16:creationId xmlns:a16="http://schemas.microsoft.com/office/drawing/2014/main" xmlns="" id="{00000000-0008-0000-1100-000070E54600}"/>
            </a:ext>
          </a:extLst>
        </xdr:cNvPr>
        <xdr:cNvGrpSpPr>
          <a:grpSpLocks/>
        </xdr:cNvGrpSpPr>
      </xdr:nvGrpSpPr>
      <xdr:grpSpPr bwMode="auto">
        <a:xfrm>
          <a:off x="4327525" y="10009188"/>
          <a:ext cx="266700" cy="0"/>
          <a:chOff x="466" y="3952"/>
          <a:chExt cx="28" cy="16"/>
        </a:xfrm>
      </xdr:grpSpPr>
      <xdr:sp macro="" textlink="">
        <xdr:nvSpPr>
          <xdr:cNvPr id="4647628" name="Line 5837">
            <a:extLst>
              <a:ext uri="{FF2B5EF4-FFF2-40B4-BE49-F238E27FC236}">
                <a16:creationId xmlns:a16="http://schemas.microsoft.com/office/drawing/2014/main" xmlns="" id="{00000000-0008-0000-1100-0000CC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29" name="Line 5838">
            <a:extLst>
              <a:ext uri="{FF2B5EF4-FFF2-40B4-BE49-F238E27FC236}">
                <a16:creationId xmlns:a16="http://schemas.microsoft.com/office/drawing/2014/main" xmlns="" id="{00000000-0008-0000-1100-0000CD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257" name="Group 5839">
          <a:extLst>
            <a:ext uri="{FF2B5EF4-FFF2-40B4-BE49-F238E27FC236}">
              <a16:creationId xmlns:a16="http://schemas.microsoft.com/office/drawing/2014/main" xmlns="" id="{00000000-0008-0000-1100-000071E54600}"/>
            </a:ext>
          </a:extLst>
        </xdr:cNvPr>
        <xdr:cNvGrpSpPr>
          <a:grpSpLocks/>
        </xdr:cNvGrpSpPr>
      </xdr:nvGrpSpPr>
      <xdr:grpSpPr bwMode="auto">
        <a:xfrm>
          <a:off x="5041900" y="10009188"/>
          <a:ext cx="266700" cy="0"/>
          <a:chOff x="466" y="3952"/>
          <a:chExt cx="28" cy="16"/>
        </a:xfrm>
      </xdr:grpSpPr>
      <xdr:sp macro="" textlink="">
        <xdr:nvSpPr>
          <xdr:cNvPr id="4647626" name="Line 5840">
            <a:extLst>
              <a:ext uri="{FF2B5EF4-FFF2-40B4-BE49-F238E27FC236}">
                <a16:creationId xmlns:a16="http://schemas.microsoft.com/office/drawing/2014/main" xmlns="" id="{00000000-0008-0000-1100-0000CA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27" name="Line 5841">
            <a:extLst>
              <a:ext uri="{FF2B5EF4-FFF2-40B4-BE49-F238E27FC236}">
                <a16:creationId xmlns:a16="http://schemas.microsoft.com/office/drawing/2014/main" xmlns="" id="{00000000-0008-0000-1100-0000CB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258" name="Group 5842">
          <a:extLst>
            <a:ext uri="{FF2B5EF4-FFF2-40B4-BE49-F238E27FC236}">
              <a16:creationId xmlns:a16="http://schemas.microsoft.com/office/drawing/2014/main" xmlns="" id="{00000000-0008-0000-1100-000072E54600}"/>
            </a:ext>
          </a:extLst>
        </xdr:cNvPr>
        <xdr:cNvGrpSpPr>
          <a:grpSpLocks/>
        </xdr:cNvGrpSpPr>
      </xdr:nvGrpSpPr>
      <xdr:grpSpPr bwMode="auto">
        <a:xfrm>
          <a:off x="5041900" y="10009188"/>
          <a:ext cx="266700" cy="0"/>
          <a:chOff x="466" y="3952"/>
          <a:chExt cx="28" cy="16"/>
        </a:xfrm>
      </xdr:grpSpPr>
      <xdr:sp macro="" textlink="">
        <xdr:nvSpPr>
          <xdr:cNvPr id="4647624" name="Line 5843">
            <a:extLst>
              <a:ext uri="{FF2B5EF4-FFF2-40B4-BE49-F238E27FC236}">
                <a16:creationId xmlns:a16="http://schemas.microsoft.com/office/drawing/2014/main" xmlns="" id="{00000000-0008-0000-1100-0000C8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25" name="Line 5844">
            <a:extLst>
              <a:ext uri="{FF2B5EF4-FFF2-40B4-BE49-F238E27FC236}">
                <a16:creationId xmlns:a16="http://schemas.microsoft.com/office/drawing/2014/main" xmlns="" id="{00000000-0008-0000-1100-0000C9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259" name="Group 5845">
          <a:extLst>
            <a:ext uri="{FF2B5EF4-FFF2-40B4-BE49-F238E27FC236}">
              <a16:creationId xmlns:a16="http://schemas.microsoft.com/office/drawing/2014/main" xmlns="" id="{00000000-0008-0000-1100-000073E54600}"/>
            </a:ext>
          </a:extLst>
        </xdr:cNvPr>
        <xdr:cNvGrpSpPr>
          <a:grpSpLocks/>
        </xdr:cNvGrpSpPr>
      </xdr:nvGrpSpPr>
      <xdr:grpSpPr bwMode="auto">
        <a:xfrm>
          <a:off x="5041900" y="10009188"/>
          <a:ext cx="266700" cy="0"/>
          <a:chOff x="466" y="3952"/>
          <a:chExt cx="28" cy="16"/>
        </a:xfrm>
      </xdr:grpSpPr>
      <xdr:sp macro="" textlink="">
        <xdr:nvSpPr>
          <xdr:cNvPr id="4647622" name="Line 5846">
            <a:extLst>
              <a:ext uri="{FF2B5EF4-FFF2-40B4-BE49-F238E27FC236}">
                <a16:creationId xmlns:a16="http://schemas.microsoft.com/office/drawing/2014/main" xmlns="" id="{00000000-0008-0000-1100-0000C6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23" name="Line 5847">
            <a:extLst>
              <a:ext uri="{FF2B5EF4-FFF2-40B4-BE49-F238E27FC236}">
                <a16:creationId xmlns:a16="http://schemas.microsoft.com/office/drawing/2014/main" xmlns="" id="{00000000-0008-0000-1100-0000C7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260" name="Group 5848">
          <a:extLst>
            <a:ext uri="{FF2B5EF4-FFF2-40B4-BE49-F238E27FC236}">
              <a16:creationId xmlns:a16="http://schemas.microsoft.com/office/drawing/2014/main" xmlns="" id="{00000000-0008-0000-1100-000074E54600}"/>
            </a:ext>
          </a:extLst>
        </xdr:cNvPr>
        <xdr:cNvGrpSpPr>
          <a:grpSpLocks/>
        </xdr:cNvGrpSpPr>
      </xdr:nvGrpSpPr>
      <xdr:grpSpPr bwMode="auto">
        <a:xfrm>
          <a:off x="5041900" y="10009188"/>
          <a:ext cx="266700" cy="0"/>
          <a:chOff x="466" y="3952"/>
          <a:chExt cx="28" cy="16"/>
        </a:xfrm>
      </xdr:grpSpPr>
      <xdr:sp macro="" textlink="">
        <xdr:nvSpPr>
          <xdr:cNvPr id="4647620" name="Line 5849">
            <a:extLst>
              <a:ext uri="{FF2B5EF4-FFF2-40B4-BE49-F238E27FC236}">
                <a16:creationId xmlns:a16="http://schemas.microsoft.com/office/drawing/2014/main" xmlns="" id="{00000000-0008-0000-1100-0000C4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21" name="Line 5850">
            <a:extLst>
              <a:ext uri="{FF2B5EF4-FFF2-40B4-BE49-F238E27FC236}">
                <a16:creationId xmlns:a16="http://schemas.microsoft.com/office/drawing/2014/main" xmlns="" id="{00000000-0008-0000-1100-0000C5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261" name="Group 5851">
          <a:extLst>
            <a:ext uri="{FF2B5EF4-FFF2-40B4-BE49-F238E27FC236}">
              <a16:creationId xmlns:a16="http://schemas.microsoft.com/office/drawing/2014/main" xmlns="" id="{00000000-0008-0000-1100-000075E54600}"/>
            </a:ext>
          </a:extLst>
        </xdr:cNvPr>
        <xdr:cNvGrpSpPr>
          <a:grpSpLocks/>
        </xdr:cNvGrpSpPr>
      </xdr:nvGrpSpPr>
      <xdr:grpSpPr bwMode="auto">
        <a:xfrm>
          <a:off x="5041900" y="10009188"/>
          <a:ext cx="266700" cy="0"/>
          <a:chOff x="466" y="3952"/>
          <a:chExt cx="28" cy="16"/>
        </a:xfrm>
      </xdr:grpSpPr>
      <xdr:sp macro="" textlink="">
        <xdr:nvSpPr>
          <xdr:cNvPr id="4647618" name="Line 5852">
            <a:extLst>
              <a:ext uri="{FF2B5EF4-FFF2-40B4-BE49-F238E27FC236}">
                <a16:creationId xmlns:a16="http://schemas.microsoft.com/office/drawing/2014/main" xmlns="" id="{00000000-0008-0000-1100-0000C2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19" name="Line 5853">
            <a:extLst>
              <a:ext uri="{FF2B5EF4-FFF2-40B4-BE49-F238E27FC236}">
                <a16:creationId xmlns:a16="http://schemas.microsoft.com/office/drawing/2014/main" xmlns="" id="{00000000-0008-0000-1100-0000C3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262" name="Group 5854">
          <a:extLst>
            <a:ext uri="{FF2B5EF4-FFF2-40B4-BE49-F238E27FC236}">
              <a16:creationId xmlns:a16="http://schemas.microsoft.com/office/drawing/2014/main" xmlns="" id="{00000000-0008-0000-1100-000076E54600}"/>
            </a:ext>
          </a:extLst>
        </xdr:cNvPr>
        <xdr:cNvGrpSpPr>
          <a:grpSpLocks/>
        </xdr:cNvGrpSpPr>
      </xdr:nvGrpSpPr>
      <xdr:grpSpPr bwMode="auto">
        <a:xfrm>
          <a:off x="3795713" y="10009188"/>
          <a:ext cx="190500" cy="0"/>
          <a:chOff x="466" y="3952"/>
          <a:chExt cx="28" cy="16"/>
        </a:xfrm>
      </xdr:grpSpPr>
      <xdr:sp macro="" textlink="">
        <xdr:nvSpPr>
          <xdr:cNvPr id="4647616" name="Line 5855">
            <a:extLst>
              <a:ext uri="{FF2B5EF4-FFF2-40B4-BE49-F238E27FC236}">
                <a16:creationId xmlns:a16="http://schemas.microsoft.com/office/drawing/2014/main" xmlns="" id="{00000000-0008-0000-1100-0000C0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17" name="Line 5856">
            <a:extLst>
              <a:ext uri="{FF2B5EF4-FFF2-40B4-BE49-F238E27FC236}">
                <a16:creationId xmlns:a16="http://schemas.microsoft.com/office/drawing/2014/main" xmlns="" id="{00000000-0008-0000-1100-0000C1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263" name="Group 5857">
          <a:extLst>
            <a:ext uri="{FF2B5EF4-FFF2-40B4-BE49-F238E27FC236}">
              <a16:creationId xmlns:a16="http://schemas.microsoft.com/office/drawing/2014/main" xmlns="" id="{00000000-0008-0000-1100-000077E54600}"/>
            </a:ext>
          </a:extLst>
        </xdr:cNvPr>
        <xdr:cNvGrpSpPr>
          <a:grpSpLocks/>
        </xdr:cNvGrpSpPr>
      </xdr:nvGrpSpPr>
      <xdr:grpSpPr bwMode="auto">
        <a:xfrm>
          <a:off x="4327525" y="10009188"/>
          <a:ext cx="266700" cy="0"/>
          <a:chOff x="466" y="3952"/>
          <a:chExt cx="28" cy="16"/>
        </a:xfrm>
      </xdr:grpSpPr>
      <xdr:sp macro="" textlink="">
        <xdr:nvSpPr>
          <xdr:cNvPr id="4647614" name="Line 5858">
            <a:extLst>
              <a:ext uri="{FF2B5EF4-FFF2-40B4-BE49-F238E27FC236}">
                <a16:creationId xmlns:a16="http://schemas.microsoft.com/office/drawing/2014/main" xmlns="" id="{00000000-0008-0000-1100-0000BE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15" name="Line 5859">
            <a:extLst>
              <a:ext uri="{FF2B5EF4-FFF2-40B4-BE49-F238E27FC236}">
                <a16:creationId xmlns:a16="http://schemas.microsoft.com/office/drawing/2014/main" xmlns="" id="{00000000-0008-0000-1100-0000BF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264" name="Group 5860">
          <a:extLst>
            <a:ext uri="{FF2B5EF4-FFF2-40B4-BE49-F238E27FC236}">
              <a16:creationId xmlns:a16="http://schemas.microsoft.com/office/drawing/2014/main" xmlns="" id="{00000000-0008-0000-1100-000078E54600}"/>
            </a:ext>
          </a:extLst>
        </xdr:cNvPr>
        <xdr:cNvGrpSpPr>
          <a:grpSpLocks/>
        </xdr:cNvGrpSpPr>
      </xdr:nvGrpSpPr>
      <xdr:grpSpPr bwMode="auto">
        <a:xfrm>
          <a:off x="3795713" y="10009188"/>
          <a:ext cx="190500" cy="0"/>
          <a:chOff x="466" y="3952"/>
          <a:chExt cx="28" cy="16"/>
        </a:xfrm>
      </xdr:grpSpPr>
      <xdr:sp macro="" textlink="">
        <xdr:nvSpPr>
          <xdr:cNvPr id="4647612" name="Line 5861">
            <a:extLst>
              <a:ext uri="{FF2B5EF4-FFF2-40B4-BE49-F238E27FC236}">
                <a16:creationId xmlns:a16="http://schemas.microsoft.com/office/drawing/2014/main" xmlns="" id="{00000000-0008-0000-1100-0000BC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13" name="Line 5862">
            <a:extLst>
              <a:ext uri="{FF2B5EF4-FFF2-40B4-BE49-F238E27FC236}">
                <a16:creationId xmlns:a16="http://schemas.microsoft.com/office/drawing/2014/main" xmlns="" id="{00000000-0008-0000-1100-0000BD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265" name="Group 5863">
          <a:extLst>
            <a:ext uri="{FF2B5EF4-FFF2-40B4-BE49-F238E27FC236}">
              <a16:creationId xmlns:a16="http://schemas.microsoft.com/office/drawing/2014/main" xmlns="" id="{00000000-0008-0000-1100-000079E54600}"/>
            </a:ext>
          </a:extLst>
        </xdr:cNvPr>
        <xdr:cNvGrpSpPr>
          <a:grpSpLocks/>
        </xdr:cNvGrpSpPr>
      </xdr:nvGrpSpPr>
      <xdr:grpSpPr bwMode="auto">
        <a:xfrm>
          <a:off x="4327525" y="10009188"/>
          <a:ext cx="266700" cy="0"/>
          <a:chOff x="466" y="3952"/>
          <a:chExt cx="28" cy="16"/>
        </a:xfrm>
      </xdr:grpSpPr>
      <xdr:sp macro="" textlink="">
        <xdr:nvSpPr>
          <xdr:cNvPr id="4647610" name="Line 5864">
            <a:extLst>
              <a:ext uri="{FF2B5EF4-FFF2-40B4-BE49-F238E27FC236}">
                <a16:creationId xmlns:a16="http://schemas.microsoft.com/office/drawing/2014/main" xmlns="" id="{00000000-0008-0000-1100-0000BA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11" name="Line 5865">
            <a:extLst>
              <a:ext uri="{FF2B5EF4-FFF2-40B4-BE49-F238E27FC236}">
                <a16:creationId xmlns:a16="http://schemas.microsoft.com/office/drawing/2014/main" xmlns="" id="{00000000-0008-0000-1100-0000BB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266" name="Group 5866">
          <a:extLst>
            <a:ext uri="{FF2B5EF4-FFF2-40B4-BE49-F238E27FC236}">
              <a16:creationId xmlns:a16="http://schemas.microsoft.com/office/drawing/2014/main" xmlns="" id="{00000000-0008-0000-1100-00007AE54600}"/>
            </a:ext>
          </a:extLst>
        </xdr:cNvPr>
        <xdr:cNvGrpSpPr>
          <a:grpSpLocks/>
        </xdr:cNvGrpSpPr>
      </xdr:nvGrpSpPr>
      <xdr:grpSpPr bwMode="auto">
        <a:xfrm>
          <a:off x="3795713" y="10009188"/>
          <a:ext cx="190500" cy="0"/>
          <a:chOff x="466" y="3952"/>
          <a:chExt cx="28" cy="16"/>
        </a:xfrm>
      </xdr:grpSpPr>
      <xdr:sp macro="" textlink="">
        <xdr:nvSpPr>
          <xdr:cNvPr id="4647608" name="Line 5867">
            <a:extLst>
              <a:ext uri="{FF2B5EF4-FFF2-40B4-BE49-F238E27FC236}">
                <a16:creationId xmlns:a16="http://schemas.microsoft.com/office/drawing/2014/main" xmlns="" id="{00000000-0008-0000-1100-0000B8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09" name="Line 5868">
            <a:extLst>
              <a:ext uri="{FF2B5EF4-FFF2-40B4-BE49-F238E27FC236}">
                <a16:creationId xmlns:a16="http://schemas.microsoft.com/office/drawing/2014/main" xmlns="" id="{00000000-0008-0000-1100-0000B9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267" name="Group 5869">
          <a:extLst>
            <a:ext uri="{FF2B5EF4-FFF2-40B4-BE49-F238E27FC236}">
              <a16:creationId xmlns:a16="http://schemas.microsoft.com/office/drawing/2014/main" xmlns="" id="{00000000-0008-0000-1100-00007BE54600}"/>
            </a:ext>
          </a:extLst>
        </xdr:cNvPr>
        <xdr:cNvGrpSpPr>
          <a:grpSpLocks/>
        </xdr:cNvGrpSpPr>
      </xdr:nvGrpSpPr>
      <xdr:grpSpPr bwMode="auto">
        <a:xfrm>
          <a:off x="4327525" y="10009188"/>
          <a:ext cx="266700" cy="0"/>
          <a:chOff x="466" y="3952"/>
          <a:chExt cx="28" cy="16"/>
        </a:xfrm>
      </xdr:grpSpPr>
      <xdr:sp macro="" textlink="">
        <xdr:nvSpPr>
          <xdr:cNvPr id="4647606" name="Line 5870">
            <a:extLst>
              <a:ext uri="{FF2B5EF4-FFF2-40B4-BE49-F238E27FC236}">
                <a16:creationId xmlns:a16="http://schemas.microsoft.com/office/drawing/2014/main" xmlns="" id="{00000000-0008-0000-1100-0000B6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07" name="Line 5871">
            <a:extLst>
              <a:ext uri="{FF2B5EF4-FFF2-40B4-BE49-F238E27FC236}">
                <a16:creationId xmlns:a16="http://schemas.microsoft.com/office/drawing/2014/main" xmlns="" id="{00000000-0008-0000-1100-0000B7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268" name="Group 5872">
          <a:extLst>
            <a:ext uri="{FF2B5EF4-FFF2-40B4-BE49-F238E27FC236}">
              <a16:creationId xmlns:a16="http://schemas.microsoft.com/office/drawing/2014/main" xmlns="" id="{00000000-0008-0000-1100-00007CE54600}"/>
            </a:ext>
          </a:extLst>
        </xdr:cNvPr>
        <xdr:cNvGrpSpPr>
          <a:grpSpLocks/>
        </xdr:cNvGrpSpPr>
      </xdr:nvGrpSpPr>
      <xdr:grpSpPr bwMode="auto">
        <a:xfrm>
          <a:off x="3795713" y="10009188"/>
          <a:ext cx="190500" cy="0"/>
          <a:chOff x="466" y="3952"/>
          <a:chExt cx="28" cy="16"/>
        </a:xfrm>
      </xdr:grpSpPr>
      <xdr:sp macro="" textlink="">
        <xdr:nvSpPr>
          <xdr:cNvPr id="4647604" name="Line 5873">
            <a:extLst>
              <a:ext uri="{FF2B5EF4-FFF2-40B4-BE49-F238E27FC236}">
                <a16:creationId xmlns:a16="http://schemas.microsoft.com/office/drawing/2014/main" xmlns="" id="{00000000-0008-0000-1100-0000B4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05" name="Line 5874">
            <a:extLst>
              <a:ext uri="{FF2B5EF4-FFF2-40B4-BE49-F238E27FC236}">
                <a16:creationId xmlns:a16="http://schemas.microsoft.com/office/drawing/2014/main" xmlns="" id="{00000000-0008-0000-1100-0000B5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269" name="Group 5875">
          <a:extLst>
            <a:ext uri="{FF2B5EF4-FFF2-40B4-BE49-F238E27FC236}">
              <a16:creationId xmlns:a16="http://schemas.microsoft.com/office/drawing/2014/main" xmlns="" id="{00000000-0008-0000-1100-00007DE54600}"/>
            </a:ext>
          </a:extLst>
        </xdr:cNvPr>
        <xdr:cNvGrpSpPr>
          <a:grpSpLocks/>
        </xdr:cNvGrpSpPr>
      </xdr:nvGrpSpPr>
      <xdr:grpSpPr bwMode="auto">
        <a:xfrm>
          <a:off x="4327525" y="10009188"/>
          <a:ext cx="266700" cy="0"/>
          <a:chOff x="466" y="3952"/>
          <a:chExt cx="28" cy="16"/>
        </a:xfrm>
      </xdr:grpSpPr>
      <xdr:sp macro="" textlink="">
        <xdr:nvSpPr>
          <xdr:cNvPr id="4647602" name="Line 5876">
            <a:extLst>
              <a:ext uri="{FF2B5EF4-FFF2-40B4-BE49-F238E27FC236}">
                <a16:creationId xmlns:a16="http://schemas.microsoft.com/office/drawing/2014/main" xmlns="" id="{00000000-0008-0000-1100-0000B2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03" name="Line 5877">
            <a:extLst>
              <a:ext uri="{FF2B5EF4-FFF2-40B4-BE49-F238E27FC236}">
                <a16:creationId xmlns:a16="http://schemas.microsoft.com/office/drawing/2014/main" xmlns="" id="{00000000-0008-0000-1100-0000B3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270" name="Group 5878">
          <a:extLst>
            <a:ext uri="{FF2B5EF4-FFF2-40B4-BE49-F238E27FC236}">
              <a16:creationId xmlns:a16="http://schemas.microsoft.com/office/drawing/2014/main" xmlns="" id="{00000000-0008-0000-1100-00007EE54600}"/>
            </a:ext>
          </a:extLst>
        </xdr:cNvPr>
        <xdr:cNvGrpSpPr>
          <a:grpSpLocks/>
        </xdr:cNvGrpSpPr>
      </xdr:nvGrpSpPr>
      <xdr:grpSpPr bwMode="auto">
        <a:xfrm>
          <a:off x="3795713" y="10009188"/>
          <a:ext cx="190500" cy="0"/>
          <a:chOff x="466" y="3952"/>
          <a:chExt cx="28" cy="16"/>
        </a:xfrm>
      </xdr:grpSpPr>
      <xdr:sp macro="" textlink="">
        <xdr:nvSpPr>
          <xdr:cNvPr id="4647600" name="Line 5879">
            <a:extLst>
              <a:ext uri="{FF2B5EF4-FFF2-40B4-BE49-F238E27FC236}">
                <a16:creationId xmlns:a16="http://schemas.microsoft.com/office/drawing/2014/main" xmlns="" id="{00000000-0008-0000-1100-0000B0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601" name="Line 5880">
            <a:extLst>
              <a:ext uri="{FF2B5EF4-FFF2-40B4-BE49-F238E27FC236}">
                <a16:creationId xmlns:a16="http://schemas.microsoft.com/office/drawing/2014/main" xmlns="" id="{00000000-0008-0000-1100-0000B1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271" name="Group 5881">
          <a:extLst>
            <a:ext uri="{FF2B5EF4-FFF2-40B4-BE49-F238E27FC236}">
              <a16:creationId xmlns:a16="http://schemas.microsoft.com/office/drawing/2014/main" xmlns="" id="{00000000-0008-0000-1100-00007FE54600}"/>
            </a:ext>
          </a:extLst>
        </xdr:cNvPr>
        <xdr:cNvGrpSpPr>
          <a:grpSpLocks/>
        </xdr:cNvGrpSpPr>
      </xdr:nvGrpSpPr>
      <xdr:grpSpPr bwMode="auto">
        <a:xfrm>
          <a:off x="3795713" y="10009188"/>
          <a:ext cx="190500" cy="0"/>
          <a:chOff x="466" y="3952"/>
          <a:chExt cx="28" cy="16"/>
        </a:xfrm>
      </xdr:grpSpPr>
      <xdr:sp macro="" textlink="">
        <xdr:nvSpPr>
          <xdr:cNvPr id="4647598" name="Line 5882">
            <a:extLst>
              <a:ext uri="{FF2B5EF4-FFF2-40B4-BE49-F238E27FC236}">
                <a16:creationId xmlns:a16="http://schemas.microsoft.com/office/drawing/2014/main" xmlns="" id="{00000000-0008-0000-1100-0000AE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99" name="Line 5883">
            <a:extLst>
              <a:ext uri="{FF2B5EF4-FFF2-40B4-BE49-F238E27FC236}">
                <a16:creationId xmlns:a16="http://schemas.microsoft.com/office/drawing/2014/main" xmlns="" id="{00000000-0008-0000-1100-0000AF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272" name="Group 5884">
          <a:extLst>
            <a:ext uri="{FF2B5EF4-FFF2-40B4-BE49-F238E27FC236}">
              <a16:creationId xmlns:a16="http://schemas.microsoft.com/office/drawing/2014/main" xmlns="" id="{00000000-0008-0000-1100-000080E54600}"/>
            </a:ext>
          </a:extLst>
        </xdr:cNvPr>
        <xdr:cNvGrpSpPr>
          <a:grpSpLocks/>
        </xdr:cNvGrpSpPr>
      </xdr:nvGrpSpPr>
      <xdr:grpSpPr bwMode="auto">
        <a:xfrm>
          <a:off x="3795713" y="10009188"/>
          <a:ext cx="190500" cy="0"/>
          <a:chOff x="466" y="3952"/>
          <a:chExt cx="28" cy="16"/>
        </a:xfrm>
      </xdr:grpSpPr>
      <xdr:sp macro="" textlink="">
        <xdr:nvSpPr>
          <xdr:cNvPr id="4647596" name="Line 5885">
            <a:extLst>
              <a:ext uri="{FF2B5EF4-FFF2-40B4-BE49-F238E27FC236}">
                <a16:creationId xmlns:a16="http://schemas.microsoft.com/office/drawing/2014/main" xmlns="" id="{00000000-0008-0000-1100-0000AC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97" name="Line 5886">
            <a:extLst>
              <a:ext uri="{FF2B5EF4-FFF2-40B4-BE49-F238E27FC236}">
                <a16:creationId xmlns:a16="http://schemas.microsoft.com/office/drawing/2014/main" xmlns="" id="{00000000-0008-0000-1100-0000AD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273" name="Group 5887">
          <a:extLst>
            <a:ext uri="{FF2B5EF4-FFF2-40B4-BE49-F238E27FC236}">
              <a16:creationId xmlns:a16="http://schemas.microsoft.com/office/drawing/2014/main" xmlns="" id="{00000000-0008-0000-1100-000081E54600}"/>
            </a:ext>
          </a:extLst>
        </xdr:cNvPr>
        <xdr:cNvGrpSpPr>
          <a:grpSpLocks/>
        </xdr:cNvGrpSpPr>
      </xdr:nvGrpSpPr>
      <xdr:grpSpPr bwMode="auto">
        <a:xfrm>
          <a:off x="3795713" y="10009188"/>
          <a:ext cx="190500" cy="0"/>
          <a:chOff x="466" y="3952"/>
          <a:chExt cx="28" cy="16"/>
        </a:xfrm>
      </xdr:grpSpPr>
      <xdr:sp macro="" textlink="">
        <xdr:nvSpPr>
          <xdr:cNvPr id="4647594" name="Line 5888">
            <a:extLst>
              <a:ext uri="{FF2B5EF4-FFF2-40B4-BE49-F238E27FC236}">
                <a16:creationId xmlns:a16="http://schemas.microsoft.com/office/drawing/2014/main" xmlns="" id="{00000000-0008-0000-1100-0000AA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95" name="Line 5889">
            <a:extLst>
              <a:ext uri="{FF2B5EF4-FFF2-40B4-BE49-F238E27FC236}">
                <a16:creationId xmlns:a16="http://schemas.microsoft.com/office/drawing/2014/main" xmlns="" id="{00000000-0008-0000-1100-0000AB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274" name="Group 5890">
          <a:extLst>
            <a:ext uri="{FF2B5EF4-FFF2-40B4-BE49-F238E27FC236}">
              <a16:creationId xmlns:a16="http://schemas.microsoft.com/office/drawing/2014/main" xmlns="" id="{00000000-0008-0000-1100-000082E54600}"/>
            </a:ext>
          </a:extLst>
        </xdr:cNvPr>
        <xdr:cNvGrpSpPr>
          <a:grpSpLocks/>
        </xdr:cNvGrpSpPr>
      </xdr:nvGrpSpPr>
      <xdr:grpSpPr bwMode="auto">
        <a:xfrm>
          <a:off x="3795713" y="10009188"/>
          <a:ext cx="190500" cy="0"/>
          <a:chOff x="466" y="3952"/>
          <a:chExt cx="28" cy="16"/>
        </a:xfrm>
      </xdr:grpSpPr>
      <xdr:sp macro="" textlink="">
        <xdr:nvSpPr>
          <xdr:cNvPr id="4647592" name="Line 5891">
            <a:extLst>
              <a:ext uri="{FF2B5EF4-FFF2-40B4-BE49-F238E27FC236}">
                <a16:creationId xmlns:a16="http://schemas.microsoft.com/office/drawing/2014/main" xmlns="" id="{00000000-0008-0000-1100-0000A8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93" name="Line 5892">
            <a:extLst>
              <a:ext uri="{FF2B5EF4-FFF2-40B4-BE49-F238E27FC236}">
                <a16:creationId xmlns:a16="http://schemas.microsoft.com/office/drawing/2014/main" xmlns="" id="{00000000-0008-0000-1100-0000A9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275" name="Group 5893">
          <a:extLst>
            <a:ext uri="{FF2B5EF4-FFF2-40B4-BE49-F238E27FC236}">
              <a16:creationId xmlns:a16="http://schemas.microsoft.com/office/drawing/2014/main" xmlns="" id="{00000000-0008-0000-1100-000083E54600}"/>
            </a:ext>
          </a:extLst>
        </xdr:cNvPr>
        <xdr:cNvGrpSpPr>
          <a:grpSpLocks/>
        </xdr:cNvGrpSpPr>
      </xdr:nvGrpSpPr>
      <xdr:grpSpPr bwMode="auto">
        <a:xfrm>
          <a:off x="4327525" y="10009188"/>
          <a:ext cx="266700" cy="0"/>
          <a:chOff x="466" y="3952"/>
          <a:chExt cx="28" cy="16"/>
        </a:xfrm>
      </xdr:grpSpPr>
      <xdr:sp macro="" textlink="">
        <xdr:nvSpPr>
          <xdr:cNvPr id="4647590" name="Line 5894">
            <a:extLst>
              <a:ext uri="{FF2B5EF4-FFF2-40B4-BE49-F238E27FC236}">
                <a16:creationId xmlns:a16="http://schemas.microsoft.com/office/drawing/2014/main" xmlns="" id="{00000000-0008-0000-1100-0000A6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91" name="Line 5895">
            <a:extLst>
              <a:ext uri="{FF2B5EF4-FFF2-40B4-BE49-F238E27FC236}">
                <a16:creationId xmlns:a16="http://schemas.microsoft.com/office/drawing/2014/main" xmlns="" id="{00000000-0008-0000-1100-0000A7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276" name="Group 5896">
          <a:extLst>
            <a:ext uri="{FF2B5EF4-FFF2-40B4-BE49-F238E27FC236}">
              <a16:creationId xmlns:a16="http://schemas.microsoft.com/office/drawing/2014/main" xmlns="" id="{00000000-0008-0000-1100-000084E54600}"/>
            </a:ext>
          </a:extLst>
        </xdr:cNvPr>
        <xdr:cNvGrpSpPr>
          <a:grpSpLocks/>
        </xdr:cNvGrpSpPr>
      </xdr:nvGrpSpPr>
      <xdr:grpSpPr bwMode="auto">
        <a:xfrm>
          <a:off x="4327525" y="10009188"/>
          <a:ext cx="266700" cy="0"/>
          <a:chOff x="466" y="3952"/>
          <a:chExt cx="28" cy="16"/>
        </a:xfrm>
      </xdr:grpSpPr>
      <xdr:sp macro="" textlink="">
        <xdr:nvSpPr>
          <xdr:cNvPr id="4647588" name="Line 5897">
            <a:extLst>
              <a:ext uri="{FF2B5EF4-FFF2-40B4-BE49-F238E27FC236}">
                <a16:creationId xmlns:a16="http://schemas.microsoft.com/office/drawing/2014/main" xmlns="" id="{00000000-0008-0000-1100-0000A4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89" name="Line 5898">
            <a:extLst>
              <a:ext uri="{FF2B5EF4-FFF2-40B4-BE49-F238E27FC236}">
                <a16:creationId xmlns:a16="http://schemas.microsoft.com/office/drawing/2014/main" xmlns="" id="{00000000-0008-0000-1100-0000A5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277" name="Group 5899">
          <a:extLst>
            <a:ext uri="{FF2B5EF4-FFF2-40B4-BE49-F238E27FC236}">
              <a16:creationId xmlns:a16="http://schemas.microsoft.com/office/drawing/2014/main" xmlns="" id="{00000000-0008-0000-1100-000085E54600}"/>
            </a:ext>
          </a:extLst>
        </xdr:cNvPr>
        <xdr:cNvGrpSpPr>
          <a:grpSpLocks/>
        </xdr:cNvGrpSpPr>
      </xdr:nvGrpSpPr>
      <xdr:grpSpPr bwMode="auto">
        <a:xfrm>
          <a:off x="4327525" y="10009188"/>
          <a:ext cx="266700" cy="0"/>
          <a:chOff x="466" y="3952"/>
          <a:chExt cx="28" cy="16"/>
        </a:xfrm>
      </xdr:grpSpPr>
      <xdr:sp macro="" textlink="">
        <xdr:nvSpPr>
          <xdr:cNvPr id="4647586" name="Line 5900">
            <a:extLst>
              <a:ext uri="{FF2B5EF4-FFF2-40B4-BE49-F238E27FC236}">
                <a16:creationId xmlns:a16="http://schemas.microsoft.com/office/drawing/2014/main" xmlns="" id="{00000000-0008-0000-1100-0000A2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87" name="Line 5901">
            <a:extLst>
              <a:ext uri="{FF2B5EF4-FFF2-40B4-BE49-F238E27FC236}">
                <a16:creationId xmlns:a16="http://schemas.microsoft.com/office/drawing/2014/main" xmlns="" id="{00000000-0008-0000-1100-0000A3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278" name="Group 5902">
          <a:extLst>
            <a:ext uri="{FF2B5EF4-FFF2-40B4-BE49-F238E27FC236}">
              <a16:creationId xmlns:a16="http://schemas.microsoft.com/office/drawing/2014/main" xmlns="" id="{00000000-0008-0000-1100-000086E54600}"/>
            </a:ext>
          </a:extLst>
        </xdr:cNvPr>
        <xdr:cNvGrpSpPr>
          <a:grpSpLocks/>
        </xdr:cNvGrpSpPr>
      </xdr:nvGrpSpPr>
      <xdr:grpSpPr bwMode="auto">
        <a:xfrm>
          <a:off x="4327525" y="10009188"/>
          <a:ext cx="266700" cy="0"/>
          <a:chOff x="466" y="3952"/>
          <a:chExt cx="28" cy="16"/>
        </a:xfrm>
      </xdr:grpSpPr>
      <xdr:sp macro="" textlink="">
        <xdr:nvSpPr>
          <xdr:cNvPr id="4647584" name="Line 5903">
            <a:extLst>
              <a:ext uri="{FF2B5EF4-FFF2-40B4-BE49-F238E27FC236}">
                <a16:creationId xmlns:a16="http://schemas.microsoft.com/office/drawing/2014/main" xmlns="" id="{00000000-0008-0000-1100-0000A0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85" name="Line 5904">
            <a:extLst>
              <a:ext uri="{FF2B5EF4-FFF2-40B4-BE49-F238E27FC236}">
                <a16:creationId xmlns:a16="http://schemas.microsoft.com/office/drawing/2014/main" xmlns="" id="{00000000-0008-0000-1100-0000A1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279" name="Group 5905">
          <a:extLst>
            <a:ext uri="{FF2B5EF4-FFF2-40B4-BE49-F238E27FC236}">
              <a16:creationId xmlns:a16="http://schemas.microsoft.com/office/drawing/2014/main" xmlns="" id="{00000000-0008-0000-1100-000087E54600}"/>
            </a:ext>
          </a:extLst>
        </xdr:cNvPr>
        <xdr:cNvGrpSpPr>
          <a:grpSpLocks/>
        </xdr:cNvGrpSpPr>
      </xdr:nvGrpSpPr>
      <xdr:grpSpPr bwMode="auto">
        <a:xfrm>
          <a:off x="4327525" y="10009188"/>
          <a:ext cx="266700" cy="0"/>
          <a:chOff x="466" y="3952"/>
          <a:chExt cx="28" cy="16"/>
        </a:xfrm>
      </xdr:grpSpPr>
      <xdr:sp macro="" textlink="">
        <xdr:nvSpPr>
          <xdr:cNvPr id="4647582" name="Line 5906">
            <a:extLst>
              <a:ext uri="{FF2B5EF4-FFF2-40B4-BE49-F238E27FC236}">
                <a16:creationId xmlns:a16="http://schemas.microsoft.com/office/drawing/2014/main" xmlns="" id="{00000000-0008-0000-1100-00009E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83" name="Line 5907">
            <a:extLst>
              <a:ext uri="{FF2B5EF4-FFF2-40B4-BE49-F238E27FC236}">
                <a16:creationId xmlns:a16="http://schemas.microsoft.com/office/drawing/2014/main" xmlns="" id="{00000000-0008-0000-1100-00009F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280" name="Group 5908">
          <a:extLst>
            <a:ext uri="{FF2B5EF4-FFF2-40B4-BE49-F238E27FC236}">
              <a16:creationId xmlns:a16="http://schemas.microsoft.com/office/drawing/2014/main" xmlns="" id="{00000000-0008-0000-1100-000088E54600}"/>
            </a:ext>
          </a:extLst>
        </xdr:cNvPr>
        <xdr:cNvGrpSpPr>
          <a:grpSpLocks/>
        </xdr:cNvGrpSpPr>
      </xdr:nvGrpSpPr>
      <xdr:grpSpPr bwMode="auto">
        <a:xfrm>
          <a:off x="3795713" y="10009188"/>
          <a:ext cx="190500" cy="0"/>
          <a:chOff x="466" y="3952"/>
          <a:chExt cx="28" cy="16"/>
        </a:xfrm>
      </xdr:grpSpPr>
      <xdr:sp macro="" textlink="">
        <xdr:nvSpPr>
          <xdr:cNvPr id="4647580" name="Line 5909">
            <a:extLst>
              <a:ext uri="{FF2B5EF4-FFF2-40B4-BE49-F238E27FC236}">
                <a16:creationId xmlns:a16="http://schemas.microsoft.com/office/drawing/2014/main" xmlns="" id="{00000000-0008-0000-1100-00009C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81" name="Line 5910">
            <a:extLst>
              <a:ext uri="{FF2B5EF4-FFF2-40B4-BE49-F238E27FC236}">
                <a16:creationId xmlns:a16="http://schemas.microsoft.com/office/drawing/2014/main" xmlns="" id="{00000000-0008-0000-1100-00009D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281" name="Group 5911">
          <a:extLst>
            <a:ext uri="{FF2B5EF4-FFF2-40B4-BE49-F238E27FC236}">
              <a16:creationId xmlns:a16="http://schemas.microsoft.com/office/drawing/2014/main" xmlns="" id="{00000000-0008-0000-1100-000089E54600}"/>
            </a:ext>
          </a:extLst>
        </xdr:cNvPr>
        <xdr:cNvGrpSpPr>
          <a:grpSpLocks/>
        </xdr:cNvGrpSpPr>
      </xdr:nvGrpSpPr>
      <xdr:grpSpPr bwMode="auto">
        <a:xfrm>
          <a:off x="3795713" y="10009188"/>
          <a:ext cx="190500" cy="0"/>
          <a:chOff x="466" y="3952"/>
          <a:chExt cx="28" cy="16"/>
        </a:xfrm>
      </xdr:grpSpPr>
      <xdr:sp macro="" textlink="">
        <xdr:nvSpPr>
          <xdr:cNvPr id="4647578" name="Line 5912">
            <a:extLst>
              <a:ext uri="{FF2B5EF4-FFF2-40B4-BE49-F238E27FC236}">
                <a16:creationId xmlns:a16="http://schemas.microsoft.com/office/drawing/2014/main" xmlns="" id="{00000000-0008-0000-1100-00009A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79" name="Line 5913">
            <a:extLst>
              <a:ext uri="{FF2B5EF4-FFF2-40B4-BE49-F238E27FC236}">
                <a16:creationId xmlns:a16="http://schemas.microsoft.com/office/drawing/2014/main" xmlns="" id="{00000000-0008-0000-1100-00009B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282" name="Group 5914">
          <a:extLst>
            <a:ext uri="{FF2B5EF4-FFF2-40B4-BE49-F238E27FC236}">
              <a16:creationId xmlns:a16="http://schemas.microsoft.com/office/drawing/2014/main" xmlns="" id="{00000000-0008-0000-1100-00008AE54600}"/>
            </a:ext>
          </a:extLst>
        </xdr:cNvPr>
        <xdr:cNvGrpSpPr>
          <a:grpSpLocks/>
        </xdr:cNvGrpSpPr>
      </xdr:nvGrpSpPr>
      <xdr:grpSpPr bwMode="auto">
        <a:xfrm>
          <a:off x="4327525" y="10009188"/>
          <a:ext cx="266700" cy="0"/>
          <a:chOff x="466" y="3952"/>
          <a:chExt cx="28" cy="16"/>
        </a:xfrm>
      </xdr:grpSpPr>
      <xdr:sp macro="" textlink="">
        <xdr:nvSpPr>
          <xdr:cNvPr id="4647576" name="Line 5915">
            <a:extLst>
              <a:ext uri="{FF2B5EF4-FFF2-40B4-BE49-F238E27FC236}">
                <a16:creationId xmlns:a16="http://schemas.microsoft.com/office/drawing/2014/main" xmlns="" id="{00000000-0008-0000-1100-000098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77" name="Line 5916">
            <a:extLst>
              <a:ext uri="{FF2B5EF4-FFF2-40B4-BE49-F238E27FC236}">
                <a16:creationId xmlns:a16="http://schemas.microsoft.com/office/drawing/2014/main" xmlns="" id="{00000000-0008-0000-1100-000099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283" name="Group 5917">
          <a:extLst>
            <a:ext uri="{FF2B5EF4-FFF2-40B4-BE49-F238E27FC236}">
              <a16:creationId xmlns:a16="http://schemas.microsoft.com/office/drawing/2014/main" xmlns="" id="{00000000-0008-0000-1100-00008BE54600}"/>
            </a:ext>
          </a:extLst>
        </xdr:cNvPr>
        <xdr:cNvGrpSpPr>
          <a:grpSpLocks/>
        </xdr:cNvGrpSpPr>
      </xdr:nvGrpSpPr>
      <xdr:grpSpPr bwMode="auto">
        <a:xfrm>
          <a:off x="4327525" y="10009188"/>
          <a:ext cx="266700" cy="0"/>
          <a:chOff x="466" y="3952"/>
          <a:chExt cx="28" cy="16"/>
        </a:xfrm>
      </xdr:grpSpPr>
      <xdr:sp macro="" textlink="">
        <xdr:nvSpPr>
          <xdr:cNvPr id="4647574" name="Line 5918">
            <a:extLst>
              <a:ext uri="{FF2B5EF4-FFF2-40B4-BE49-F238E27FC236}">
                <a16:creationId xmlns:a16="http://schemas.microsoft.com/office/drawing/2014/main" xmlns="" id="{00000000-0008-0000-1100-000096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75" name="Line 5919">
            <a:extLst>
              <a:ext uri="{FF2B5EF4-FFF2-40B4-BE49-F238E27FC236}">
                <a16:creationId xmlns:a16="http://schemas.microsoft.com/office/drawing/2014/main" xmlns="" id="{00000000-0008-0000-1100-000097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284" name="Group 5920">
          <a:extLst>
            <a:ext uri="{FF2B5EF4-FFF2-40B4-BE49-F238E27FC236}">
              <a16:creationId xmlns:a16="http://schemas.microsoft.com/office/drawing/2014/main" xmlns="" id="{00000000-0008-0000-1100-00008CE54600}"/>
            </a:ext>
          </a:extLst>
        </xdr:cNvPr>
        <xdr:cNvGrpSpPr>
          <a:grpSpLocks/>
        </xdr:cNvGrpSpPr>
      </xdr:nvGrpSpPr>
      <xdr:grpSpPr bwMode="auto">
        <a:xfrm>
          <a:off x="3795713" y="10009188"/>
          <a:ext cx="188912" cy="0"/>
          <a:chOff x="466" y="3952"/>
          <a:chExt cx="28" cy="16"/>
        </a:xfrm>
      </xdr:grpSpPr>
      <xdr:sp macro="" textlink="">
        <xdr:nvSpPr>
          <xdr:cNvPr id="4647572" name="Line 5921">
            <a:extLst>
              <a:ext uri="{FF2B5EF4-FFF2-40B4-BE49-F238E27FC236}">
                <a16:creationId xmlns:a16="http://schemas.microsoft.com/office/drawing/2014/main" xmlns="" id="{00000000-0008-0000-1100-000094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73" name="Line 5922">
            <a:extLst>
              <a:ext uri="{FF2B5EF4-FFF2-40B4-BE49-F238E27FC236}">
                <a16:creationId xmlns:a16="http://schemas.microsoft.com/office/drawing/2014/main" xmlns="" id="{00000000-0008-0000-1100-000095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646285" name="Group 5923">
          <a:extLst>
            <a:ext uri="{FF2B5EF4-FFF2-40B4-BE49-F238E27FC236}">
              <a16:creationId xmlns:a16="http://schemas.microsoft.com/office/drawing/2014/main" xmlns="" id="{00000000-0008-0000-1100-00008DE54600}"/>
            </a:ext>
          </a:extLst>
        </xdr:cNvPr>
        <xdr:cNvGrpSpPr>
          <a:grpSpLocks/>
        </xdr:cNvGrpSpPr>
      </xdr:nvGrpSpPr>
      <xdr:grpSpPr bwMode="auto">
        <a:xfrm>
          <a:off x="5041900" y="10009188"/>
          <a:ext cx="228600" cy="0"/>
          <a:chOff x="466" y="3952"/>
          <a:chExt cx="28" cy="16"/>
        </a:xfrm>
      </xdr:grpSpPr>
      <xdr:sp macro="" textlink="">
        <xdr:nvSpPr>
          <xdr:cNvPr id="4647570" name="Line 5924">
            <a:extLst>
              <a:ext uri="{FF2B5EF4-FFF2-40B4-BE49-F238E27FC236}">
                <a16:creationId xmlns:a16="http://schemas.microsoft.com/office/drawing/2014/main" xmlns="" id="{00000000-0008-0000-1100-000092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71" name="Line 5925">
            <a:extLst>
              <a:ext uri="{FF2B5EF4-FFF2-40B4-BE49-F238E27FC236}">
                <a16:creationId xmlns:a16="http://schemas.microsoft.com/office/drawing/2014/main" xmlns="" id="{00000000-0008-0000-1100-000093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286" name="Group 5926">
          <a:extLst>
            <a:ext uri="{FF2B5EF4-FFF2-40B4-BE49-F238E27FC236}">
              <a16:creationId xmlns:a16="http://schemas.microsoft.com/office/drawing/2014/main" xmlns="" id="{00000000-0008-0000-1100-00008EE54600}"/>
            </a:ext>
          </a:extLst>
        </xdr:cNvPr>
        <xdr:cNvGrpSpPr>
          <a:grpSpLocks/>
        </xdr:cNvGrpSpPr>
      </xdr:nvGrpSpPr>
      <xdr:grpSpPr bwMode="auto">
        <a:xfrm>
          <a:off x="4327525" y="10009188"/>
          <a:ext cx="266700" cy="0"/>
          <a:chOff x="466" y="3952"/>
          <a:chExt cx="28" cy="16"/>
        </a:xfrm>
      </xdr:grpSpPr>
      <xdr:sp macro="" textlink="">
        <xdr:nvSpPr>
          <xdr:cNvPr id="4647568" name="Line 5927">
            <a:extLst>
              <a:ext uri="{FF2B5EF4-FFF2-40B4-BE49-F238E27FC236}">
                <a16:creationId xmlns:a16="http://schemas.microsoft.com/office/drawing/2014/main" xmlns="" id="{00000000-0008-0000-1100-000090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69" name="Line 5928">
            <a:extLst>
              <a:ext uri="{FF2B5EF4-FFF2-40B4-BE49-F238E27FC236}">
                <a16:creationId xmlns:a16="http://schemas.microsoft.com/office/drawing/2014/main" xmlns="" id="{00000000-0008-0000-1100-000091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287" name="Group 5929">
          <a:extLst>
            <a:ext uri="{FF2B5EF4-FFF2-40B4-BE49-F238E27FC236}">
              <a16:creationId xmlns:a16="http://schemas.microsoft.com/office/drawing/2014/main" xmlns="" id="{00000000-0008-0000-1100-00008FE54600}"/>
            </a:ext>
          </a:extLst>
        </xdr:cNvPr>
        <xdr:cNvGrpSpPr>
          <a:grpSpLocks/>
        </xdr:cNvGrpSpPr>
      </xdr:nvGrpSpPr>
      <xdr:grpSpPr bwMode="auto">
        <a:xfrm>
          <a:off x="4327525" y="10009188"/>
          <a:ext cx="266700" cy="0"/>
          <a:chOff x="466" y="3952"/>
          <a:chExt cx="28" cy="16"/>
        </a:xfrm>
      </xdr:grpSpPr>
      <xdr:sp macro="" textlink="">
        <xdr:nvSpPr>
          <xdr:cNvPr id="4647566" name="Line 5930">
            <a:extLst>
              <a:ext uri="{FF2B5EF4-FFF2-40B4-BE49-F238E27FC236}">
                <a16:creationId xmlns:a16="http://schemas.microsoft.com/office/drawing/2014/main" xmlns="" id="{00000000-0008-0000-1100-00008E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67" name="Line 5931">
            <a:extLst>
              <a:ext uri="{FF2B5EF4-FFF2-40B4-BE49-F238E27FC236}">
                <a16:creationId xmlns:a16="http://schemas.microsoft.com/office/drawing/2014/main" xmlns="" id="{00000000-0008-0000-1100-00008F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288" name="Group 5932">
          <a:extLst>
            <a:ext uri="{FF2B5EF4-FFF2-40B4-BE49-F238E27FC236}">
              <a16:creationId xmlns:a16="http://schemas.microsoft.com/office/drawing/2014/main" xmlns="" id="{00000000-0008-0000-1100-000090E54600}"/>
            </a:ext>
          </a:extLst>
        </xdr:cNvPr>
        <xdr:cNvGrpSpPr>
          <a:grpSpLocks/>
        </xdr:cNvGrpSpPr>
      </xdr:nvGrpSpPr>
      <xdr:grpSpPr bwMode="auto">
        <a:xfrm>
          <a:off x="4327525" y="10009188"/>
          <a:ext cx="266700" cy="0"/>
          <a:chOff x="466" y="3952"/>
          <a:chExt cx="28" cy="16"/>
        </a:xfrm>
      </xdr:grpSpPr>
      <xdr:sp macro="" textlink="">
        <xdr:nvSpPr>
          <xdr:cNvPr id="4647564" name="Line 5933">
            <a:extLst>
              <a:ext uri="{FF2B5EF4-FFF2-40B4-BE49-F238E27FC236}">
                <a16:creationId xmlns:a16="http://schemas.microsoft.com/office/drawing/2014/main" xmlns="" id="{00000000-0008-0000-1100-00008C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65" name="Line 5934">
            <a:extLst>
              <a:ext uri="{FF2B5EF4-FFF2-40B4-BE49-F238E27FC236}">
                <a16:creationId xmlns:a16="http://schemas.microsoft.com/office/drawing/2014/main" xmlns="" id="{00000000-0008-0000-1100-00008D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289" name="Group 5935">
          <a:extLst>
            <a:ext uri="{FF2B5EF4-FFF2-40B4-BE49-F238E27FC236}">
              <a16:creationId xmlns:a16="http://schemas.microsoft.com/office/drawing/2014/main" xmlns="" id="{00000000-0008-0000-1100-000091E54600}"/>
            </a:ext>
          </a:extLst>
        </xdr:cNvPr>
        <xdr:cNvGrpSpPr>
          <a:grpSpLocks/>
        </xdr:cNvGrpSpPr>
      </xdr:nvGrpSpPr>
      <xdr:grpSpPr bwMode="auto">
        <a:xfrm>
          <a:off x="4327525" y="10009188"/>
          <a:ext cx="266700" cy="0"/>
          <a:chOff x="466" y="3952"/>
          <a:chExt cx="28" cy="16"/>
        </a:xfrm>
      </xdr:grpSpPr>
      <xdr:sp macro="" textlink="">
        <xdr:nvSpPr>
          <xdr:cNvPr id="4647562" name="Line 5936">
            <a:extLst>
              <a:ext uri="{FF2B5EF4-FFF2-40B4-BE49-F238E27FC236}">
                <a16:creationId xmlns:a16="http://schemas.microsoft.com/office/drawing/2014/main" xmlns="" id="{00000000-0008-0000-1100-00008A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63" name="Line 5937">
            <a:extLst>
              <a:ext uri="{FF2B5EF4-FFF2-40B4-BE49-F238E27FC236}">
                <a16:creationId xmlns:a16="http://schemas.microsoft.com/office/drawing/2014/main" xmlns="" id="{00000000-0008-0000-1100-00008B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290" name="Group 5938">
          <a:extLst>
            <a:ext uri="{FF2B5EF4-FFF2-40B4-BE49-F238E27FC236}">
              <a16:creationId xmlns:a16="http://schemas.microsoft.com/office/drawing/2014/main" xmlns="" id="{00000000-0008-0000-1100-000092E54600}"/>
            </a:ext>
          </a:extLst>
        </xdr:cNvPr>
        <xdr:cNvGrpSpPr>
          <a:grpSpLocks/>
        </xdr:cNvGrpSpPr>
      </xdr:nvGrpSpPr>
      <xdr:grpSpPr bwMode="auto">
        <a:xfrm>
          <a:off x="4327525" y="10009188"/>
          <a:ext cx="266700" cy="0"/>
          <a:chOff x="466" y="3952"/>
          <a:chExt cx="28" cy="16"/>
        </a:xfrm>
      </xdr:grpSpPr>
      <xdr:sp macro="" textlink="">
        <xdr:nvSpPr>
          <xdr:cNvPr id="4647560" name="Line 5939">
            <a:extLst>
              <a:ext uri="{FF2B5EF4-FFF2-40B4-BE49-F238E27FC236}">
                <a16:creationId xmlns:a16="http://schemas.microsoft.com/office/drawing/2014/main" xmlns="" id="{00000000-0008-0000-1100-000088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61" name="Line 5940">
            <a:extLst>
              <a:ext uri="{FF2B5EF4-FFF2-40B4-BE49-F238E27FC236}">
                <a16:creationId xmlns:a16="http://schemas.microsoft.com/office/drawing/2014/main" xmlns="" id="{00000000-0008-0000-1100-000089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646291" name="Group 5941">
          <a:extLst>
            <a:ext uri="{FF2B5EF4-FFF2-40B4-BE49-F238E27FC236}">
              <a16:creationId xmlns:a16="http://schemas.microsoft.com/office/drawing/2014/main" xmlns="" id="{00000000-0008-0000-1100-000093E54600}"/>
            </a:ext>
          </a:extLst>
        </xdr:cNvPr>
        <xdr:cNvGrpSpPr>
          <a:grpSpLocks/>
        </xdr:cNvGrpSpPr>
      </xdr:nvGrpSpPr>
      <xdr:grpSpPr bwMode="auto">
        <a:xfrm>
          <a:off x="4203700" y="10009188"/>
          <a:ext cx="228600" cy="0"/>
          <a:chOff x="466" y="3952"/>
          <a:chExt cx="28" cy="16"/>
        </a:xfrm>
      </xdr:grpSpPr>
      <xdr:sp macro="" textlink="">
        <xdr:nvSpPr>
          <xdr:cNvPr id="4647558" name="Line 5942">
            <a:extLst>
              <a:ext uri="{FF2B5EF4-FFF2-40B4-BE49-F238E27FC236}">
                <a16:creationId xmlns:a16="http://schemas.microsoft.com/office/drawing/2014/main" xmlns="" id="{00000000-0008-0000-1100-000086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59" name="Line 5943">
            <a:extLst>
              <a:ext uri="{FF2B5EF4-FFF2-40B4-BE49-F238E27FC236}">
                <a16:creationId xmlns:a16="http://schemas.microsoft.com/office/drawing/2014/main" xmlns="" id="{00000000-0008-0000-1100-000087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292" name="Group 5944">
          <a:extLst>
            <a:ext uri="{FF2B5EF4-FFF2-40B4-BE49-F238E27FC236}">
              <a16:creationId xmlns:a16="http://schemas.microsoft.com/office/drawing/2014/main" xmlns="" id="{00000000-0008-0000-1100-000094E54600}"/>
            </a:ext>
          </a:extLst>
        </xdr:cNvPr>
        <xdr:cNvGrpSpPr>
          <a:grpSpLocks/>
        </xdr:cNvGrpSpPr>
      </xdr:nvGrpSpPr>
      <xdr:grpSpPr bwMode="auto">
        <a:xfrm>
          <a:off x="3795713" y="10009188"/>
          <a:ext cx="188912" cy="0"/>
          <a:chOff x="466" y="3952"/>
          <a:chExt cx="28" cy="16"/>
        </a:xfrm>
      </xdr:grpSpPr>
      <xdr:sp macro="" textlink="">
        <xdr:nvSpPr>
          <xdr:cNvPr id="4647556" name="Line 5945">
            <a:extLst>
              <a:ext uri="{FF2B5EF4-FFF2-40B4-BE49-F238E27FC236}">
                <a16:creationId xmlns:a16="http://schemas.microsoft.com/office/drawing/2014/main" xmlns="" id="{00000000-0008-0000-1100-000084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57" name="Line 5946">
            <a:extLst>
              <a:ext uri="{FF2B5EF4-FFF2-40B4-BE49-F238E27FC236}">
                <a16:creationId xmlns:a16="http://schemas.microsoft.com/office/drawing/2014/main" xmlns="" id="{00000000-0008-0000-1100-000085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293" name="Group 5947">
          <a:extLst>
            <a:ext uri="{FF2B5EF4-FFF2-40B4-BE49-F238E27FC236}">
              <a16:creationId xmlns:a16="http://schemas.microsoft.com/office/drawing/2014/main" xmlns="" id="{00000000-0008-0000-1100-000095E54600}"/>
            </a:ext>
          </a:extLst>
        </xdr:cNvPr>
        <xdr:cNvGrpSpPr>
          <a:grpSpLocks/>
        </xdr:cNvGrpSpPr>
      </xdr:nvGrpSpPr>
      <xdr:grpSpPr bwMode="auto">
        <a:xfrm>
          <a:off x="3795713" y="10009188"/>
          <a:ext cx="188912" cy="0"/>
          <a:chOff x="466" y="3952"/>
          <a:chExt cx="28" cy="16"/>
        </a:xfrm>
      </xdr:grpSpPr>
      <xdr:sp macro="" textlink="">
        <xdr:nvSpPr>
          <xdr:cNvPr id="4647554" name="Line 5948">
            <a:extLst>
              <a:ext uri="{FF2B5EF4-FFF2-40B4-BE49-F238E27FC236}">
                <a16:creationId xmlns:a16="http://schemas.microsoft.com/office/drawing/2014/main" xmlns="" id="{00000000-0008-0000-1100-000082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55" name="Line 5949">
            <a:extLst>
              <a:ext uri="{FF2B5EF4-FFF2-40B4-BE49-F238E27FC236}">
                <a16:creationId xmlns:a16="http://schemas.microsoft.com/office/drawing/2014/main" xmlns="" id="{00000000-0008-0000-1100-000083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294" name="Group 5950">
          <a:extLst>
            <a:ext uri="{FF2B5EF4-FFF2-40B4-BE49-F238E27FC236}">
              <a16:creationId xmlns:a16="http://schemas.microsoft.com/office/drawing/2014/main" xmlns="" id="{00000000-0008-0000-1100-000096E54600}"/>
            </a:ext>
          </a:extLst>
        </xdr:cNvPr>
        <xdr:cNvGrpSpPr>
          <a:grpSpLocks/>
        </xdr:cNvGrpSpPr>
      </xdr:nvGrpSpPr>
      <xdr:grpSpPr bwMode="auto">
        <a:xfrm>
          <a:off x="3795713" y="10009188"/>
          <a:ext cx="188912" cy="0"/>
          <a:chOff x="466" y="3952"/>
          <a:chExt cx="28" cy="16"/>
        </a:xfrm>
      </xdr:grpSpPr>
      <xdr:sp macro="" textlink="">
        <xdr:nvSpPr>
          <xdr:cNvPr id="4647552" name="Line 5951">
            <a:extLst>
              <a:ext uri="{FF2B5EF4-FFF2-40B4-BE49-F238E27FC236}">
                <a16:creationId xmlns:a16="http://schemas.microsoft.com/office/drawing/2014/main" xmlns="" id="{00000000-0008-0000-1100-000080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53" name="Line 5952">
            <a:extLst>
              <a:ext uri="{FF2B5EF4-FFF2-40B4-BE49-F238E27FC236}">
                <a16:creationId xmlns:a16="http://schemas.microsoft.com/office/drawing/2014/main" xmlns="" id="{00000000-0008-0000-1100-000081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295" name="Group 5953">
          <a:extLst>
            <a:ext uri="{FF2B5EF4-FFF2-40B4-BE49-F238E27FC236}">
              <a16:creationId xmlns:a16="http://schemas.microsoft.com/office/drawing/2014/main" xmlns="" id="{00000000-0008-0000-1100-000097E54600}"/>
            </a:ext>
          </a:extLst>
        </xdr:cNvPr>
        <xdr:cNvGrpSpPr>
          <a:grpSpLocks/>
        </xdr:cNvGrpSpPr>
      </xdr:nvGrpSpPr>
      <xdr:grpSpPr bwMode="auto">
        <a:xfrm>
          <a:off x="3795713" y="10009188"/>
          <a:ext cx="188912" cy="0"/>
          <a:chOff x="466" y="3952"/>
          <a:chExt cx="28" cy="16"/>
        </a:xfrm>
      </xdr:grpSpPr>
      <xdr:sp macro="" textlink="">
        <xdr:nvSpPr>
          <xdr:cNvPr id="4647550" name="Line 5954">
            <a:extLst>
              <a:ext uri="{FF2B5EF4-FFF2-40B4-BE49-F238E27FC236}">
                <a16:creationId xmlns:a16="http://schemas.microsoft.com/office/drawing/2014/main" xmlns="" id="{00000000-0008-0000-1100-00007E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51" name="Line 5955">
            <a:extLst>
              <a:ext uri="{FF2B5EF4-FFF2-40B4-BE49-F238E27FC236}">
                <a16:creationId xmlns:a16="http://schemas.microsoft.com/office/drawing/2014/main" xmlns="" id="{00000000-0008-0000-1100-00007F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296" name="Group 5956">
          <a:extLst>
            <a:ext uri="{FF2B5EF4-FFF2-40B4-BE49-F238E27FC236}">
              <a16:creationId xmlns:a16="http://schemas.microsoft.com/office/drawing/2014/main" xmlns="" id="{00000000-0008-0000-1100-000098E54600}"/>
            </a:ext>
          </a:extLst>
        </xdr:cNvPr>
        <xdr:cNvGrpSpPr>
          <a:grpSpLocks/>
        </xdr:cNvGrpSpPr>
      </xdr:nvGrpSpPr>
      <xdr:grpSpPr bwMode="auto">
        <a:xfrm>
          <a:off x="3795713" y="10009188"/>
          <a:ext cx="188912" cy="0"/>
          <a:chOff x="466" y="3952"/>
          <a:chExt cx="28" cy="16"/>
        </a:xfrm>
      </xdr:grpSpPr>
      <xdr:sp macro="" textlink="">
        <xdr:nvSpPr>
          <xdr:cNvPr id="4647548" name="Line 5957">
            <a:extLst>
              <a:ext uri="{FF2B5EF4-FFF2-40B4-BE49-F238E27FC236}">
                <a16:creationId xmlns:a16="http://schemas.microsoft.com/office/drawing/2014/main" xmlns="" id="{00000000-0008-0000-1100-00007C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49" name="Line 5958">
            <a:extLst>
              <a:ext uri="{FF2B5EF4-FFF2-40B4-BE49-F238E27FC236}">
                <a16:creationId xmlns:a16="http://schemas.microsoft.com/office/drawing/2014/main" xmlns="" id="{00000000-0008-0000-1100-00007D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297" name="Group 5959">
          <a:extLst>
            <a:ext uri="{FF2B5EF4-FFF2-40B4-BE49-F238E27FC236}">
              <a16:creationId xmlns:a16="http://schemas.microsoft.com/office/drawing/2014/main" xmlns="" id="{00000000-0008-0000-1100-000099E54600}"/>
            </a:ext>
          </a:extLst>
        </xdr:cNvPr>
        <xdr:cNvGrpSpPr>
          <a:grpSpLocks/>
        </xdr:cNvGrpSpPr>
      </xdr:nvGrpSpPr>
      <xdr:grpSpPr bwMode="auto">
        <a:xfrm>
          <a:off x="3795713" y="10009188"/>
          <a:ext cx="188912" cy="0"/>
          <a:chOff x="466" y="3952"/>
          <a:chExt cx="28" cy="16"/>
        </a:xfrm>
      </xdr:grpSpPr>
      <xdr:sp macro="" textlink="">
        <xdr:nvSpPr>
          <xdr:cNvPr id="4647546" name="Line 5960">
            <a:extLst>
              <a:ext uri="{FF2B5EF4-FFF2-40B4-BE49-F238E27FC236}">
                <a16:creationId xmlns:a16="http://schemas.microsoft.com/office/drawing/2014/main" xmlns="" id="{00000000-0008-0000-1100-00007A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47" name="Line 5961">
            <a:extLst>
              <a:ext uri="{FF2B5EF4-FFF2-40B4-BE49-F238E27FC236}">
                <a16:creationId xmlns:a16="http://schemas.microsoft.com/office/drawing/2014/main" xmlns="" id="{00000000-0008-0000-1100-00007B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646298" name="Group 5962">
          <a:extLst>
            <a:ext uri="{FF2B5EF4-FFF2-40B4-BE49-F238E27FC236}">
              <a16:creationId xmlns:a16="http://schemas.microsoft.com/office/drawing/2014/main" xmlns="" id="{00000000-0008-0000-1100-00009AE54600}"/>
            </a:ext>
          </a:extLst>
        </xdr:cNvPr>
        <xdr:cNvGrpSpPr>
          <a:grpSpLocks/>
        </xdr:cNvGrpSpPr>
      </xdr:nvGrpSpPr>
      <xdr:grpSpPr bwMode="auto">
        <a:xfrm>
          <a:off x="3671888" y="10009188"/>
          <a:ext cx="228600" cy="0"/>
          <a:chOff x="466" y="3952"/>
          <a:chExt cx="28" cy="16"/>
        </a:xfrm>
      </xdr:grpSpPr>
      <xdr:sp macro="" textlink="">
        <xdr:nvSpPr>
          <xdr:cNvPr id="4647544" name="Line 5963">
            <a:extLst>
              <a:ext uri="{FF2B5EF4-FFF2-40B4-BE49-F238E27FC236}">
                <a16:creationId xmlns:a16="http://schemas.microsoft.com/office/drawing/2014/main" xmlns="" id="{00000000-0008-0000-1100-000078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45" name="Line 5964">
            <a:extLst>
              <a:ext uri="{FF2B5EF4-FFF2-40B4-BE49-F238E27FC236}">
                <a16:creationId xmlns:a16="http://schemas.microsoft.com/office/drawing/2014/main" xmlns="" id="{00000000-0008-0000-1100-000079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299" name="Group 5965">
          <a:extLst>
            <a:ext uri="{FF2B5EF4-FFF2-40B4-BE49-F238E27FC236}">
              <a16:creationId xmlns:a16="http://schemas.microsoft.com/office/drawing/2014/main" xmlns="" id="{00000000-0008-0000-1100-00009BE54600}"/>
            </a:ext>
          </a:extLst>
        </xdr:cNvPr>
        <xdr:cNvGrpSpPr>
          <a:grpSpLocks/>
        </xdr:cNvGrpSpPr>
      </xdr:nvGrpSpPr>
      <xdr:grpSpPr bwMode="auto">
        <a:xfrm>
          <a:off x="3795713" y="10009188"/>
          <a:ext cx="190500" cy="0"/>
          <a:chOff x="466" y="3952"/>
          <a:chExt cx="28" cy="16"/>
        </a:xfrm>
      </xdr:grpSpPr>
      <xdr:sp macro="" textlink="">
        <xdr:nvSpPr>
          <xdr:cNvPr id="4647542" name="Line 5966">
            <a:extLst>
              <a:ext uri="{FF2B5EF4-FFF2-40B4-BE49-F238E27FC236}">
                <a16:creationId xmlns:a16="http://schemas.microsoft.com/office/drawing/2014/main" xmlns="" id="{00000000-0008-0000-1100-000076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43" name="Line 5967">
            <a:extLst>
              <a:ext uri="{FF2B5EF4-FFF2-40B4-BE49-F238E27FC236}">
                <a16:creationId xmlns:a16="http://schemas.microsoft.com/office/drawing/2014/main" xmlns="" id="{00000000-0008-0000-1100-000077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300" name="Group 5968">
          <a:extLst>
            <a:ext uri="{FF2B5EF4-FFF2-40B4-BE49-F238E27FC236}">
              <a16:creationId xmlns:a16="http://schemas.microsoft.com/office/drawing/2014/main" xmlns="" id="{00000000-0008-0000-1100-00009CE54600}"/>
            </a:ext>
          </a:extLst>
        </xdr:cNvPr>
        <xdr:cNvGrpSpPr>
          <a:grpSpLocks/>
        </xdr:cNvGrpSpPr>
      </xdr:nvGrpSpPr>
      <xdr:grpSpPr bwMode="auto">
        <a:xfrm>
          <a:off x="3795713" y="10009188"/>
          <a:ext cx="190500" cy="0"/>
          <a:chOff x="466" y="3952"/>
          <a:chExt cx="28" cy="16"/>
        </a:xfrm>
      </xdr:grpSpPr>
      <xdr:sp macro="" textlink="">
        <xdr:nvSpPr>
          <xdr:cNvPr id="4647540" name="Line 5969">
            <a:extLst>
              <a:ext uri="{FF2B5EF4-FFF2-40B4-BE49-F238E27FC236}">
                <a16:creationId xmlns:a16="http://schemas.microsoft.com/office/drawing/2014/main" xmlns="" id="{00000000-0008-0000-1100-000074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41" name="Line 5970">
            <a:extLst>
              <a:ext uri="{FF2B5EF4-FFF2-40B4-BE49-F238E27FC236}">
                <a16:creationId xmlns:a16="http://schemas.microsoft.com/office/drawing/2014/main" xmlns="" id="{00000000-0008-0000-1100-000075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301" name="Group 5971">
          <a:extLst>
            <a:ext uri="{FF2B5EF4-FFF2-40B4-BE49-F238E27FC236}">
              <a16:creationId xmlns:a16="http://schemas.microsoft.com/office/drawing/2014/main" xmlns="" id="{00000000-0008-0000-1100-00009DE54600}"/>
            </a:ext>
          </a:extLst>
        </xdr:cNvPr>
        <xdr:cNvGrpSpPr>
          <a:grpSpLocks/>
        </xdr:cNvGrpSpPr>
      </xdr:nvGrpSpPr>
      <xdr:grpSpPr bwMode="auto">
        <a:xfrm>
          <a:off x="3795713" y="10009188"/>
          <a:ext cx="188912" cy="0"/>
          <a:chOff x="466" y="3952"/>
          <a:chExt cx="28" cy="16"/>
        </a:xfrm>
      </xdr:grpSpPr>
      <xdr:sp macro="" textlink="">
        <xdr:nvSpPr>
          <xdr:cNvPr id="4647538" name="Line 5972">
            <a:extLst>
              <a:ext uri="{FF2B5EF4-FFF2-40B4-BE49-F238E27FC236}">
                <a16:creationId xmlns:a16="http://schemas.microsoft.com/office/drawing/2014/main" xmlns="" id="{00000000-0008-0000-1100-000072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39" name="Line 5973">
            <a:extLst>
              <a:ext uri="{FF2B5EF4-FFF2-40B4-BE49-F238E27FC236}">
                <a16:creationId xmlns:a16="http://schemas.microsoft.com/office/drawing/2014/main" xmlns="" id="{00000000-0008-0000-1100-000073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302" name="Group 5974">
          <a:extLst>
            <a:ext uri="{FF2B5EF4-FFF2-40B4-BE49-F238E27FC236}">
              <a16:creationId xmlns:a16="http://schemas.microsoft.com/office/drawing/2014/main" xmlns="" id="{00000000-0008-0000-1100-00009EE54600}"/>
            </a:ext>
          </a:extLst>
        </xdr:cNvPr>
        <xdr:cNvGrpSpPr>
          <a:grpSpLocks/>
        </xdr:cNvGrpSpPr>
      </xdr:nvGrpSpPr>
      <xdr:grpSpPr bwMode="auto">
        <a:xfrm>
          <a:off x="3795713" y="10009188"/>
          <a:ext cx="190500" cy="0"/>
          <a:chOff x="466" y="3952"/>
          <a:chExt cx="28" cy="16"/>
        </a:xfrm>
      </xdr:grpSpPr>
      <xdr:sp macro="" textlink="">
        <xdr:nvSpPr>
          <xdr:cNvPr id="4647536" name="Line 5975">
            <a:extLst>
              <a:ext uri="{FF2B5EF4-FFF2-40B4-BE49-F238E27FC236}">
                <a16:creationId xmlns:a16="http://schemas.microsoft.com/office/drawing/2014/main" xmlns="" id="{00000000-0008-0000-1100-000070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37" name="Line 5976">
            <a:extLst>
              <a:ext uri="{FF2B5EF4-FFF2-40B4-BE49-F238E27FC236}">
                <a16:creationId xmlns:a16="http://schemas.microsoft.com/office/drawing/2014/main" xmlns="" id="{00000000-0008-0000-1100-000071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303" name="Group 5977">
          <a:extLst>
            <a:ext uri="{FF2B5EF4-FFF2-40B4-BE49-F238E27FC236}">
              <a16:creationId xmlns:a16="http://schemas.microsoft.com/office/drawing/2014/main" xmlns="" id="{00000000-0008-0000-1100-00009FE54600}"/>
            </a:ext>
          </a:extLst>
        </xdr:cNvPr>
        <xdr:cNvGrpSpPr>
          <a:grpSpLocks/>
        </xdr:cNvGrpSpPr>
      </xdr:nvGrpSpPr>
      <xdr:grpSpPr bwMode="auto">
        <a:xfrm>
          <a:off x="3795713" y="10009188"/>
          <a:ext cx="190500" cy="0"/>
          <a:chOff x="466" y="3952"/>
          <a:chExt cx="28" cy="16"/>
        </a:xfrm>
      </xdr:grpSpPr>
      <xdr:sp macro="" textlink="">
        <xdr:nvSpPr>
          <xdr:cNvPr id="4647534" name="Line 5978">
            <a:extLst>
              <a:ext uri="{FF2B5EF4-FFF2-40B4-BE49-F238E27FC236}">
                <a16:creationId xmlns:a16="http://schemas.microsoft.com/office/drawing/2014/main" xmlns="" id="{00000000-0008-0000-1100-00006E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35" name="Line 5979">
            <a:extLst>
              <a:ext uri="{FF2B5EF4-FFF2-40B4-BE49-F238E27FC236}">
                <a16:creationId xmlns:a16="http://schemas.microsoft.com/office/drawing/2014/main" xmlns="" id="{00000000-0008-0000-1100-00006F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304" name="Group 5980">
          <a:extLst>
            <a:ext uri="{FF2B5EF4-FFF2-40B4-BE49-F238E27FC236}">
              <a16:creationId xmlns:a16="http://schemas.microsoft.com/office/drawing/2014/main" xmlns="" id="{00000000-0008-0000-1100-0000A0E54600}"/>
            </a:ext>
          </a:extLst>
        </xdr:cNvPr>
        <xdr:cNvGrpSpPr>
          <a:grpSpLocks/>
        </xdr:cNvGrpSpPr>
      </xdr:nvGrpSpPr>
      <xdr:grpSpPr bwMode="auto">
        <a:xfrm>
          <a:off x="3795713" y="10009188"/>
          <a:ext cx="188912" cy="0"/>
          <a:chOff x="466" y="3952"/>
          <a:chExt cx="28" cy="16"/>
        </a:xfrm>
      </xdr:grpSpPr>
      <xdr:sp macro="" textlink="">
        <xdr:nvSpPr>
          <xdr:cNvPr id="4647532" name="Line 5981">
            <a:extLst>
              <a:ext uri="{FF2B5EF4-FFF2-40B4-BE49-F238E27FC236}">
                <a16:creationId xmlns:a16="http://schemas.microsoft.com/office/drawing/2014/main" xmlns="" id="{00000000-0008-0000-1100-00006C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33" name="Line 5982">
            <a:extLst>
              <a:ext uri="{FF2B5EF4-FFF2-40B4-BE49-F238E27FC236}">
                <a16:creationId xmlns:a16="http://schemas.microsoft.com/office/drawing/2014/main" xmlns="" id="{00000000-0008-0000-1100-00006D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05" name="Group 5983">
          <a:extLst>
            <a:ext uri="{FF2B5EF4-FFF2-40B4-BE49-F238E27FC236}">
              <a16:creationId xmlns:a16="http://schemas.microsoft.com/office/drawing/2014/main" xmlns="" id="{00000000-0008-0000-1100-0000A1E54600}"/>
            </a:ext>
          </a:extLst>
        </xdr:cNvPr>
        <xdr:cNvGrpSpPr>
          <a:grpSpLocks/>
        </xdr:cNvGrpSpPr>
      </xdr:nvGrpSpPr>
      <xdr:grpSpPr bwMode="auto">
        <a:xfrm>
          <a:off x="4327525" y="10009188"/>
          <a:ext cx="266700" cy="0"/>
          <a:chOff x="466" y="3952"/>
          <a:chExt cx="28" cy="16"/>
        </a:xfrm>
      </xdr:grpSpPr>
      <xdr:sp macro="" textlink="">
        <xdr:nvSpPr>
          <xdr:cNvPr id="4647530" name="Line 5984">
            <a:extLst>
              <a:ext uri="{FF2B5EF4-FFF2-40B4-BE49-F238E27FC236}">
                <a16:creationId xmlns:a16="http://schemas.microsoft.com/office/drawing/2014/main" xmlns="" id="{00000000-0008-0000-1100-00006A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31" name="Line 5985">
            <a:extLst>
              <a:ext uri="{FF2B5EF4-FFF2-40B4-BE49-F238E27FC236}">
                <a16:creationId xmlns:a16="http://schemas.microsoft.com/office/drawing/2014/main" xmlns="" id="{00000000-0008-0000-1100-00006B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06" name="Group 5986">
          <a:extLst>
            <a:ext uri="{FF2B5EF4-FFF2-40B4-BE49-F238E27FC236}">
              <a16:creationId xmlns:a16="http://schemas.microsoft.com/office/drawing/2014/main" xmlns="" id="{00000000-0008-0000-1100-0000A2E54600}"/>
            </a:ext>
          </a:extLst>
        </xdr:cNvPr>
        <xdr:cNvGrpSpPr>
          <a:grpSpLocks/>
        </xdr:cNvGrpSpPr>
      </xdr:nvGrpSpPr>
      <xdr:grpSpPr bwMode="auto">
        <a:xfrm>
          <a:off x="4327525" y="10009188"/>
          <a:ext cx="266700" cy="0"/>
          <a:chOff x="466" y="3952"/>
          <a:chExt cx="28" cy="16"/>
        </a:xfrm>
      </xdr:grpSpPr>
      <xdr:sp macro="" textlink="">
        <xdr:nvSpPr>
          <xdr:cNvPr id="4647528" name="Line 5987">
            <a:extLst>
              <a:ext uri="{FF2B5EF4-FFF2-40B4-BE49-F238E27FC236}">
                <a16:creationId xmlns:a16="http://schemas.microsoft.com/office/drawing/2014/main" xmlns="" id="{00000000-0008-0000-1100-000068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29" name="Line 5988">
            <a:extLst>
              <a:ext uri="{FF2B5EF4-FFF2-40B4-BE49-F238E27FC236}">
                <a16:creationId xmlns:a16="http://schemas.microsoft.com/office/drawing/2014/main" xmlns="" id="{00000000-0008-0000-1100-000069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07" name="Group 5989">
          <a:extLst>
            <a:ext uri="{FF2B5EF4-FFF2-40B4-BE49-F238E27FC236}">
              <a16:creationId xmlns:a16="http://schemas.microsoft.com/office/drawing/2014/main" xmlns="" id="{00000000-0008-0000-1100-0000A3E54600}"/>
            </a:ext>
          </a:extLst>
        </xdr:cNvPr>
        <xdr:cNvGrpSpPr>
          <a:grpSpLocks/>
        </xdr:cNvGrpSpPr>
      </xdr:nvGrpSpPr>
      <xdr:grpSpPr bwMode="auto">
        <a:xfrm>
          <a:off x="4327525" y="10009188"/>
          <a:ext cx="266700" cy="0"/>
          <a:chOff x="466" y="3952"/>
          <a:chExt cx="28" cy="16"/>
        </a:xfrm>
      </xdr:grpSpPr>
      <xdr:sp macro="" textlink="">
        <xdr:nvSpPr>
          <xdr:cNvPr id="4647526" name="Line 5990">
            <a:extLst>
              <a:ext uri="{FF2B5EF4-FFF2-40B4-BE49-F238E27FC236}">
                <a16:creationId xmlns:a16="http://schemas.microsoft.com/office/drawing/2014/main" xmlns="" id="{00000000-0008-0000-1100-000066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27" name="Line 5991">
            <a:extLst>
              <a:ext uri="{FF2B5EF4-FFF2-40B4-BE49-F238E27FC236}">
                <a16:creationId xmlns:a16="http://schemas.microsoft.com/office/drawing/2014/main" xmlns="" id="{00000000-0008-0000-1100-000067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308" name="Group 5992">
          <a:extLst>
            <a:ext uri="{FF2B5EF4-FFF2-40B4-BE49-F238E27FC236}">
              <a16:creationId xmlns:a16="http://schemas.microsoft.com/office/drawing/2014/main" xmlns="" id="{00000000-0008-0000-1100-0000A4E54600}"/>
            </a:ext>
          </a:extLst>
        </xdr:cNvPr>
        <xdr:cNvGrpSpPr>
          <a:grpSpLocks/>
        </xdr:cNvGrpSpPr>
      </xdr:nvGrpSpPr>
      <xdr:grpSpPr bwMode="auto">
        <a:xfrm>
          <a:off x="5041900" y="10009188"/>
          <a:ext cx="266700" cy="0"/>
          <a:chOff x="466" y="3952"/>
          <a:chExt cx="28" cy="16"/>
        </a:xfrm>
      </xdr:grpSpPr>
      <xdr:sp macro="" textlink="">
        <xdr:nvSpPr>
          <xdr:cNvPr id="4647524" name="Line 5993">
            <a:extLst>
              <a:ext uri="{FF2B5EF4-FFF2-40B4-BE49-F238E27FC236}">
                <a16:creationId xmlns:a16="http://schemas.microsoft.com/office/drawing/2014/main" xmlns="" id="{00000000-0008-0000-1100-000064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25" name="Line 5994">
            <a:extLst>
              <a:ext uri="{FF2B5EF4-FFF2-40B4-BE49-F238E27FC236}">
                <a16:creationId xmlns:a16="http://schemas.microsoft.com/office/drawing/2014/main" xmlns="" id="{00000000-0008-0000-1100-000065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309" name="Group 5995">
          <a:extLst>
            <a:ext uri="{FF2B5EF4-FFF2-40B4-BE49-F238E27FC236}">
              <a16:creationId xmlns:a16="http://schemas.microsoft.com/office/drawing/2014/main" xmlns="" id="{00000000-0008-0000-1100-0000A5E54600}"/>
            </a:ext>
          </a:extLst>
        </xdr:cNvPr>
        <xdr:cNvGrpSpPr>
          <a:grpSpLocks/>
        </xdr:cNvGrpSpPr>
      </xdr:nvGrpSpPr>
      <xdr:grpSpPr bwMode="auto">
        <a:xfrm>
          <a:off x="5041900" y="10009188"/>
          <a:ext cx="266700" cy="0"/>
          <a:chOff x="466" y="3952"/>
          <a:chExt cx="28" cy="16"/>
        </a:xfrm>
      </xdr:grpSpPr>
      <xdr:sp macro="" textlink="">
        <xdr:nvSpPr>
          <xdr:cNvPr id="4647522" name="Line 5996">
            <a:extLst>
              <a:ext uri="{FF2B5EF4-FFF2-40B4-BE49-F238E27FC236}">
                <a16:creationId xmlns:a16="http://schemas.microsoft.com/office/drawing/2014/main" xmlns="" id="{00000000-0008-0000-1100-000062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23" name="Line 5997">
            <a:extLst>
              <a:ext uri="{FF2B5EF4-FFF2-40B4-BE49-F238E27FC236}">
                <a16:creationId xmlns:a16="http://schemas.microsoft.com/office/drawing/2014/main" xmlns="" id="{00000000-0008-0000-1100-000063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310" name="Group 5998">
          <a:extLst>
            <a:ext uri="{FF2B5EF4-FFF2-40B4-BE49-F238E27FC236}">
              <a16:creationId xmlns:a16="http://schemas.microsoft.com/office/drawing/2014/main" xmlns="" id="{00000000-0008-0000-1100-0000A6E54600}"/>
            </a:ext>
          </a:extLst>
        </xdr:cNvPr>
        <xdr:cNvGrpSpPr>
          <a:grpSpLocks/>
        </xdr:cNvGrpSpPr>
      </xdr:nvGrpSpPr>
      <xdr:grpSpPr bwMode="auto">
        <a:xfrm>
          <a:off x="5041900" y="10009188"/>
          <a:ext cx="266700" cy="0"/>
          <a:chOff x="466" y="3952"/>
          <a:chExt cx="28" cy="16"/>
        </a:xfrm>
      </xdr:grpSpPr>
      <xdr:sp macro="" textlink="">
        <xdr:nvSpPr>
          <xdr:cNvPr id="4647520" name="Line 5999">
            <a:extLst>
              <a:ext uri="{FF2B5EF4-FFF2-40B4-BE49-F238E27FC236}">
                <a16:creationId xmlns:a16="http://schemas.microsoft.com/office/drawing/2014/main" xmlns="" id="{00000000-0008-0000-1100-000060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21" name="Line 6000">
            <a:extLst>
              <a:ext uri="{FF2B5EF4-FFF2-40B4-BE49-F238E27FC236}">
                <a16:creationId xmlns:a16="http://schemas.microsoft.com/office/drawing/2014/main" xmlns="" id="{00000000-0008-0000-1100-000061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311" name="Group 6001">
          <a:extLst>
            <a:ext uri="{FF2B5EF4-FFF2-40B4-BE49-F238E27FC236}">
              <a16:creationId xmlns:a16="http://schemas.microsoft.com/office/drawing/2014/main" xmlns="" id="{00000000-0008-0000-1100-0000A7E54600}"/>
            </a:ext>
          </a:extLst>
        </xdr:cNvPr>
        <xdr:cNvGrpSpPr>
          <a:grpSpLocks/>
        </xdr:cNvGrpSpPr>
      </xdr:nvGrpSpPr>
      <xdr:grpSpPr bwMode="auto">
        <a:xfrm>
          <a:off x="5041900" y="10009188"/>
          <a:ext cx="266700" cy="0"/>
          <a:chOff x="466" y="3952"/>
          <a:chExt cx="28" cy="16"/>
        </a:xfrm>
      </xdr:grpSpPr>
      <xdr:sp macro="" textlink="">
        <xdr:nvSpPr>
          <xdr:cNvPr id="4647518" name="Line 6002">
            <a:extLst>
              <a:ext uri="{FF2B5EF4-FFF2-40B4-BE49-F238E27FC236}">
                <a16:creationId xmlns:a16="http://schemas.microsoft.com/office/drawing/2014/main" xmlns="" id="{00000000-0008-0000-1100-00005E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19" name="Line 6003">
            <a:extLst>
              <a:ext uri="{FF2B5EF4-FFF2-40B4-BE49-F238E27FC236}">
                <a16:creationId xmlns:a16="http://schemas.microsoft.com/office/drawing/2014/main" xmlns="" id="{00000000-0008-0000-1100-00005F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312" name="Group 6004">
          <a:extLst>
            <a:ext uri="{FF2B5EF4-FFF2-40B4-BE49-F238E27FC236}">
              <a16:creationId xmlns:a16="http://schemas.microsoft.com/office/drawing/2014/main" xmlns="" id="{00000000-0008-0000-1100-0000A8E54600}"/>
            </a:ext>
          </a:extLst>
        </xdr:cNvPr>
        <xdr:cNvGrpSpPr>
          <a:grpSpLocks/>
        </xdr:cNvGrpSpPr>
      </xdr:nvGrpSpPr>
      <xdr:grpSpPr bwMode="auto">
        <a:xfrm>
          <a:off x="5041900" y="10009188"/>
          <a:ext cx="266700" cy="0"/>
          <a:chOff x="466" y="3952"/>
          <a:chExt cx="28" cy="16"/>
        </a:xfrm>
      </xdr:grpSpPr>
      <xdr:sp macro="" textlink="">
        <xdr:nvSpPr>
          <xdr:cNvPr id="4647516" name="Line 6005">
            <a:extLst>
              <a:ext uri="{FF2B5EF4-FFF2-40B4-BE49-F238E27FC236}">
                <a16:creationId xmlns:a16="http://schemas.microsoft.com/office/drawing/2014/main" xmlns="" id="{00000000-0008-0000-1100-00005C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17" name="Line 6006">
            <a:extLst>
              <a:ext uri="{FF2B5EF4-FFF2-40B4-BE49-F238E27FC236}">
                <a16:creationId xmlns:a16="http://schemas.microsoft.com/office/drawing/2014/main" xmlns="" id="{00000000-0008-0000-1100-00005D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313" name="Group 6007">
          <a:extLst>
            <a:ext uri="{FF2B5EF4-FFF2-40B4-BE49-F238E27FC236}">
              <a16:creationId xmlns:a16="http://schemas.microsoft.com/office/drawing/2014/main" xmlns="" id="{00000000-0008-0000-1100-0000A9E54600}"/>
            </a:ext>
          </a:extLst>
        </xdr:cNvPr>
        <xdr:cNvGrpSpPr>
          <a:grpSpLocks/>
        </xdr:cNvGrpSpPr>
      </xdr:nvGrpSpPr>
      <xdr:grpSpPr bwMode="auto">
        <a:xfrm>
          <a:off x="3795713" y="10009188"/>
          <a:ext cx="190500" cy="0"/>
          <a:chOff x="466" y="3952"/>
          <a:chExt cx="28" cy="16"/>
        </a:xfrm>
      </xdr:grpSpPr>
      <xdr:sp macro="" textlink="">
        <xdr:nvSpPr>
          <xdr:cNvPr id="4647514" name="Line 6008">
            <a:extLst>
              <a:ext uri="{FF2B5EF4-FFF2-40B4-BE49-F238E27FC236}">
                <a16:creationId xmlns:a16="http://schemas.microsoft.com/office/drawing/2014/main" xmlns="" id="{00000000-0008-0000-1100-00005A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15" name="Line 6009">
            <a:extLst>
              <a:ext uri="{FF2B5EF4-FFF2-40B4-BE49-F238E27FC236}">
                <a16:creationId xmlns:a16="http://schemas.microsoft.com/office/drawing/2014/main" xmlns="" id="{00000000-0008-0000-1100-00005B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14" name="Group 6010">
          <a:extLst>
            <a:ext uri="{FF2B5EF4-FFF2-40B4-BE49-F238E27FC236}">
              <a16:creationId xmlns:a16="http://schemas.microsoft.com/office/drawing/2014/main" xmlns="" id="{00000000-0008-0000-1100-0000AAE54600}"/>
            </a:ext>
          </a:extLst>
        </xdr:cNvPr>
        <xdr:cNvGrpSpPr>
          <a:grpSpLocks/>
        </xdr:cNvGrpSpPr>
      </xdr:nvGrpSpPr>
      <xdr:grpSpPr bwMode="auto">
        <a:xfrm>
          <a:off x="4327525" y="10009188"/>
          <a:ext cx="266700" cy="0"/>
          <a:chOff x="466" y="3952"/>
          <a:chExt cx="28" cy="16"/>
        </a:xfrm>
      </xdr:grpSpPr>
      <xdr:sp macro="" textlink="">
        <xdr:nvSpPr>
          <xdr:cNvPr id="4647512" name="Line 6011">
            <a:extLst>
              <a:ext uri="{FF2B5EF4-FFF2-40B4-BE49-F238E27FC236}">
                <a16:creationId xmlns:a16="http://schemas.microsoft.com/office/drawing/2014/main" xmlns="" id="{00000000-0008-0000-1100-000058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13" name="Line 6012">
            <a:extLst>
              <a:ext uri="{FF2B5EF4-FFF2-40B4-BE49-F238E27FC236}">
                <a16:creationId xmlns:a16="http://schemas.microsoft.com/office/drawing/2014/main" xmlns="" id="{00000000-0008-0000-1100-000059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315" name="Group 6013">
          <a:extLst>
            <a:ext uri="{FF2B5EF4-FFF2-40B4-BE49-F238E27FC236}">
              <a16:creationId xmlns:a16="http://schemas.microsoft.com/office/drawing/2014/main" xmlns="" id="{00000000-0008-0000-1100-0000ABE54600}"/>
            </a:ext>
          </a:extLst>
        </xdr:cNvPr>
        <xdr:cNvGrpSpPr>
          <a:grpSpLocks/>
        </xdr:cNvGrpSpPr>
      </xdr:nvGrpSpPr>
      <xdr:grpSpPr bwMode="auto">
        <a:xfrm>
          <a:off x="3795713" y="10009188"/>
          <a:ext cx="190500" cy="0"/>
          <a:chOff x="466" y="3952"/>
          <a:chExt cx="28" cy="16"/>
        </a:xfrm>
      </xdr:grpSpPr>
      <xdr:sp macro="" textlink="">
        <xdr:nvSpPr>
          <xdr:cNvPr id="4647510" name="Line 6014">
            <a:extLst>
              <a:ext uri="{FF2B5EF4-FFF2-40B4-BE49-F238E27FC236}">
                <a16:creationId xmlns:a16="http://schemas.microsoft.com/office/drawing/2014/main" xmlns="" id="{00000000-0008-0000-1100-000056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11" name="Line 6015">
            <a:extLst>
              <a:ext uri="{FF2B5EF4-FFF2-40B4-BE49-F238E27FC236}">
                <a16:creationId xmlns:a16="http://schemas.microsoft.com/office/drawing/2014/main" xmlns="" id="{00000000-0008-0000-1100-000057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16" name="Group 6016">
          <a:extLst>
            <a:ext uri="{FF2B5EF4-FFF2-40B4-BE49-F238E27FC236}">
              <a16:creationId xmlns:a16="http://schemas.microsoft.com/office/drawing/2014/main" xmlns="" id="{00000000-0008-0000-1100-0000ACE54600}"/>
            </a:ext>
          </a:extLst>
        </xdr:cNvPr>
        <xdr:cNvGrpSpPr>
          <a:grpSpLocks/>
        </xdr:cNvGrpSpPr>
      </xdr:nvGrpSpPr>
      <xdr:grpSpPr bwMode="auto">
        <a:xfrm>
          <a:off x="4327525" y="10009188"/>
          <a:ext cx="266700" cy="0"/>
          <a:chOff x="466" y="3952"/>
          <a:chExt cx="28" cy="16"/>
        </a:xfrm>
      </xdr:grpSpPr>
      <xdr:sp macro="" textlink="">
        <xdr:nvSpPr>
          <xdr:cNvPr id="4647508" name="Line 6017">
            <a:extLst>
              <a:ext uri="{FF2B5EF4-FFF2-40B4-BE49-F238E27FC236}">
                <a16:creationId xmlns:a16="http://schemas.microsoft.com/office/drawing/2014/main" xmlns="" id="{00000000-0008-0000-1100-000054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09" name="Line 6018">
            <a:extLst>
              <a:ext uri="{FF2B5EF4-FFF2-40B4-BE49-F238E27FC236}">
                <a16:creationId xmlns:a16="http://schemas.microsoft.com/office/drawing/2014/main" xmlns="" id="{00000000-0008-0000-1100-000055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317" name="Group 6019">
          <a:extLst>
            <a:ext uri="{FF2B5EF4-FFF2-40B4-BE49-F238E27FC236}">
              <a16:creationId xmlns:a16="http://schemas.microsoft.com/office/drawing/2014/main" xmlns="" id="{00000000-0008-0000-1100-0000ADE54600}"/>
            </a:ext>
          </a:extLst>
        </xdr:cNvPr>
        <xdr:cNvGrpSpPr>
          <a:grpSpLocks/>
        </xdr:cNvGrpSpPr>
      </xdr:nvGrpSpPr>
      <xdr:grpSpPr bwMode="auto">
        <a:xfrm>
          <a:off x="3795713" y="10009188"/>
          <a:ext cx="190500" cy="0"/>
          <a:chOff x="466" y="3952"/>
          <a:chExt cx="28" cy="16"/>
        </a:xfrm>
      </xdr:grpSpPr>
      <xdr:sp macro="" textlink="">
        <xdr:nvSpPr>
          <xdr:cNvPr id="4647506" name="Line 6020">
            <a:extLst>
              <a:ext uri="{FF2B5EF4-FFF2-40B4-BE49-F238E27FC236}">
                <a16:creationId xmlns:a16="http://schemas.microsoft.com/office/drawing/2014/main" xmlns="" id="{00000000-0008-0000-1100-000052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07" name="Line 6021">
            <a:extLst>
              <a:ext uri="{FF2B5EF4-FFF2-40B4-BE49-F238E27FC236}">
                <a16:creationId xmlns:a16="http://schemas.microsoft.com/office/drawing/2014/main" xmlns="" id="{00000000-0008-0000-1100-000053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18" name="Group 6022">
          <a:extLst>
            <a:ext uri="{FF2B5EF4-FFF2-40B4-BE49-F238E27FC236}">
              <a16:creationId xmlns:a16="http://schemas.microsoft.com/office/drawing/2014/main" xmlns="" id="{00000000-0008-0000-1100-0000AEE54600}"/>
            </a:ext>
          </a:extLst>
        </xdr:cNvPr>
        <xdr:cNvGrpSpPr>
          <a:grpSpLocks/>
        </xdr:cNvGrpSpPr>
      </xdr:nvGrpSpPr>
      <xdr:grpSpPr bwMode="auto">
        <a:xfrm>
          <a:off x="4327525" y="10009188"/>
          <a:ext cx="266700" cy="0"/>
          <a:chOff x="466" y="3952"/>
          <a:chExt cx="28" cy="16"/>
        </a:xfrm>
      </xdr:grpSpPr>
      <xdr:sp macro="" textlink="">
        <xdr:nvSpPr>
          <xdr:cNvPr id="4647504" name="Line 6023">
            <a:extLst>
              <a:ext uri="{FF2B5EF4-FFF2-40B4-BE49-F238E27FC236}">
                <a16:creationId xmlns:a16="http://schemas.microsoft.com/office/drawing/2014/main" xmlns="" id="{00000000-0008-0000-1100-000050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05" name="Line 6024">
            <a:extLst>
              <a:ext uri="{FF2B5EF4-FFF2-40B4-BE49-F238E27FC236}">
                <a16:creationId xmlns:a16="http://schemas.microsoft.com/office/drawing/2014/main" xmlns="" id="{00000000-0008-0000-1100-000051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319" name="Group 6025">
          <a:extLst>
            <a:ext uri="{FF2B5EF4-FFF2-40B4-BE49-F238E27FC236}">
              <a16:creationId xmlns:a16="http://schemas.microsoft.com/office/drawing/2014/main" xmlns="" id="{00000000-0008-0000-1100-0000AFE54600}"/>
            </a:ext>
          </a:extLst>
        </xdr:cNvPr>
        <xdr:cNvGrpSpPr>
          <a:grpSpLocks/>
        </xdr:cNvGrpSpPr>
      </xdr:nvGrpSpPr>
      <xdr:grpSpPr bwMode="auto">
        <a:xfrm>
          <a:off x="3795713" y="10009188"/>
          <a:ext cx="190500" cy="0"/>
          <a:chOff x="466" y="3952"/>
          <a:chExt cx="28" cy="16"/>
        </a:xfrm>
      </xdr:grpSpPr>
      <xdr:sp macro="" textlink="">
        <xdr:nvSpPr>
          <xdr:cNvPr id="4647502" name="Line 6026">
            <a:extLst>
              <a:ext uri="{FF2B5EF4-FFF2-40B4-BE49-F238E27FC236}">
                <a16:creationId xmlns:a16="http://schemas.microsoft.com/office/drawing/2014/main" xmlns="" id="{00000000-0008-0000-1100-00004E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03" name="Line 6027">
            <a:extLst>
              <a:ext uri="{FF2B5EF4-FFF2-40B4-BE49-F238E27FC236}">
                <a16:creationId xmlns:a16="http://schemas.microsoft.com/office/drawing/2014/main" xmlns="" id="{00000000-0008-0000-1100-00004F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20" name="Group 6028">
          <a:extLst>
            <a:ext uri="{FF2B5EF4-FFF2-40B4-BE49-F238E27FC236}">
              <a16:creationId xmlns:a16="http://schemas.microsoft.com/office/drawing/2014/main" xmlns="" id="{00000000-0008-0000-1100-0000B0E54600}"/>
            </a:ext>
          </a:extLst>
        </xdr:cNvPr>
        <xdr:cNvGrpSpPr>
          <a:grpSpLocks/>
        </xdr:cNvGrpSpPr>
      </xdr:nvGrpSpPr>
      <xdr:grpSpPr bwMode="auto">
        <a:xfrm>
          <a:off x="4327525" y="10009188"/>
          <a:ext cx="266700" cy="0"/>
          <a:chOff x="466" y="3952"/>
          <a:chExt cx="28" cy="16"/>
        </a:xfrm>
      </xdr:grpSpPr>
      <xdr:sp macro="" textlink="">
        <xdr:nvSpPr>
          <xdr:cNvPr id="4647500" name="Line 6029">
            <a:extLst>
              <a:ext uri="{FF2B5EF4-FFF2-40B4-BE49-F238E27FC236}">
                <a16:creationId xmlns:a16="http://schemas.microsoft.com/office/drawing/2014/main" xmlns="" id="{00000000-0008-0000-1100-00004C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501" name="Line 6030">
            <a:extLst>
              <a:ext uri="{FF2B5EF4-FFF2-40B4-BE49-F238E27FC236}">
                <a16:creationId xmlns:a16="http://schemas.microsoft.com/office/drawing/2014/main" xmlns="" id="{00000000-0008-0000-1100-00004D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321" name="Group 6031">
          <a:extLst>
            <a:ext uri="{FF2B5EF4-FFF2-40B4-BE49-F238E27FC236}">
              <a16:creationId xmlns:a16="http://schemas.microsoft.com/office/drawing/2014/main" xmlns="" id="{00000000-0008-0000-1100-0000B1E54600}"/>
            </a:ext>
          </a:extLst>
        </xdr:cNvPr>
        <xdr:cNvGrpSpPr>
          <a:grpSpLocks/>
        </xdr:cNvGrpSpPr>
      </xdr:nvGrpSpPr>
      <xdr:grpSpPr bwMode="auto">
        <a:xfrm>
          <a:off x="3795713" y="10009188"/>
          <a:ext cx="190500" cy="0"/>
          <a:chOff x="466" y="3952"/>
          <a:chExt cx="28" cy="16"/>
        </a:xfrm>
      </xdr:grpSpPr>
      <xdr:sp macro="" textlink="">
        <xdr:nvSpPr>
          <xdr:cNvPr id="4647498" name="Line 6032">
            <a:extLst>
              <a:ext uri="{FF2B5EF4-FFF2-40B4-BE49-F238E27FC236}">
                <a16:creationId xmlns:a16="http://schemas.microsoft.com/office/drawing/2014/main" xmlns="" id="{00000000-0008-0000-1100-00004A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99" name="Line 6033">
            <a:extLst>
              <a:ext uri="{FF2B5EF4-FFF2-40B4-BE49-F238E27FC236}">
                <a16:creationId xmlns:a16="http://schemas.microsoft.com/office/drawing/2014/main" xmlns="" id="{00000000-0008-0000-1100-00004B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322" name="Group 6034">
          <a:extLst>
            <a:ext uri="{FF2B5EF4-FFF2-40B4-BE49-F238E27FC236}">
              <a16:creationId xmlns:a16="http://schemas.microsoft.com/office/drawing/2014/main" xmlns="" id="{00000000-0008-0000-1100-0000B2E54600}"/>
            </a:ext>
          </a:extLst>
        </xdr:cNvPr>
        <xdr:cNvGrpSpPr>
          <a:grpSpLocks/>
        </xdr:cNvGrpSpPr>
      </xdr:nvGrpSpPr>
      <xdr:grpSpPr bwMode="auto">
        <a:xfrm>
          <a:off x="3795713" y="10009188"/>
          <a:ext cx="190500" cy="0"/>
          <a:chOff x="466" y="3952"/>
          <a:chExt cx="28" cy="16"/>
        </a:xfrm>
      </xdr:grpSpPr>
      <xdr:sp macro="" textlink="">
        <xdr:nvSpPr>
          <xdr:cNvPr id="4647496" name="Line 6035">
            <a:extLst>
              <a:ext uri="{FF2B5EF4-FFF2-40B4-BE49-F238E27FC236}">
                <a16:creationId xmlns:a16="http://schemas.microsoft.com/office/drawing/2014/main" xmlns="" id="{00000000-0008-0000-1100-000048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97" name="Line 6036">
            <a:extLst>
              <a:ext uri="{FF2B5EF4-FFF2-40B4-BE49-F238E27FC236}">
                <a16:creationId xmlns:a16="http://schemas.microsoft.com/office/drawing/2014/main" xmlns="" id="{00000000-0008-0000-1100-000049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323" name="Group 6037">
          <a:extLst>
            <a:ext uri="{FF2B5EF4-FFF2-40B4-BE49-F238E27FC236}">
              <a16:creationId xmlns:a16="http://schemas.microsoft.com/office/drawing/2014/main" xmlns="" id="{00000000-0008-0000-1100-0000B3E54600}"/>
            </a:ext>
          </a:extLst>
        </xdr:cNvPr>
        <xdr:cNvGrpSpPr>
          <a:grpSpLocks/>
        </xdr:cNvGrpSpPr>
      </xdr:nvGrpSpPr>
      <xdr:grpSpPr bwMode="auto">
        <a:xfrm>
          <a:off x="3795713" y="10009188"/>
          <a:ext cx="190500" cy="0"/>
          <a:chOff x="466" y="3952"/>
          <a:chExt cx="28" cy="16"/>
        </a:xfrm>
      </xdr:grpSpPr>
      <xdr:sp macro="" textlink="">
        <xdr:nvSpPr>
          <xdr:cNvPr id="4647494" name="Line 6038">
            <a:extLst>
              <a:ext uri="{FF2B5EF4-FFF2-40B4-BE49-F238E27FC236}">
                <a16:creationId xmlns:a16="http://schemas.microsoft.com/office/drawing/2014/main" xmlns="" id="{00000000-0008-0000-1100-000046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95" name="Line 6039">
            <a:extLst>
              <a:ext uri="{FF2B5EF4-FFF2-40B4-BE49-F238E27FC236}">
                <a16:creationId xmlns:a16="http://schemas.microsoft.com/office/drawing/2014/main" xmlns="" id="{00000000-0008-0000-1100-000047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324" name="Group 6040">
          <a:extLst>
            <a:ext uri="{FF2B5EF4-FFF2-40B4-BE49-F238E27FC236}">
              <a16:creationId xmlns:a16="http://schemas.microsoft.com/office/drawing/2014/main" xmlns="" id="{00000000-0008-0000-1100-0000B4E54600}"/>
            </a:ext>
          </a:extLst>
        </xdr:cNvPr>
        <xdr:cNvGrpSpPr>
          <a:grpSpLocks/>
        </xdr:cNvGrpSpPr>
      </xdr:nvGrpSpPr>
      <xdr:grpSpPr bwMode="auto">
        <a:xfrm>
          <a:off x="3795713" y="10009188"/>
          <a:ext cx="190500" cy="0"/>
          <a:chOff x="466" y="3952"/>
          <a:chExt cx="28" cy="16"/>
        </a:xfrm>
      </xdr:grpSpPr>
      <xdr:sp macro="" textlink="">
        <xdr:nvSpPr>
          <xdr:cNvPr id="4647492" name="Line 6041">
            <a:extLst>
              <a:ext uri="{FF2B5EF4-FFF2-40B4-BE49-F238E27FC236}">
                <a16:creationId xmlns:a16="http://schemas.microsoft.com/office/drawing/2014/main" xmlns="" id="{00000000-0008-0000-1100-000044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93" name="Line 6042">
            <a:extLst>
              <a:ext uri="{FF2B5EF4-FFF2-40B4-BE49-F238E27FC236}">
                <a16:creationId xmlns:a16="http://schemas.microsoft.com/office/drawing/2014/main" xmlns="" id="{00000000-0008-0000-1100-000045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325" name="Group 6043">
          <a:extLst>
            <a:ext uri="{FF2B5EF4-FFF2-40B4-BE49-F238E27FC236}">
              <a16:creationId xmlns:a16="http://schemas.microsoft.com/office/drawing/2014/main" xmlns="" id="{00000000-0008-0000-1100-0000B5E54600}"/>
            </a:ext>
          </a:extLst>
        </xdr:cNvPr>
        <xdr:cNvGrpSpPr>
          <a:grpSpLocks/>
        </xdr:cNvGrpSpPr>
      </xdr:nvGrpSpPr>
      <xdr:grpSpPr bwMode="auto">
        <a:xfrm>
          <a:off x="3795713" y="10009188"/>
          <a:ext cx="190500" cy="0"/>
          <a:chOff x="466" y="3952"/>
          <a:chExt cx="28" cy="16"/>
        </a:xfrm>
      </xdr:grpSpPr>
      <xdr:sp macro="" textlink="">
        <xdr:nvSpPr>
          <xdr:cNvPr id="4647490" name="Line 6044">
            <a:extLst>
              <a:ext uri="{FF2B5EF4-FFF2-40B4-BE49-F238E27FC236}">
                <a16:creationId xmlns:a16="http://schemas.microsoft.com/office/drawing/2014/main" xmlns="" id="{00000000-0008-0000-1100-000042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91" name="Line 6045">
            <a:extLst>
              <a:ext uri="{FF2B5EF4-FFF2-40B4-BE49-F238E27FC236}">
                <a16:creationId xmlns:a16="http://schemas.microsoft.com/office/drawing/2014/main" xmlns="" id="{00000000-0008-0000-1100-000043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26" name="Group 6046">
          <a:extLst>
            <a:ext uri="{FF2B5EF4-FFF2-40B4-BE49-F238E27FC236}">
              <a16:creationId xmlns:a16="http://schemas.microsoft.com/office/drawing/2014/main" xmlns="" id="{00000000-0008-0000-1100-0000B6E54600}"/>
            </a:ext>
          </a:extLst>
        </xdr:cNvPr>
        <xdr:cNvGrpSpPr>
          <a:grpSpLocks/>
        </xdr:cNvGrpSpPr>
      </xdr:nvGrpSpPr>
      <xdr:grpSpPr bwMode="auto">
        <a:xfrm>
          <a:off x="4327525" y="10009188"/>
          <a:ext cx="266700" cy="0"/>
          <a:chOff x="466" y="3952"/>
          <a:chExt cx="28" cy="16"/>
        </a:xfrm>
      </xdr:grpSpPr>
      <xdr:sp macro="" textlink="">
        <xdr:nvSpPr>
          <xdr:cNvPr id="4647488" name="Line 6047">
            <a:extLst>
              <a:ext uri="{FF2B5EF4-FFF2-40B4-BE49-F238E27FC236}">
                <a16:creationId xmlns:a16="http://schemas.microsoft.com/office/drawing/2014/main" xmlns="" id="{00000000-0008-0000-1100-000040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89" name="Line 6048">
            <a:extLst>
              <a:ext uri="{FF2B5EF4-FFF2-40B4-BE49-F238E27FC236}">
                <a16:creationId xmlns:a16="http://schemas.microsoft.com/office/drawing/2014/main" xmlns="" id="{00000000-0008-0000-1100-000041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27" name="Group 6049">
          <a:extLst>
            <a:ext uri="{FF2B5EF4-FFF2-40B4-BE49-F238E27FC236}">
              <a16:creationId xmlns:a16="http://schemas.microsoft.com/office/drawing/2014/main" xmlns="" id="{00000000-0008-0000-1100-0000B7E54600}"/>
            </a:ext>
          </a:extLst>
        </xdr:cNvPr>
        <xdr:cNvGrpSpPr>
          <a:grpSpLocks/>
        </xdr:cNvGrpSpPr>
      </xdr:nvGrpSpPr>
      <xdr:grpSpPr bwMode="auto">
        <a:xfrm>
          <a:off x="4327525" y="10009188"/>
          <a:ext cx="266700" cy="0"/>
          <a:chOff x="466" y="3952"/>
          <a:chExt cx="28" cy="16"/>
        </a:xfrm>
      </xdr:grpSpPr>
      <xdr:sp macro="" textlink="">
        <xdr:nvSpPr>
          <xdr:cNvPr id="4647486" name="Line 6050">
            <a:extLst>
              <a:ext uri="{FF2B5EF4-FFF2-40B4-BE49-F238E27FC236}">
                <a16:creationId xmlns:a16="http://schemas.microsoft.com/office/drawing/2014/main" xmlns="" id="{00000000-0008-0000-1100-00003E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87" name="Line 6051">
            <a:extLst>
              <a:ext uri="{FF2B5EF4-FFF2-40B4-BE49-F238E27FC236}">
                <a16:creationId xmlns:a16="http://schemas.microsoft.com/office/drawing/2014/main" xmlns="" id="{00000000-0008-0000-1100-00003F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28" name="Group 6052">
          <a:extLst>
            <a:ext uri="{FF2B5EF4-FFF2-40B4-BE49-F238E27FC236}">
              <a16:creationId xmlns:a16="http://schemas.microsoft.com/office/drawing/2014/main" xmlns="" id="{00000000-0008-0000-1100-0000B8E54600}"/>
            </a:ext>
          </a:extLst>
        </xdr:cNvPr>
        <xdr:cNvGrpSpPr>
          <a:grpSpLocks/>
        </xdr:cNvGrpSpPr>
      </xdr:nvGrpSpPr>
      <xdr:grpSpPr bwMode="auto">
        <a:xfrm>
          <a:off x="4327525" y="10009188"/>
          <a:ext cx="266700" cy="0"/>
          <a:chOff x="466" y="3952"/>
          <a:chExt cx="28" cy="16"/>
        </a:xfrm>
      </xdr:grpSpPr>
      <xdr:sp macro="" textlink="">
        <xdr:nvSpPr>
          <xdr:cNvPr id="4647484" name="Line 6053">
            <a:extLst>
              <a:ext uri="{FF2B5EF4-FFF2-40B4-BE49-F238E27FC236}">
                <a16:creationId xmlns:a16="http://schemas.microsoft.com/office/drawing/2014/main" xmlns="" id="{00000000-0008-0000-1100-00003C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85" name="Line 6054">
            <a:extLst>
              <a:ext uri="{FF2B5EF4-FFF2-40B4-BE49-F238E27FC236}">
                <a16:creationId xmlns:a16="http://schemas.microsoft.com/office/drawing/2014/main" xmlns="" id="{00000000-0008-0000-1100-00003D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29" name="Group 6055">
          <a:extLst>
            <a:ext uri="{FF2B5EF4-FFF2-40B4-BE49-F238E27FC236}">
              <a16:creationId xmlns:a16="http://schemas.microsoft.com/office/drawing/2014/main" xmlns="" id="{00000000-0008-0000-1100-0000B9E54600}"/>
            </a:ext>
          </a:extLst>
        </xdr:cNvPr>
        <xdr:cNvGrpSpPr>
          <a:grpSpLocks/>
        </xdr:cNvGrpSpPr>
      </xdr:nvGrpSpPr>
      <xdr:grpSpPr bwMode="auto">
        <a:xfrm>
          <a:off x="4327525" y="10009188"/>
          <a:ext cx="266700" cy="0"/>
          <a:chOff x="466" y="3952"/>
          <a:chExt cx="28" cy="16"/>
        </a:xfrm>
      </xdr:grpSpPr>
      <xdr:sp macro="" textlink="">
        <xdr:nvSpPr>
          <xdr:cNvPr id="4647482" name="Line 6056">
            <a:extLst>
              <a:ext uri="{FF2B5EF4-FFF2-40B4-BE49-F238E27FC236}">
                <a16:creationId xmlns:a16="http://schemas.microsoft.com/office/drawing/2014/main" xmlns="" id="{00000000-0008-0000-1100-00003A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83" name="Line 6057">
            <a:extLst>
              <a:ext uri="{FF2B5EF4-FFF2-40B4-BE49-F238E27FC236}">
                <a16:creationId xmlns:a16="http://schemas.microsoft.com/office/drawing/2014/main" xmlns="" id="{00000000-0008-0000-1100-00003B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30" name="Group 6058">
          <a:extLst>
            <a:ext uri="{FF2B5EF4-FFF2-40B4-BE49-F238E27FC236}">
              <a16:creationId xmlns:a16="http://schemas.microsoft.com/office/drawing/2014/main" xmlns="" id="{00000000-0008-0000-1100-0000BAE54600}"/>
            </a:ext>
          </a:extLst>
        </xdr:cNvPr>
        <xdr:cNvGrpSpPr>
          <a:grpSpLocks/>
        </xdr:cNvGrpSpPr>
      </xdr:nvGrpSpPr>
      <xdr:grpSpPr bwMode="auto">
        <a:xfrm>
          <a:off x="4327525" y="10009188"/>
          <a:ext cx="266700" cy="0"/>
          <a:chOff x="466" y="3952"/>
          <a:chExt cx="28" cy="16"/>
        </a:xfrm>
      </xdr:grpSpPr>
      <xdr:sp macro="" textlink="">
        <xdr:nvSpPr>
          <xdr:cNvPr id="4647480" name="Line 6059">
            <a:extLst>
              <a:ext uri="{FF2B5EF4-FFF2-40B4-BE49-F238E27FC236}">
                <a16:creationId xmlns:a16="http://schemas.microsoft.com/office/drawing/2014/main" xmlns="" id="{00000000-0008-0000-1100-000038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81" name="Line 6060">
            <a:extLst>
              <a:ext uri="{FF2B5EF4-FFF2-40B4-BE49-F238E27FC236}">
                <a16:creationId xmlns:a16="http://schemas.microsoft.com/office/drawing/2014/main" xmlns="" id="{00000000-0008-0000-1100-000039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331" name="Group 6061">
          <a:extLst>
            <a:ext uri="{FF2B5EF4-FFF2-40B4-BE49-F238E27FC236}">
              <a16:creationId xmlns:a16="http://schemas.microsoft.com/office/drawing/2014/main" xmlns="" id="{00000000-0008-0000-1100-0000BBE54600}"/>
            </a:ext>
          </a:extLst>
        </xdr:cNvPr>
        <xdr:cNvGrpSpPr>
          <a:grpSpLocks/>
        </xdr:cNvGrpSpPr>
      </xdr:nvGrpSpPr>
      <xdr:grpSpPr bwMode="auto">
        <a:xfrm>
          <a:off x="3795713" y="10009188"/>
          <a:ext cx="190500" cy="0"/>
          <a:chOff x="466" y="3952"/>
          <a:chExt cx="28" cy="16"/>
        </a:xfrm>
      </xdr:grpSpPr>
      <xdr:sp macro="" textlink="">
        <xdr:nvSpPr>
          <xdr:cNvPr id="4647478" name="Line 6062">
            <a:extLst>
              <a:ext uri="{FF2B5EF4-FFF2-40B4-BE49-F238E27FC236}">
                <a16:creationId xmlns:a16="http://schemas.microsoft.com/office/drawing/2014/main" xmlns="" id="{00000000-0008-0000-1100-000036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79" name="Line 6063">
            <a:extLst>
              <a:ext uri="{FF2B5EF4-FFF2-40B4-BE49-F238E27FC236}">
                <a16:creationId xmlns:a16="http://schemas.microsoft.com/office/drawing/2014/main" xmlns="" id="{00000000-0008-0000-1100-000037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332" name="Group 6064">
          <a:extLst>
            <a:ext uri="{FF2B5EF4-FFF2-40B4-BE49-F238E27FC236}">
              <a16:creationId xmlns:a16="http://schemas.microsoft.com/office/drawing/2014/main" xmlns="" id="{00000000-0008-0000-1100-0000BCE54600}"/>
            </a:ext>
          </a:extLst>
        </xdr:cNvPr>
        <xdr:cNvGrpSpPr>
          <a:grpSpLocks/>
        </xdr:cNvGrpSpPr>
      </xdr:nvGrpSpPr>
      <xdr:grpSpPr bwMode="auto">
        <a:xfrm>
          <a:off x="3795713" y="10009188"/>
          <a:ext cx="190500" cy="0"/>
          <a:chOff x="466" y="3952"/>
          <a:chExt cx="28" cy="16"/>
        </a:xfrm>
      </xdr:grpSpPr>
      <xdr:sp macro="" textlink="">
        <xdr:nvSpPr>
          <xdr:cNvPr id="4647476" name="Line 6065">
            <a:extLst>
              <a:ext uri="{FF2B5EF4-FFF2-40B4-BE49-F238E27FC236}">
                <a16:creationId xmlns:a16="http://schemas.microsoft.com/office/drawing/2014/main" xmlns="" id="{00000000-0008-0000-1100-000034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77" name="Line 6066">
            <a:extLst>
              <a:ext uri="{FF2B5EF4-FFF2-40B4-BE49-F238E27FC236}">
                <a16:creationId xmlns:a16="http://schemas.microsoft.com/office/drawing/2014/main" xmlns="" id="{00000000-0008-0000-1100-000035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33" name="Group 6067">
          <a:extLst>
            <a:ext uri="{FF2B5EF4-FFF2-40B4-BE49-F238E27FC236}">
              <a16:creationId xmlns:a16="http://schemas.microsoft.com/office/drawing/2014/main" xmlns="" id="{00000000-0008-0000-1100-0000BDE54600}"/>
            </a:ext>
          </a:extLst>
        </xdr:cNvPr>
        <xdr:cNvGrpSpPr>
          <a:grpSpLocks/>
        </xdr:cNvGrpSpPr>
      </xdr:nvGrpSpPr>
      <xdr:grpSpPr bwMode="auto">
        <a:xfrm>
          <a:off x="4327525" y="10009188"/>
          <a:ext cx="266700" cy="0"/>
          <a:chOff x="466" y="3952"/>
          <a:chExt cx="28" cy="16"/>
        </a:xfrm>
      </xdr:grpSpPr>
      <xdr:sp macro="" textlink="">
        <xdr:nvSpPr>
          <xdr:cNvPr id="4647474" name="Line 6068">
            <a:extLst>
              <a:ext uri="{FF2B5EF4-FFF2-40B4-BE49-F238E27FC236}">
                <a16:creationId xmlns:a16="http://schemas.microsoft.com/office/drawing/2014/main" xmlns="" id="{00000000-0008-0000-1100-000032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75" name="Line 6069">
            <a:extLst>
              <a:ext uri="{FF2B5EF4-FFF2-40B4-BE49-F238E27FC236}">
                <a16:creationId xmlns:a16="http://schemas.microsoft.com/office/drawing/2014/main" xmlns="" id="{00000000-0008-0000-1100-000033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34" name="Group 6070">
          <a:extLst>
            <a:ext uri="{FF2B5EF4-FFF2-40B4-BE49-F238E27FC236}">
              <a16:creationId xmlns:a16="http://schemas.microsoft.com/office/drawing/2014/main" xmlns="" id="{00000000-0008-0000-1100-0000BEE54600}"/>
            </a:ext>
          </a:extLst>
        </xdr:cNvPr>
        <xdr:cNvGrpSpPr>
          <a:grpSpLocks/>
        </xdr:cNvGrpSpPr>
      </xdr:nvGrpSpPr>
      <xdr:grpSpPr bwMode="auto">
        <a:xfrm>
          <a:off x="4327525" y="10009188"/>
          <a:ext cx="266700" cy="0"/>
          <a:chOff x="466" y="3952"/>
          <a:chExt cx="28" cy="16"/>
        </a:xfrm>
      </xdr:grpSpPr>
      <xdr:sp macro="" textlink="">
        <xdr:nvSpPr>
          <xdr:cNvPr id="4647472" name="Line 6071">
            <a:extLst>
              <a:ext uri="{FF2B5EF4-FFF2-40B4-BE49-F238E27FC236}">
                <a16:creationId xmlns:a16="http://schemas.microsoft.com/office/drawing/2014/main" xmlns="" id="{00000000-0008-0000-1100-000030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73" name="Line 6072">
            <a:extLst>
              <a:ext uri="{FF2B5EF4-FFF2-40B4-BE49-F238E27FC236}">
                <a16:creationId xmlns:a16="http://schemas.microsoft.com/office/drawing/2014/main" xmlns="" id="{00000000-0008-0000-1100-000031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335" name="Group 6073">
          <a:extLst>
            <a:ext uri="{FF2B5EF4-FFF2-40B4-BE49-F238E27FC236}">
              <a16:creationId xmlns:a16="http://schemas.microsoft.com/office/drawing/2014/main" xmlns="" id="{00000000-0008-0000-1100-0000BFE54600}"/>
            </a:ext>
          </a:extLst>
        </xdr:cNvPr>
        <xdr:cNvGrpSpPr>
          <a:grpSpLocks/>
        </xdr:cNvGrpSpPr>
      </xdr:nvGrpSpPr>
      <xdr:grpSpPr bwMode="auto">
        <a:xfrm>
          <a:off x="3795713" y="10009188"/>
          <a:ext cx="188912" cy="0"/>
          <a:chOff x="466" y="3952"/>
          <a:chExt cx="28" cy="16"/>
        </a:xfrm>
      </xdr:grpSpPr>
      <xdr:sp macro="" textlink="">
        <xdr:nvSpPr>
          <xdr:cNvPr id="4647470" name="Line 6074">
            <a:extLst>
              <a:ext uri="{FF2B5EF4-FFF2-40B4-BE49-F238E27FC236}">
                <a16:creationId xmlns:a16="http://schemas.microsoft.com/office/drawing/2014/main" xmlns="" id="{00000000-0008-0000-1100-00002E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71" name="Line 6075">
            <a:extLst>
              <a:ext uri="{FF2B5EF4-FFF2-40B4-BE49-F238E27FC236}">
                <a16:creationId xmlns:a16="http://schemas.microsoft.com/office/drawing/2014/main" xmlns="" id="{00000000-0008-0000-1100-00002F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646336" name="Group 6076">
          <a:extLst>
            <a:ext uri="{FF2B5EF4-FFF2-40B4-BE49-F238E27FC236}">
              <a16:creationId xmlns:a16="http://schemas.microsoft.com/office/drawing/2014/main" xmlns="" id="{00000000-0008-0000-1100-0000C0E54600}"/>
            </a:ext>
          </a:extLst>
        </xdr:cNvPr>
        <xdr:cNvGrpSpPr>
          <a:grpSpLocks/>
        </xdr:cNvGrpSpPr>
      </xdr:nvGrpSpPr>
      <xdr:grpSpPr bwMode="auto">
        <a:xfrm>
          <a:off x="5041900" y="10009188"/>
          <a:ext cx="228600" cy="0"/>
          <a:chOff x="466" y="3952"/>
          <a:chExt cx="28" cy="16"/>
        </a:xfrm>
      </xdr:grpSpPr>
      <xdr:sp macro="" textlink="">
        <xdr:nvSpPr>
          <xdr:cNvPr id="4647468" name="Line 6077">
            <a:extLst>
              <a:ext uri="{FF2B5EF4-FFF2-40B4-BE49-F238E27FC236}">
                <a16:creationId xmlns:a16="http://schemas.microsoft.com/office/drawing/2014/main" xmlns="" id="{00000000-0008-0000-1100-00002C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69" name="Line 6078">
            <a:extLst>
              <a:ext uri="{FF2B5EF4-FFF2-40B4-BE49-F238E27FC236}">
                <a16:creationId xmlns:a16="http://schemas.microsoft.com/office/drawing/2014/main" xmlns="" id="{00000000-0008-0000-1100-00002D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37" name="Group 6079">
          <a:extLst>
            <a:ext uri="{FF2B5EF4-FFF2-40B4-BE49-F238E27FC236}">
              <a16:creationId xmlns:a16="http://schemas.microsoft.com/office/drawing/2014/main" xmlns="" id="{00000000-0008-0000-1100-0000C1E54600}"/>
            </a:ext>
          </a:extLst>
        </xdr:cNvPr>
        <xdr:cNvGrpSpPr>
          <a:grpSpLocks/>
        </xdr:cNvGrpSpPr>
      </xdr:nvGrpSpPr>
      <xdr:grpSpPr bwMode="auto">
        <a:xfrm>
          <a:off x="4327525" y="10009188"/>
          <a:ext cx="266700" cy="0"/>
          <a:chOff x="466" y="3952"/>
          <a:chExt cx="28" cy="16"/>
        </a:xfrm>
      </xdr:grpSpPr>
      <xdr:sp macro="" textlink="">
        <xdr:nvSpPr>
          <xdr:cNvPr id="4647466" name="Line 6080">
            <a:extLst>
              <a:ext uri="{FF2B5EF4-FFF2-40B4-BE49-F238E27FC236}">
                <a16:creationId xmlns:a16="http://schemas.microsoft.com/office/drawing/2014/main" xmlns="" id="{00000000-0008-0000-1100-00002A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67" name="Line 6081">
            <a:extLst>
              <a:ext uri="{FF2B5EF4-FFF2-40B4-BE49-F238E27FC236}">
                <a16:creationId xmlns:a16="http://schemas.microsoft.com/office/drawing/2014/main" xmlns="" id="{00000000-0008-0000-1100-00002B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38" name="Group 6082">
          <a:extLst>
            <a:ext uri="{FF2B5EF4-FFF2-40B4-BE49-F238E27FC236}">
              <a16:creationId xmlns:a16="http://schemas.microsoft.com/office/drawing/2014/main" xmlns="" id="{00000000-0008-0000-1100-0000C2E54600}"/>
            </a:ext>
          </a:extLst>
        </xdr:cNvPr>
        <xdr:cNvGrpSpPr>
          <a:grpSpLocks/>
        </xdr:cNvGrpSpPr>
      </xdr:nvGrpSpPr>
      <xdr:grpSpPr bwMode="auto">
        <a:xfrm>
          <a:off x="4327525" y="10009188"/>
          <a:ext cx="266700" cy="0"/>
          <a:chOff x="466" y="3952"/>
          <a:chExt cx="28" cy="16"/>
        </a:xfrm>
      </xdr:grpSpPr>
      <xdr:sp macro="" textlink="">
        <xdr:nvSpPr>
          <xdr:cNvPr id="4647464" name="Line 6083">
            <a:extLst>
              <a:ext uri="{FF2B5EF4-FFF2-40B4-BE49-F238E27FC236}">
                <a16:creationId xmlns:a16="http://schemas.microsoft.com/office/drawing/2014/main" xmlns="" id="{00000000-0008-0000-1100-000028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65" name="Line 6084">
            <a:extLst>
              <a:ext uri="{FF2B5EF4-FFF2-40B4-BE49-F238E27FC236}">
                <a16:creationId xmlns:a16="http://schemas.microsoft.com/office/drawing/2014/main" xmlns="" id="{00000000-0008-0000-1100-000029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39" name="Group 6085">
          <a:extLst>
            <a:ext uri="{FF2B5EF4-FFF2-40B4-BE49-F238E27FC236}">
              <a16:creationId xmlns:a16="http://schemas.microsoft.com/office/drawing/2014/main" xmlns="" id="{00000000-0008-0000-1100-0000C3E54600}"/>
            </a:ext>
          </a:extLst>
        </xdr:cNvPr>
        <xdr:cNvGrpSpPr>
          <a:grpSpLocks/>
        </xdr:cNvGrpSpPr>
      </xdr:nvGrpSpPr>
      <xdr:grpSpPr bwMode="auto">
        <a:xfrm>
          <a:off x="4327525" y="10009188"/>
          <a:ext cx="266700" cy="0"/>
          <a:chOff x="466" y="3952"/>
          <a:chExt cx="28" cy="16"/>
        </a:xfrm>
      </xdr:grpSpPr>
      <xdr:sp macro="" textlink="">
        <xdr:nvSpPr>
          <xdr:cNvPr id="4647462" name="Line 6086">
            <a:extLst>
              <a:ext uri="{FF2B5EF4-FFF2-40B4-BE49-F238E27FC236}">
                <a16:creationId xmlns:a16="http://schemas.microsoft.com/office/drawing/2014/main" xmlns="" id="{00000000-0008-0000-1100-000026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63" name="Line 6087">
            <a:extLst>
              <a:ext uri="{FF2B5EF4-FFF2-40B4-BE49-F238E27FC236}">
                <a16:creationId xmlns:a16="http://schemas.microsoft.com/office/drawing/2014/main" xmlns="" id="{00000000-0008-0000-1100-000027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40" name="Group 6088">
          <a:extLst>
            <a:ext uri="{FF2B5EF4-FFF2-40B4-BE49-F238E27FC236}">
              <a16:creationId xmlns:a16="http://schemas.microsoft.com/office/drawing/2014/main" xmlns="" id="{00000000-0008-0000-1100-0000C4E54600}"/>
            </a:ext>
          </a:extLst>
        </xdr:cNvPr>
        <xdr:cNvGrpSpPr>
          <a:grpSpLocks/>
        </xdr:cNvGrpSpPr>
      </xdr:nvGrpSpPr>
      <xdr:grpSpPr bwMode="auto">
        <a:xfrm>
          <a:off x="4327525" y="10009188"/>
          <a:ext cx="266700" cy="0"/>
          <a:chOff x="466" y="3952"/>
          <a:chExt cx="28" cy="16"/>
        </a:xfrm>
      </xdr:grpSpPr>
      <xdr:sp macro="" textlink="">
        <xdr:nvSpPr>
          <xdr:cNvPr id="4647460" name="Line 6089">
            <a:extLst>
              <a:ext uri="{FF2B5EF4-FFF2-40B4-BE49-F238E27FC236}">
                <a16:creationId xmlns:a16="http://schemas.microsoft.com/office/drawing/2014/main" xmlns="" id="{00000000-0008-0000-1100-000024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61" name="Line 6090">
            <a:extLst>
              <a:ext uri="{FF2B5EF4-FFF2-40B4-BE49-F238E27FC236}">
                <a16:creationId xmlns:a16="http://schemas.microsoft.com/office/drawing/2014/main" xmlns="" id="{00000000-0008-0000-1100-000025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646341" name="Group 6091">
          <a:extLst>
            <a:ext uri="{FF2B5EF4-FFF2-40B4-BE49-F238E27FC236}">
              <a16:creationId xmlns:a16="http://schemas.microsoft.com/office/drawing/2014/main" xmlns="" id="{00000000-0008-0000-1100-0000C5E54600}"/>
            </a:ext>
          </a:extLst>
        </xdr:cNvPr>
        <xdr:cNvGrpSpPr>
          <a:grpSpLocks/>
        </xdr:cNvGrpSpPr>
      </xdr:nvGrpSpPr>
      <xdr:grpSpPr bwMode="auto">
        <a:xfrm>
          <a:off x="4203700" y="10009188"/>
          <a:ext cx="228600" cy="0"/>
          <a:chOff x="466" y="3952"/>
          <a:chExt cx="28" cy="16"/>
        </a:xfrm>
      </xdr:grpSpPr>
      <xdr:sp macro="" textlink="">
        <xdr:nvSpPr>
          <xdr:cNvPr id="4647458" name="Line 6092">
            <a:extLst>
              <a:ext uri="{FF2B5EF4-FFF2-40B4-BE49-F238E27FC236}">
                <a16:creationId xmlns:a16="http://schemas.microsoft.com/office/drawing/2014/main" xmlns="" id="{00000000-0008-0000-1100-000022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59" name="Line 6093">
            <a:extLst>
              <a:ext uri="{FF2B5EF4-FFF2-40B4-BE49-F238E27FC236}">
                <a16:creationId xmlns:a16="http://schemas.microsoft.com/office/drawing/2014/main" xmlns="" id="{00000000-0008-0000-1100-000023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342" name="Group 6094">
          <a:extLst>
            <a:ext uri="{FF2B5EF4-FFF2-40B4-BE49-F238E27FC236}">
              <a16:creationId xmlns:a16="http://schemas.microsoft.com/office/drawing/2014/main" xmlns="" id="{00000000-0008-0000-1100-0000C6E54600}"/>
            </a:ext>
          </a:extLst>
        </xdr:cNvPr>
        <xdr:cNvGrpSpPr>
          <a:grpSpLocks/>
        </xdr:cNvGrpSpPr>
      </xdr:nvGrpSpPr>
      <xdr:grpSpPr bwMode="auto">
        <a:xfrm>
          <a:off x="3795713" y="10009188"/>
          <a:ext cx="188912" cy="0"/>
          <a:chOff x="466" y="3952"/>
          <a:chExt cx="28" cy="16"/>
        </a:xfrm>
      </xdr:grpSpPr>
      <xdr:sp macro="" textlink="">
        <xdr:nvSpPr>
          <xdr:cNvPr id="4647456" name="Line 6095">
            <a:extLst>
              <a:ext uri="{FF2B5EF4-FFF2-40B4-BE49-F238E27FC236}">
                <a16:creationId xmlns:a16="http://schemas.microsoft.com/office/drawing/2014/main" xmlns="" id="{00000000-0008-0000-1100-000020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57" name="Line 6096">
            <a:extLst>
              <a:ext uri="{FF2B5EF4-FFF2-40B4-BE49-F238E27FC236}">
                <a16:creationId xmlns:a16="http://schemas.microsoft.com/office/drawing/2014/main" xmlns="" id="{00000000-0008-0000-1100-000021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43" name="Group 6097">
          <a:extLst>
            <a:ext uri="{FF2B5EF4-FFF2-40B4-BE49-F238E27FC236}">
              <a16:creationId xmlns:a16="http://schemas.microsoft.com/office/drawing/2014/main" xmlns="" id="{00000000-0008-0000-1100-0000C7E54600}"/>
            </a:ext>
          </a:extLst>
        </xdr:cNvPr>
        <xdr:cNvGrpSpPr>
          <a:grpSpLocks/>
        </xdr:cNvGrpSpPr>
      </xdr:nvGrpSpPr>
      <xdr:grpSpPr bwMode="auto">
        <a:xfrm>
          <a:off x="4327525" y="10009188"/>
          <a:ext cx="266700" cy="0"/>
          <a:chOff x="466" y="3952"/>
          <a:chExt cx="28" cy="16"/>
        </a:xfrm>
      </xdr:grpSpPr>
      <xdr:sp macro="" textlink="">
        <xdr:nvSpPr>
          <xdr:cNvPr id="4647454" name="Line 6098">
            <a:extLst>
              <a:ext uri="{FF2B5EF4-FFF2-40B4-BE49-F238E27FC236}">
                <a16:creationId xmlns:a16="http://schemas.microsoft.com/office/drawing/2014/main" xmlns="" id="{00000000-0008-0000-1100-00001E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55" name="Line 6099">
            <a:extLst>
              <a:ext uri="{FF2B5EF4-FFF2-40B4-BE49-F238E27FC236}">
                <a16:creationId xmlns:a16="http://schemas.microsoft.com/office/drawing/2014/main" xmlns="" id="{00000000-0008-0000-1100-00001F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344" name="Group 6100">
          <a:extLst>
            <a:ext uri="{FF2B5EF4-FFF2-40B4-BE49-F238E27FC236}">
              <a16:creationId xmlns:a16="http://schemas.microsoft.com/office/drawing/2014/main" xmlns="" id="{00000000-0008-0000-1100-0000C8E54600}"/>
            </a:ext>
          </a:extLst>
        </xdr:cNvPr>
        <xdr:cNvGrpSpPr>
          <a:grpSpLocks/>
        </xdr:cNvGrpSpPr>
      </xdr:nvGrpSpPr>
      <xdr:grpSpPr bwMode="auto">
        <a:xfrm>
          <a:off x="3795713" y="10009188"/>
          <a:ext cx="188912" cy="0"/>
          <a:chOff x="466" y="3952"/>
          <a:chExt cx="28" cy="16"/>
        </a:xfrm>
      </xdr:grpSpPr>
      <xdr:sp macro="" textlink="">
        <xdr:nvSpPr>
          <xdr:cNvPr id="4647452" name="Line 6101">
            <a:extLst>
              <a:ext uri="{FF2B5EF4-FFF2-40B4-BE49-F238E27FC236}">
                <a16:creationId xmlns:a16="http://schemas.microsoft.com/office/drawing/2014/main" xmlns="" id="{00000000-0008-0000-1100-00001C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53" name="Line 6102">
            <a:extLst>
              <a:ext uri="{FF2B5EF4-FFF2-40B4-BE49-F238E27FC236}">
                <a16:creationId xmlns:a16="http://schemas.microsoft.com/office/drawing/2014/main" xmlns="" id="{00000000-0008-0000-1100-00001D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45" name="Group 6103">
          <a:extLst>
            <a:ext uri="{FF2B5EF4-FFF2-40B4-BE49-F238E27FC236}">
              <a16:creationId xmlns:a16="http://schemas.microsoft.com/office/drawing/2014/main" xmlns="" id="{00000000-0008-0000-1100-0000C9E54600}"/>
            </a:ext>
          </a:extLst>
        </xdr:cNvPr>
        <xdr:cNvGrpSpPr>
          <a:grpSpLocks/>
        </xdr:cNvGrpSpPr>
      </xdr:nvGrpSpPr>
      <xdr:grpSpPr bwMode="auto">
        <a:xfrm>
          <a:off x="4327525" y="10009188"/>
          <a:ext cx="266700" cy="0"/>
          <a:chOff x="466" y="3952"/>
          <a:chExt cx="28" cy="16"/>
        </a:xfrm>
      </xdr:grpSpPr>
      <xdr:sp macro="" textlink="">
        <xdr:nvSpPr>
          <xdr:cNvPr id="4647450" name="Line 6104">
            <a:extLst>
              <a:ext uri="{FF2B5EF4-FFF2-40B4-BE49-F238E27FC236}">
                <a16:creationId xmlns:a16="http://schemas.microsoft.com/office/drawing/2014/main" xmlns="" id="{00000000-0008-0000-1100-00001A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51" name="Line 6105">
            <a:extLst>
              <a:ext uri="{FF2B5EF4-FFF2-40B4-BE49-F238E27FC236}">
                <a16:creationId xmlns:a16="http://schemas.microsoft.com/office/drawing/2014/main" xmlns="" id="{00000000-0008-0000-1100-00001B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346" name="Group 6106">
          <a:extLst>
            <a:ext uri="{FF2B5EF4-FFF2-40B4-BE49-F238E27FC236}">
              <a16:creationId xmlns:a16="http://schemas.microsoft.com/office/drawing/2014/main" xmlns="" id="{00000000-0008-0000-1100-0000CAE54600}"/>
            </a:ext>
          </a:extLst>
        </xdr:cNvPr>
        <xdr:cNvGrpSpPr>
          <a:grpSpLocks/>
        </xdr:cNvGrpSpPr>
      </xdr:nvGrpSpPr>
      <xdr:grpSpPr bwMode="auto">
        <a:xfrm>
          <a:off x="3795713" y="10009188"/>
          <a:ext cx="188912" cy="0"/>
          <a:chOff x="466" y="3952"/>
          <a:chExt cx="28" cy="16"/>
        </a:xfrm>
      </xdr:grpSpPr>
      <xdr:sp macro="" textlink="">
        <xdr:nvSpPr>
          <xdr:cNvPr id="4647448" name="Line 6107">
            <a:extLst>
              <a:ext uri="{FF2B5EF4-FFF2-40B4-BE49-F238E27FC236}">
                <a16:creationId xmlns:a16="http://schemas.microsoft.com/office/drawing/2014/main" xmlns="" id="{00000000-0008-0000-1100-000018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49" name="Line 6108">
            <a:extLst>
              <a:ext uri="{FF2B5EF4-FFF2-40B4-BE49-F238E27FC236}">
                <a16:creationId xmlns:a16="http://schemas.microsoft.com/office/drawing/2014/main" xmlns="" id="{00000000-0008-0000-1100-000019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47" name="Group 6109">
          <a:extLst>
            <a:ext uri="{FF2B5EF4-FFF2-40B4-BE49-F238E27FC236}">
              <a16:creationId xmlns:a16="http://schemas.microsoft.com/office/drawing/2014/main" xmlns="" id="{00000000-0008-0000-1100-0000CBE54600}"/>
            </a:ext>
          </a:extLst>
        </xdr:cNvPr>
        <xdr:cNvGrpSpPr>
          <a:grpSpLocks/>
        </xdr:cNvGrpSpPr>
      </xdr:nvGrpSpPr>
      <xdr:grpSpPr bwMode="auto">
        <a:xfrm>
          <a:off x="4327525" y="10009188"/>
          <a:ext cx="266700" cy="0"/>
          <a:chOff x="466" y="3952"/>
          <a:chExt cx="28" cy="16"/>
        </a:xfrm>
      </xdr:grpSpPr>
      <xdr:sp macro="" textlink="">
        <xdr:nvSpPr>
          <xdr:cNvPr id="4647446" name="Line 6110">
            <a:extLst>
              <a:ext uri="{FF2B5EF4-FFF2-40B4-BE49-F238E27FC236}">
                <a16:creationId xmlns:a16="http://schemas.microsoft.com/office/drawing/2014/main" xmlns="" id="{00000000-0008-0000-1100-000016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47" name="Line 6111">
            <a:extLst>
              <a:ext uri="{FF2B5EF4-FFF2-40B4-BE49-F238E27FC236}">
                <a16:creationId xmlns:a16="http://schemas.microsoft.com/office/drawing/2014/main" xmlns="" id="{00000000-0008-0000-1100-000017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348" name="Group 6112">
          <a:extLst>
            <a:ext uri="{FF2B5EF4-FFF2-40B4-BE49-F238E27FC236}">
              <a16:creationId xmlns:a16="http://schemas.microsoft.com/office/drawing/2014/main" xmlns="" id="{00000000-0008-0000-1100-0000CCE54600}"/>
            </a:ext>
          </a:extLst>
        </xdr:cNvPr>
        <xdr:cNvGrpSpPr>
          <a:grpSpLocks/>
        </xdr:cNvGrpSpPr>
      </xdr:nvGrpSpPr>
      <xdr:grpSpPr bwMode="auto">
        <a:xfrm>
          <a:off x="3795713" y="10009188"/>
          <a:ext cx="188912" cy="0"/>
          <a:chOff x="466" y="3952"/>
          <a:chExt cx="28" cy="16"/>
        </a:xfrm>
      </xdr:grpSpPr>
      <xdr:sp macro="" textlink="">
        <xdr:nvSpPr>
          <xdr:cNvPr id="4647444" name="Line 6113">
            <a:extLst>
              <a:ext uri="{FF2B5EF4-FFF2-40B4-BE49-F238E27FC236}">
                <a16:creationId xmlns:a16="http://schemas.microsoft.com/office/drawing/2014/main" xmlns="" id="{00000000-0008-0000-1100-000014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45" name="Line 6114">
            <a:extLst>
              <a:ext uri="{FF2B5EF4-FFF2-40B4-BE49-F238E27FC236}">
                <a16:creationId xmlns:a16="http://schemas.microsoft.com/office/drawing/2014/main" xmlns="" id="{00000000-0008-0000-1100-000015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349" name="Group 6115">
          <a:extLst>
            <a:ext uri="{FF2B5EF4-FFF2-40B4-BE49-F238E27FC236}">
              <a16:creationId xmlns:a16="http://schemas.microsoft.com/office/drawing/2014/main" xmlns="" id="{00000000-0008-0000-1100-0000CDE54600}"/>
            </a:ext>
          </a:extLst>
        </xdr:cNvPr>
        <xdr:cNvGrpSpPr>
          <a:grpSpLocks/>
        </xdr:cNvGrpSpPr>
      </xdr:nvGrpSpPr>
      <xdr:grpSpPr bwMode="auto">
        <a:xfrm>
          <a:off x="3795713" y="10009188"/>
          <a:ext cx="188912" cy="0"/>
          <a:chOff x="466" y="3952"/>
          <a:chExt cx="28" cy="16"/>
        </a:xfrm>
      </xdr:grpSpPr>
      <xdr:sp macro="" textlink="">
        <xdr:nvSpPr>
          <xdr:cNvPr id="4647442" name="Line 6116">
            <a:extLst>
              <a:ext uri="{FF2B5EF4-FFF2-40B4-BE49-F238E27FC236}">
                <a16:creationId xmlns:a16="http://schemas.microsoft.com/office/drawing/2014/main" xmlns="" id="{00000000-0008-0000-1100-000012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43" name="Line 6117">
            <a:extLst>
              <a:ext uri="{FF2B5EF4-FFF2-40B4-BE49-F238E27FC236}">
                <a16:creationId xmlns:a16="http://schemas.microsoft.com/office/drawing/2014/main" xmlns="" id="{00000000-0008-0000-1100-000013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350" name="Group 6118">
          <a:extLst>
            <a:ext uri="{FF2B5EF4-FFF2-40B4-BE49-F238E27FC236}">
              <a16:creationId xmlns:a16="http://schemas.microsoft.com/office/drawing/2014/main" xmlns="" id="{00000000-0008-0000-1100-0000CEE54600}"/>
            </a:ext>
          </a:extLst>
        </xdr:cNvPr>
        <xdr:cNvGrpSpPr>
          <a:grpSpLocks/>
        </xdr:cNvGrpSpPr>
      </xdr:nvGrpSpPr>
      <xdr:grpSpPr bwMode="auto">
        <a:xfrm>
          <a:off x="3795713" y="10009188"/>
          <a:ext cx="188912" cy="0"/>
          <a:chOff x="466" y="3952"/>
          <a:chExt cx="28" cy="16"/>
        </a:xfrm>
      </xdr:grpSpPr>
      <xdr:sp macro="" textlink="">
        <xdr:nvSpPr>
          <xdr:cNvPr id="4647440" name="Line 6119">
            <a:extLst>
              <a:ext uri="{FF2B5EF4-FFF2-40B4-BE49-F238E27FC236}">
                <a16:creationId xmlns:a16="http://schemas.microsoft.com/office/drawing/2014/main" xmlns="" id="{00000000-0008-0000-1100-000010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41" name="Line 6120">
            <a:extLst>
              <a:ext uri="{FF2B5EF4-FFF2-40B4-BE49-F238E27FC236}">
                <a16:creationId xmlns:a16="http://schemas.microsoft.com/office/drawing/2014/main" xmlns="" id="{00000000-0008-0000-1100-000011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351" name="Group 6121">
          <a:extLst>
            <a:ext uri="{FF2B5EF4-FFF2-40B4-BE49-F238E27FC236}">
              <a16:creationId xmlns:a16="http://schemas.microsoft.com/office/drawing/2014/main" xmlns="" id="{00000000-0008-0000-1100-0000CFE54600}"/>
            </a:ext>
          </a:extLst>
        </xdr:cNvPr>
        <xdr:cNvGrpSpPr>
          <a:grpSpLocks/>
        </xdr:cNvGrpSpPr>
      </xdr:nvGrpSpPr>
      <xdr:grpSpPr bwMode="auto">
        <a:xfrm>
          <a:off x="3795713" y="10009188"/>
          <a:ext cx="188912" cy="0"/>
          <a:chOff x="466" y="3952"/>
          <a:chExt cx="28" cy="16"/>
        </a:xfrm>
      </xdr:grpSpPr>
      <xdr:sp macro="" textlink="">
        <xdr:nvSpPr>
          <xdr:cNvPr id="4647438" name="Line 6122">
            <a:extLst>
              <a:ext uri="{FF2B5EF4-FFF2-40B4-BE49-F238E27FC236}">
                <a16:creationId xmlns:a16="http://schemas.microsoft.com/office/drawing/2014/main" xmlns="" id="{00000000-0008-0000-1100-00000E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39" name="Line 6123">
            <a:extLst>
              <a:ext uri="{FF2B5EF4-FFF2-40B4-BE49-F238E27FC236}">
                <a16:creationId xmlns:a16="http://schemas.microsoft.com/office/drawing/2014/main" xmlns="" id="{00000000-0008-0000-1100-00000F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646352" name="Group 6124">
          <a:extLst>
            <a:ext uri="{FF2B5EF4-FFF2-40B4-BE49-F238E27FC236}">
              <a16:creationId xmlns:a16="http://schemas.microsoft.com/office/drawing/2014/main" xmlns="" id="{00000000-0008-0000-1100-0000D0E54600}"/>
            </a:ext>
          </a:extLst>
        </xdr:cNvPr>
        <xdr:cNvGrpSpPr>
          <a:grpSpLocks/>
        </xdr:cNvGrpSpPr>
      </xdr:nvGrpSpPr>
      <xdr:grpSpPr bwMode="auto">
        <a:xfrm>
          <a:off x="4699000" y="10009188"/>
          <a:ext cx="0" cy="0"/>
          <a:chOff x="466" y="3952"/>
          <a:chExt cx="28" cy="16"/>
        </a:xfrm>
      </xdr:grpSpPr>
      <xdr:sp macro="" textlink="">
        <xdr:nvSpPr>
          <xdr:cNvPr id="4647436" name="Line 6125">
            <a:extLst>
              <a:ext uri="{FF2B5EF4-FFF2-40B4-BE49-F238E27FC236}">
                <a16:creationId xmlns:a16="http://schemas.microsoft.com/office/drawing/2014/main" xmlns="" id="{00000000-0008-0000-1100-00000C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37" name="Line 6126">
            <a:extLst>
              <a:ext uri="{FF2B5EF4-FFF2-40B4-BE49-F238E27FC236}">
                <a16:creationId xmlns:a16="http://schemas.microsoft.com/office/drawing/2014/main" xmlns="" id="{00000000-0008-0000-1100-00000D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646353" name="Group 6127">
          <a:extLst>
            <a:ext uri="{FF2B5EF4-FFF2-40B4-BE49-F238E27FC236}">
              <a16:creationId xmlns:a16="http://schemas.microsoft.com/office/drawing/2014/main" xmlns="" id="{00000000-0008-0000-1100-0000D1E54600}"/>
            </a:ext>
          </a:extLst>
        </xdr:cNvPr>
        <xdr:cNvGrpSpPr>
          <a:grpSpLocks/>
        </xdr:cNvGrpSpPr>
      </xdr:nvGrpSpPr>
      <xdr:grpSpPr bwMode="auto">
        <a:xfrm>
          <a:off x="4699000" y="10009188"/>
          <a:ext cx="0" cy="0"/>
          <a:chOff x="466" y="3952"/>
          <a:chExt cx="28" cy="16"/>
        </a:xfrm>
      </xdr:grpSpPr>
      <xdr:sp macro="" textlink="">
        <xdr:nvSpPr>
          <xdr:cNvPr id="4647434" name="Line 6128">
            <a:extLst>
              <a:ext uri="{FF2B5EF4-FFF2-40B4-BE49-F238E27FC236}">
                <a16:creationId xmlns:a16="http://schemas.microsoft.com/office/drawing/2014/main" xmlns="" id="{00000000-0008-0000-1100-00000A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35" name="Line 6129">
            <a:extLst>
              <a:ext uri="{FF2B5EF4-FFF2-40B4-BE49-F238E27FC236}">
                <a16:creationId xmlns:a16="http://schemas.microsoft.com/office/drawing/2014/main" xmlns="" id="{00000000-0008-0000-1100-00000B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646354" name="Group 6130">
          <a:extLst>
            <a:ext uri="{FF2B5EF4-FFF2-40B4-BE49-F238E27FC236}">
              <a16:creationId xmlns:a16="http://schemas.microsoft.com/office/drawing/2014/main" xmlns="" id="{00000000-0008-0000-1100-0000D2E54600}"/>
            </a:ext>
          </a:extLst>
        </xdr:cNvPr>
        <xdr:cNvGrpSpPr>
          <a:grpSpLocks/>
        </xdr:cNvGrpSpPr>
      </xdr:nvGrpSpPr>
      <xdr:grpSpPr bwMode="auto">
        <a:xfrm>
          <a:off x="4699000" y="10009188"/>
          <a:ext cx="0" cy="0"/>
          <a:chOff x="466" y="3952"/>
          <a:chExt cx="28" cy="16"/>
        </a:xfrm>
      </xdr:grpSpPr>
      <xdr:sp macro="" textlink="">
        <xdr:nvSpPr>
          <xdr:cNvPr id="4647432" name="Line 6131">
            <a:extLst>
              <a:ext uri="{FF2B5EF4-FFF2-40B4-BE49-F238E27FC236}">
                <a16:creationId xmlns:a16="http://schemas.microsoft.com/office/drawing/2014/main" xmlns="" id="{00000000-0008-0000-1100-000008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33" name="Line 6132">
            <a:extLst>
              <a:ext uri="{FF2B5EF4-FFF2-40B4-BE49-F238E27FC236}">
                <a16:creationId xmlns:a16="http://schemas.microsoft.com/office/drawing/2014/main" xmlns="" id="{00000000-0008-0000-1100-000009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646355" name="Group 6133">
          <a:extLst>
            <a:ext uri="{FF2B5EF4-FFF2-40B4-BE49-F238E27FC236}">
              <a16:creationId xmlns:a16="http://schemas.microsoft.com/office/drawing/2014/main" xmlns="" id="{00000000-0008-0000-1100-0000D3E54600}"/>
            </a:ext>
          </a:extLst>
        </xdr:cNvPr>
        <xdr:cNvGrpSpPr>
          <a:grpSpLocks/>
        </xdr:cNvGrpSpPr>
      </xdr:nvGrpSpPr>
      <xdr:grpSpPr bwMode="auto">
        <a:xfrm>
          <a:off x="4699000" y="10009188"/>
          <a:ext cx="0" cy="0"/>
          <a:chOff x="466" y="3952"/>
          <a:chExt cx="28" cy="16"/>
        </a:xfrm>
      </xdr:grpSpPr>
      <xdr:sp macro="" textlink="">
        <xdr:nvSpPr>
          <xdr:cNvPr id="4647430" name="Line 6134">
            <a:extLst>
              <a:ext uri="{FF2B5EF4-FFF2-40B4-BE49-F238E27FC236}">
                <a16:creationId xmlns:a16="http://schemas.microsoft.com/office/drawing/2014/main" xmlns="" id="{00000000-0008-0000-1100-000006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31" name="Line 6135">
            <a:extLst>
              <a:ext uri="{FF2B5EF4-FFF2-40B4-BE49-F238E27FC236}">
                <a16:creationId xmlns:a16="http://schemas.microsoft.com/office/drawing/2014/main" xmlns="" id="{00000000-0008-0000-1100-000007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646356" name="Group 6136">
          <a:extLst>
            <a:ext uri="{FF2B5EF4-FFF2-40B4-BE49-F238E27FC236}">
              <a16:creationId xmlns:a16="http://schemas.microsoft.com/office/drawing/2014/main" xmlns="" id="{00000000-0008-0000-1100-0000D4E54600}"/>
            </a:ext>
          </a:extLst>
        </xdr:cNvPr>
        <xdr:cNvGrpSpPr>
          <a:grpSpLocks/>
        </xdr:cNvGrpSpPr>
      </xdr:nvGrpSpPr>
      <xdr:grpSpPr bwMode="auto">
        <a:xfrm>
          <a:off x="3729038" y="10009188"/>
          <a:ext cx="254000" cy="0"/>
          <a:chOff x="466" y="3952"/>
          <a:chExt cx="28" cy="16"/>
        </a:xfrm>
      </xdr:grpSpPr>
      <xdr:sp macro="" textlink="">
        <xdr:nvSpPr>
          <xdr:cNvPr id="4647428" name="Line 6137">
            <a:extLst>
              <a:ext uri="{FF2B5EF4-FFF2-40B4-BE49-F238E27FC236}">
                <a16:creationId xmlns:a16="http://schemas.microsoft.com/office/drawing/2014/main" xmlns="" id="{00000000-0008-0000-1100-000004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29" name="Line 6138">
            <a:extLst>
              <a:ext uri="{FF2B5EF4-FFF2-40B4-BE49-F238E27FC236}">
                <a16:creationId xmlns:a16="http://schemas.microsoft.com/office/drawing/2014/main" xmlns="" id="{00000000-0008-0000-1100-000005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646357" name="Group 6139">
          <a:extLst>
            <a:ext uri="{FF2B5EF4-FFF2-40B4-BE49-F238E27FC236}">
              <a16:creationId xmlns:a16="http://schemas.microsoft.com/office/drawing/2014/main" xmlns="" id="{00000000-0008-0000-1100-0000D5E54600}"/>
            </a:ext>
          </a:extLst>
        </xdr:cNvPr>
        <xdr:cNvGrpSpPr>
          <a:grpSpLocks/>
        </xdr:cNvGrpSpPr>
      </xdr:nvGrpSpPr>
      <xdr:grpSpPr bwMode="auto">
        <a:xfrm>
          <a:off x="3709988" y="10009188"/>
          <a:ext cx="266700" cy="0"/>
          <a:chOff x="466" y="3952"/>
          <a:chExt cx="28" cy="16"/>
        </a:xfrm>
      </xdr:grpSpPr>
      <xdr:sp macro="" textlink="">
        <xdr:nvSpPr>
          <xdr:cNvPr id="4647426" name="Line 6140">
            <a:extLst>
              <a:ext uri="{FF2B5EF4-FFF2-40B4-BE49-F238E27FC236}">
                <a16:creationId xmlns:a16="http://schemas.microsoft.com/office/drawing/2014/main" xmlns="" id="{00000000-0008-0000-1100-000002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27" name="Line 6141">
            <a:extLst>
              <a:ext uri="{FF2B5EF4-FFF2-40B4-BE49-F238E27FC236}">
                <a16:creationId xmlns:a16="http://schemas.microsoft.com/office/drawing/2014/main" xmlns="" id="{00000000-0008-0000-1100-000003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646358" name="Group 6142">
          <a:extLst>
            <a:ext uri="{FF2B5EF4-FFF2-40B4-BE49-F238E27FC236}">
              <a16:creationId xmlns:a16="http://schemas.microsoft.com/office/drawing/2014/main" xmlns="" id="{00000000-0008-0000-1100-0000D6E54600}"/>
            </a:ext>
          </a:extLst>
        </xdr:cNvPr>
        <xdr:cNvGrpSpPr>
          <a:grpSpLocks/>
        </xdr:cNvGrpSpPr>
      </xdr:nvGrpSpPr>
      <xdr:grpSpPr bwMode="auto">
        <a:xfrm>
          <a:off x="3738563" y="10009188"/>
          <a:ext cx="247650" cy="0"/>
          <a:chOff x="466" y="3952"/>
          <a:chExt cx="28" cy="16"/>
        </a:xfrm>
      </xdr:grpSpPr>
      <xdr:sp macro="" textlink="">
        <xdr:nvSpPr>
          <xdr:cNvPr id="4647424" name="Line 6143">
            <a:extLst>
              <a:ext uri="{FF2B5EF4-FFF2-40B4-BE49-F238E27FC236}">
                <a16:creationId xmlns:a16="http://schemas.microsoft.com/office/drawing/2014/main" xmlns="" id="{00000000-0008-0000-1100-000000EA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25" name="Line 6144">
            <a:extLst>
              <a:ext uri="{FF2B5EF4-FFF2-40B4-BE49-F238E27FC236}">
                <a16:creationId xmlns:a16="http://schemas.microsoft.com/office/drawing/2014/main" xmlns="" id="{00000000-0008-0000-1100-000001EA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646359" name="Group 6145">
          <a:extLst>
            <a:ext uri="{FF2B5EF4-FFF2-40B4-BE49-F238E27FC236}">
              <a16:creationId xmlns:a16="http://schemas.microsoft.com/office/drawing/2014/main" xmlns="" id="{00000000-0008-0000-1100-0000D7E54600}"/>
            </a:ext>
          </a:extLst>
        </xdr:cNvPr>
        <xdr:cNvGrpSpPr>
          <a:grpSpLocks/>
        </xdr:cNvGrpSpPr>
      </xdr:nvGrpSpPr>
      <xdr:grpSpPr bwMode="auto">
        <a:xfrm>
          <a:off x="4260850" y="10009188"/>
          <a:ext cx="266700" cy="0"/>
          <a:chOff x="466" y="3952"/>
          <a:chExt cx="28" cy="16"/>
        </a:xfrm>
      </xdr:grpSpPr>
      <xdr:sp macro="" textlink="">
        <xdr:nvSpPr>
          <xdr:cNvPr id="4647422" name="Line 6146">
            <a:extLst>
              <a:ext uri="{FF2B5EF4-FFF2-40B4-BE49-F238E27FC236}">
                <a16:creationId xmlns:a16="http://schemas.microsoft.com/office/drawing/2014/main" xmlns="" id="{00000000-0008-0000-1100-0000FE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23" name="Line 6147">
            <a:extLst>
              <a:ext uri="{FF2B5EF4-FFF2-40B4-BE49-F238E27FC236}">
                <a16:creationId xmlns:a16="http://schemas.microsoft.com/office/drawing/2014/main" xmlns="" id="{00000000-0008-0000-1100-0000FF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646360" name="Group 6148">
          <a:extLst>
            <a:ext uri="{FF2B5EF4-FFF2-40B4-BE49-F238E27FC236}">
              <a16:creationId xmlns:a16="http://schemas.microsoft.com/office/drawing/2014/main" xmlns="" id="{00000000-0008-0000-1100-0000D8E54600}"/>
            </a:ext>
          </a:extLst>
        </xdr:cNvPr>
        <xdr:cNvGrpSpPr>
          <a:grpSpLocks/>
        </xdr:cNvGrpSpPr>
      </xdr:nvGrpSpPr>
      <xdr:grpSpPr bwMode="auto">
        <a:xfrm>
          <a:off x="4289425" y="10009188"/>
          <a:ext cx="266700" cy="0"/>
          <a:chOff x="466" y="3952"/>
          <a:chExt cx="28" cy="16"/>
        </a:xfrm>
      </xdr:grpSpPr>
      <xdr:sp macro="" textlink="">
        <xdr:nvSpPr>
          <xdr:cNvPr id="4647420" name="Line 6149">
            <a:extLst>
              <a:ext uri="{FF2B5EF4-FFF2-40B4-BE49-F238E27FC236}">
                <a16:creationId xmlns:a16="http://schemas.microsoft.com/office/drawing/2014/main" xmlns="" id="{00000000-0008-0000-1100-0000FC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21" name="Line 6150">
            <a:extLst>
              <a:ext uri="{FF2B5EF4-FFF2-40B4-BE49-F238E27FC236}">
                <a16:creationId xmlns:a16="http://schemas.microsoft.com/office/drawing/2014/main" xmlns="" id="{00000000-0008-0000-1100-0000FD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646361" name="Group 6151">
          <a:extLst>
            <a:ext uri="{FF2B5EF4-FFF2-40B4-BE49-F238E27FC236}">
              <a16:creationId xmlns:a16="http://schemas.microsoft.com/office/drawing/2014/main" xmlns="" id="{00000000-0008-0000-1100-0000D9E54600}"/>
            </a:ext>
          </a:extLst>
        </xdr:cNvPr>
        <xdr:cNvGrpSpPr>
          <a:grpSpLocks/>
        </xdr:cNvGrpSpPr>
      </xdr:nvGrpSpPr>
      <xdr:grpSpPr bwMode="auto">
        <a:xfrm>
          <a:off x="4279900" y="10009188"/>
          <a:ext cx="266700" cy="0"/>
          <a:chOff x="466" y="3952"/>
          <a:chExt cx="28" cy="16"/>
        </a:xfrm>
      </xdr:grpSpPr>
      <xdr:sp macro="" textlink="">
        <xdr:nvSpPr>
          <xdr:cNvPr id="4647418" name="Line 6152">
            <a:extLst>
              <a:ext uri="{FF2B5EF4-FFF2-40B4-BE49-F238E27FC236}">
                <a16:creationId xmlns:a16="http://schemas.microsoft.com/office/drawing/2014/main" xmlns="" id="{00000000-0008-0000-1100-0000FA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19" name="Line 6153">
            <a:extLst>
              <a:ext uri="{FF2B5EF4-FFF2-40B4-BE49-F238E27FC236}">
                <a16:creationId xmlns:a16="http://schemas.microsoft.com/office/drawing/2014/main" xmlns="" id="{00000000-0008-0000-1100-0000FB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646362" name="Group 6154">
          <a:extLst>
            <a:ext uri="{FF2B5EF4-FFF2-40B4-BE49-F238E27FC236}">
              <a16:creationId xmlns:a16="http://schemas.microsoft.com/office/drawing/2014/main" xmlns="" id="{00000000-0008-0000-1100-0000DAE54600}"/>
            </a:ext>
          </a:extLst>
        </xdr:cNvPr>
        <xdr:cNvGrpSpPr>
          <a:grpSpLocks/>
        </xdr:cNvGrpSpPr>
      </xdr:nvGrpSpPr>
      <xdr:grpSpPr bwMode="auto">
        <a:xfrm>
          <a:off x="3719513" y="10009188"/>
          <a:ext cx="266700" cy="0"/>
          <a:chOff x="466" y="3952"/>
          <a:chExt cx="28" cy="16"/>
        </a:xfrm>
      </xdr:grpSpPr>
      <xdr:sp macro="" textlink="">
        <xdr:nvSpPr>
          <xdr:cNvPr id="4647416" name="Line 6155">
            <a:extLst>
              <a:ext uri="{FF2B5EF4-FFF2-40B4-BE49-F238E27FC236}">
                <a16:creationId xmlns:a16="http://schemas.microsoft.com/office/drawing/2014/main" xmlns="" id="{00000000-0008-0000-1100-0000F8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17" name="Line 6156">
            <a:extLst>
              <a:ext uri="{FF2B5EF4-FFF2-40B4-BE49-F238E27FC236}">
                <a16:creationId xmlns:a16="http://schemas.microsoft.com/office/drawing/2014/main" xmlns="" id="{00000000-0008-0000-1100-0000F9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646363" name="Group 6157">
          <a:extLst>
            <a:ext uri="{FF2B5EF4-FFF2-40B4-BE49-F238E27FC236}">
              <a16:creationId xmlns:a16="http://schemas.microsoft.com/office/drawing/2014/main" xmlns="" id="{00000000-0008-0000-1100-0000DBE54600}"/>
            </a:ext>
          </a:extLst>
        </xdr:cNvPr>
        <xdr:cNvGrpSpPr>
          <a:grpSpLocks/>
        </xdr:cNvGrpSpPr>
      </xdr:nvGrpSpPr>
      <xdr:grpSpPr bwMode="auto">
        <a:xfrm>
          <a:off x="3767138" y="10009188"/>
          <a:ext cx="217487" cy="0"/>
          <a:chOff x="466" y="3952"/>
          <a:chExt cx="28" cy="16"/>
        </a:xfrm>
      </xdr:grpSpPr>
      <xdr:sp macro="" textlink="">
        <xdr:nvSpPr>
          <xdr:cNvPr id="4647414" name="Line 6158">
            <a:extLst>
              <a:ext uri="{FF2B5EF4-FFF2-40B4-BE49-F238E27FC236}">
                <a16:creationId xmlns:a16="http://schemas.microsoft.com/office/drawing/2014/main" xmlns="" id="{00000000-0008-0000-1100-0000F6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15" name="Line 6159">
            <a:extLst>
              <a:ext uri="{FF2B5EF4-FFF2-40B4-BE49-F238E27FC236}">
                <a16:creationId xmlns:a16="http://schemas.microsoft.com/office/drawing/2014/main" xmlns="" id="{00000000-0008-0000-1100-0000F7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646364" name="Group 6160">
          <a:extLst>
            <a:ext uri="{FF2B5EF4-FFF2-40B4-BE49-F238E27FC236}">
              <a16:creationId xmlns:a16="http://schemas.microsoft.com/office/drawing/2014/main" xmlns="" id="{00000000-0008-0000-1100-0000DCE54600}"/>
            </a:ext>
          </a:extLst>
        </xdr:cNvPr>
        <xdr:cNvGrpSpPr>
          <a:grpSpLocks/>
        </xdr:cNvGrpSpPr>
      </xdr:nvGrpSpPr>
      <xdr:grpSpPr bwMode="auto">
        <a:xfrm>
          <a:off x="3748088" y="10009188"/>
          <a:ext cx="234950" cy="0"/>
          <a:chOff x="466" y="3952"/>
          <a:chExt cx="28" cy="16"/>
        </a:xfrm>
      </xdr:grpSpPr>
      <xdr:sp macro="" textlink="">
        <xdr:nvSpPr>
          <xdr:cNvPr id="4647412" name="Line 6161">
            <a:extLst>
              <a:ext uri="{FF2B5EF4-FFF2-40B4-BE49-F238E27FC236}">
                <a16:creationId xmlns:a16="http://schemas.microsoft.com/office/drawing/2014/main" xmlns="" id="{00000000-0008-0000-1100-0000F4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13" name="Line 6162">
            <a:extLst>
              <a:ext uri="{FF2B5EF4-FFF2-40B4-BE49-F238E27FC236}">
                <a16:creationId xmlns:a16="http://schemas.microsoft.com/office/drawing/2014/main" xmlns="" id="{00000000-0008-0000-1100-0000F5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646365" name="Group 6163">
          <a:extLst>
            <a:ext uri="{FF2B5EF4-FFF2-40B4-BE49-F238E27FC236}">
              <a16:creationId xmlns:a16="http://schemas.microsoft.com/office/drawing/2014/main" xmlns="" id="{00000000-0008-0000-1100-0000DDE54600}"/>
            </a:ext>
          </a:extLst>
        </xdr:cNvPr>
        <xdr:cNvGrpSpPr>
          <a:grpSpLocks/>
        </xdr:cNvGrpSpPr>
      </xdr:nvGrpSpPr>
      <xdr:grpSpPr bwMode="auto">
        <a:xfrm>
          <a:off x="3738563" y="10009188"/>
          <a:ext cx="247650" cy="0"/>
          <a:chOff x="466" y="3952"/>
          <a:chExt cx="28" cy="16"/>
        </a:xfrm>
      </xdr:grpSpPr>
      <xdr:sp macro="" textlink="">
        <xdr:nvSpPr>
          <xdr:cNvPr id="4647410" name="Line 6164">
            <a:extLst>
              <a:ext uri="{FF2B5EF4-FFF2-40B4-BE49-F238E27FC236}">
                <a16:creationId xmlns:a16="http://schemas.microsoft.com/office/drawing/2014/main" xmlns="" id="{00000000-0008-0000-1100-0000F2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11" name="Line 6165">
            <a:extLst>
              <a:ext uri="{FF2B5EF4-FFF2-40B4-BE49-F238E27FC236}">
                <a16:creationId xmlns:a16="http://schemas.microsoft.com/office/drawing/2014/main" xmlns="" id="{00000000-0008-0000-1100-0000F3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366" name="Group 6166">
          <a:extLst>
            <a:ext uri="{FF2B5EF4-FFF2-40B4-BE49-F238E27FC236}">
              <a16:creationId xmlns:a16="http://schemas.microsoft.com/office/drawing/2014/main" xmlns="" id="{00000000-0008-0000-1100-0000DEE54600}"/>
            </a:ext>
          </a:extLst>
        </xdr:cNvPr>
        <xdr:cNvGrpSpPr>
          <a:grpSpLocks/>
        </xdr:cNvGrpSpPr>
      </xdr:nvGrpSpPr>
      <xdr:grpSpPr bwMode="auto">
        <a:xfrm>
          <a:off x="3795713" y="10009188"/>
          <a:ext cx="188912" cy="0"/>
          <a:chOff x="466" y="3952"/>
          <a:chExt cx="28" cy="16"/>
        </a:xfrm>
      </xdr:grpSpPr>
      <xdr:sp macro="" textlink="">
        <xdr:nvSpPr>
          <xdr:cNvPr id="4647408" name="Line 6167">
            <a:extLst>
              <a:ext uri="{FF2B5EF4-FFF2-40B4-BE49-F238E27FC236}">
                <a16:creationId xmlns:a16="http://schemas.microsoft.com/office/drawing/2014/main" xmlns="" id="{00000000-0008-0000-1100-0000F0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09" name="Line 6168">
            <a:extLst>
              <a:ext uri="{FF2B5EF4-FFF2-40B4-BE49-F238E27FC236}">
                <a16:creationId xmlns:a16="http://schemas.microsoft.com/office/drawing/2014/main" xmlns="" id="{00000000-0008-0000-1100-0000F1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367" name="Group 6169">
          <a:extLst>
            <a:ext uri="{FF2B5EF4-FFF2-40B4-BE49-F238E27FC236}">
              <a16:creationId xmlns:a16="http://schemas.microsoft.com/office/drawing/2014/main" xmlns="" id="{00000000-0008-0000-1100-0000DFE54600}"/>
            </a:ext>
          </a:extLst>
        </xdr:cNvPr>
        <xdr:cNvGrpSpPr>
          <a:grpSpLocks/>
        </xdr:cNvGrpSpPr>
      </xdr:nvGrpSpPr>
      <xdr:grpSpPr bwMode="auto">
        <a:xfrm>
          <a:off x="3795713" y="10009188"/>
          <a:ext cx="188912" cy="0"/>
          <a:chOff x="466" y="3952"/>
          <a:chExt cx="28" cy="16"/>
        </a:xfrm>
      </xdr:grpSpPr>
      <xdr:sp macro="" textlink="">
        <xdr:nvSpPr>
          <xdr:cNvPr id="4647406" name="Line 6170">
            <a:extLst>
              <a:ext uri="{FF2B5EF4-FFF2-40B4-BE49-F238E27FC236}">
                <a16:creationId xmlns:a16="http://schemas.microsoft.com/office/drawing/2014/main" xmlns="" id="{00000000-0008-0000-1100-0000EE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07" name="Line 6171">
            <a:extLst>
              <a:ext uri="{FF2B5EF4-FFF2-40B4-BE49-F238E27FC236}">
                <a16:creationId xmlns:a16="http://schemas.microsoft.com/office/drawing/2014/main" xmlns="" id="{00000000-0008-0000-1100-0000EF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368" name="Group 6172">
          <a:extLst>
            <a:ext uri="{FF2B5EF4-FFF2-40B4-BE49-F238E27FC236}">
              <a16:creationId xmlns:a16="http://schemas.microsoft.com/office/drawing/2014/main" xmlns="" id="{00000000-0008-0000-1100-0000E0E54600}"/>
            </a:ext>
          </a:extLst>
        </xdr:cNvPr>
        <xdr:cNvGrpSpPr>
          <a:grpSpLocks/>
        </xdr:cNvGrpSpPr>
      </xdr:nvGrpSpPr>
      <xdr:grpSpPr bwMode="auto">
        <a:xfrm>
          <a:off x="3795713" y="10009188"/>
          <a:ext cx="188912" cy="0"/>
          <a:chOff x="466" y="3952"/>
          <a:chExt cx="28" cy="16"/>
        </a:xfrm>
      </xdr:grpSpPr>
      <xdr:sp macro="" textlink="">
        <xdr:nvSpPr>
          <xdr:cNvPr id="4647404" name="Line 6173">
            <a:extLst>
              <a:ext uri="{FF2B5EF4-FFF2-40B4-BE49-F238E27FC236}">
                <a16:creationId xmlns:a16="http://schemas.microsoft.com/office/drawing/2014/main" xmlns="" id="{00000000-0008-0000-1100-0000EC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05" name="Line 6174">
            <a:extLst>
              <a:ext uri="{FF2B5EF4-FFF2-40B4-BE49-F238E27FC236}">
                <a16:creationId xmlns:a16="http://schemas.microsoft.com/office/drawing/2014/main" xmlns="" id="{00000000-0008-0000-1100-0000ED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369" name="Group 6175">
          <a:extLst>
            <a:ext uri="{FF2B5EF4-FFF2-40B4-BE49-F238E27FC236}">
              <a16:creationId xmlns:a16="http://schemas.microsoft.com/office/drawing/2014/main" xmlns="" id="{00000000-0008-0000-1100-0000E1E54600}"/>
            </a:ext>
          </a:extLst>
        </xdr:cNvPr>
        <xdr:cNvGrpSpPr>
          <a:grpSpLocks/>
        </xdr:cNvGrpSpPr>
      </xdr:nvGrpSpPr>
      <xdr:grpSpPr bwMode="auto">
        <a:xfrm>
          <a:off x="3795713" y="10009188"/>
          <a:ext cx="188912" cy="0"/>
          <a:chOff x="466" y="3952"/>
          <a:chExt cx="28" cy="16"/>
        </a:xfrm>
      </xdr:grpSpPr>
      <xdr:sp macro="" textlink="">
        <xdr:nvSpPr>
          <xdr:cNvPr id="4647402" name="Line 6176">
            <a:extLst>
              <a:ext uri="{FF2B5EF4-FFF2-40B4-BE49-F238E27FC236}">
                <a16:creationId xmlns:a16="http://schemas.microsoft.com/office/drawing/2014/main" xmlns="" id="{00000000-0008-0000-1100-0000EA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03" name="Line 6177">
            <a:extLst>
              <a:ext uri="{FF2B5EF4-FFF2-40B4-BE49-F238E27FC236}">
                <a16:creationId xmlns:a16="http://schemas.microsoft.com/office/drawing/2014/main" xmlns="" id="{00000000-0008-0000-1100-0000EB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370" name="Group 6178">
          <a:extLst>
            <a:ext uri="{FF2B5EF4-FFF2-40B4-BE49-F238E27FC236}">
              <a16:creationId xmlns:a16="http://schemas.microsoft.com/office/drawing/2014/main" xmlns="" id="{00000000-0008-0000-1100-0000E2E54600}"/>
            </a:ext>
          </a:extLst>
        </xdr:cNvPr>
        <xdr:cNvGrpSpPr>
          <a:grpSpLocks/>
        </xdr:cNvGrpSpPr>
      </xdr:nvGrpSpPr>
      <xdr:grpSpPr bwMode="auto">
        <a:xfrm>
          <a:off x="3795713" y="10009188"/>
          <a:ext cx="188912" cy="0"/>
          <a:chOff x="466" y="3952"/>
          <a:chExt cx="28" cy="16"/>
        </a:xfrm>
      </xdr:grpSpPr>
      <xdr:sp macro="" textlink="">
        <xdr:nvSpPr>
          <xdr:cNvPr id="4647400" name="Line 6179">
            <a:extLst>
              <a:ext uri="{FF2B5EF4-FFF2-40B4-BE49-F238E27FC236}">
                <a16:creationId xmlns:a16="http://schemas.microsoft.com/office/drawing/2014/main" xmlns="" id="{00000000-0008-0000-1100-0000E8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401" name="Line 6180">
            <a:extLst>
              <a:ext uri="{FF2B5EF4-FFF2-40B4-BE49-F238E27FC236}">
                <a16:creationId xmlns:a16="http://schemas.microsoft.com/office/drawing/2014/main" xmlns="" id="{00000000-0008-0000-1100-0000E9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371" name="Group 6181">
          <a:extLst>
            <a:ext uri="{FF2B5EF4-FFF2-40B4-BE49-F238E27FC236}">
              <a16:creationId xmlns:a16="http://schemas.microsoft.com/office/drawing/2014/main" xmlns="" id="{00000000-0008-0000-1100-0000E3E54600}"/>
            </a:ext>
          </a:extLst>
        </xdr:cNvPr>
        <xdr:cNvGrpSpPr>
          <a:grpSpLocks/>
        </xdr:cNvGrpSpPr>
      </xdr:nvGrpSpPr>
      <xdr:grpSpPr bwMode="auto">
        <a:xfrm>
          <a:off x="3795713" y="10009188"/>
          <a:ext cx="188912" cy="0"/>
          <a:chOff x="466" y="3952"/>
          <a:chExt cx="28" cy="16"/>
        </a:xfrm>
      </xdr:grpSpPr>
      <xdr:sp macro="" textlink="">
        <xdr:nvSpPr>
          <xdr:cNvPr id="4647398" name="Line 6182">
            <a:extLst>
              <a:ext uri="{FF2B5EF4-FFF2-40B4-BE49-F238E27FC236}">
                <a16:creationId xmlns:a16="http://schemas.microsoft.com/office/drawing/2014/main" xmlns="" id="{00000000-0008-0000-1100-0000E6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99" name="Line 6183">
            <a:extLst>
              <a:ext uri="{FF2B5EF4-FFF2-40B4-BE49-F238E27FC236}">
                <a16:creationId xmlns:a16="http://schemas.microsoft.com/office/drawing/2014/main" xmlns="" id="{00000000-0008-0000-1100-0000E7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646372" name="Group 6184">
          <a:extLst>
            <a:ext uri="{FF2B5EF4-FFF2-40B4-BE49-F238E27FC236}">
              <a16:creationId xmlns:a16="http://schemas.microsoft.com/office/drawing/2014/main" xmlns="" id="{00000000-0008-0000-1100-0000E4E54600}"/>
            </a:ext>
          </a:extLst>
        </xdr:cNvPr>
        <xdr:cNvGrpSpPr>
          <a:grpSpLocks/>
        </xdr:cNvGrpSpPr>
      </xdr:nvGrpSpPr>
      <xdr:grpSpPr bwMode="auto">
        <a:xfrm>
          <a:off x="3671888" y="10009188"/>
          <a:ext cx="228600" cy="0"/>
          <a:chOff x="466" y="3952"/>
          <a:chExt cx="28" cy="16"/>
        </a:xfrm>
      </xdr:grpSpPr>
      <xdr:sp macro="" textlink="">
        <xdr:nvSpPr>
          <xdr:cNvPr id="4647396" name="Line 6185">
            <a:extLst>
              <a:ext uri="{FF2B5EF4-FFF2-40B4-BE49-F238E27FC236}">
                <a16:creationId xmlns:a16="http://schemas.microsoft.com/office/drawing/2014/main" xmlns="" id="{00000000-0008-0000-1100-0000E4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97" name="Line 6186">
            <a:extLst>
              <a:ext uri="{FF2B5EF4-FFF2-40B4-BE49-F238E27FC236}">
                <a16:creationId xmlns:a16="http://schemas.microsoft.com/office/drawing/2014/main" xmlns="" id="{00000000-0008-0000-1100-0000E5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373" name="Group 6187">
          <a:extLst>
            <a:ext uri="{FF2B5EF4-FFF2-40B4-BE49-F238E27FC236}">
              <a16:creationId xmlns:a16="http://schemas.microsoft.com/office/drawing/2014/main" xmlns="" id="{00000000-0008-0000-1100-0000E5E54600}"/>
            </a:ext>
          </a:extLst>
        </xdr:cNvPr>
        <xdr:cNvGrpSpPr>
          <a:grpSpLocks/>
        </xdr:cNvGrpSpPr>
      </xdr:nvGrpSpPr>
      <xdr:grpSpPr bwMode="auto">
        <a:xfrm>
          <a:off x="3795713" y="10009188"/>
          <a:ext cx="190500" cy="0"/>
          <a:chOff x="466" y="3952"/>
          <a:chExt cx="28" cy="16"/>
        </a:xfrm>
      </xdr:grpSpPr>
      <xdr:sp macro="" textlink="">
        <xdr:nvSpPr>
          <xdr:cNvPr id="4647394" name="Line 6188">
            <a:extLst>
              <a:ext uri="{FF2B5EF4-FFF2-40B4-BE49-F238E27FC236}">
                <a16:creationId xmlns:a16="http://schemas.microsoft.com/office/drawing/2014/main" xmlns="" id="{00000000-0008-0000-1100-0000E2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95" name="Line 6189">
            <a:extLst>
              <a:ext uri="{FF2B5EF4-FFF2-40B4-BE49-F238E27FC236}">
                <a16:creationId xmlns:a16="http://schemas.microsoft.com/office/drawing/2014/main" xmlns="" id="{00000000-0008-0000-1100-0000E3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374" name="Group 6190">
          <a:extLst>
            <a:ext uri="{FF2B5EF4-FFF2-40B4-BE49-F238E27FC236}">
              <a16:creationId xmlns:a16="http://schemas.microsoft.com/office/drawing/2014/main" xmlns="" id="{00000000-0008-0000-1100-0000E6E54600}"/>
            </a:ext>
          </a:extLst>
        </xdr:cNvPr>
        <xdr:cNvGrpSpPr>
          <a:grpSpLocks/>
        </xdr:cNvGrpSpPr>
      </xdr:nvGrpSpPr>
      <xdr:grpSpPr bwMode="auto">
        <a:xfrm>
          <a:off x="3795713" y="10009188"/>
          <a:ext cx="190500" cy="0"/>
          <a:chOff x="466" y="3952"/>
          <a:chExt cx="28" cy="16"/>
        </a:xfrm>
      </xdr:grpSpPr>
      <xdr:sp macro="" textlink="">
        <xdr:nvSpPr>
          <xdr:cNvPr id="4647392" name="Line 6191">
            <a:extLst>
              <a:ext uri="{FF2B5EF4-FFF2-40B4-BE49-F238E27FC236}">
                <a16:creationId xmlns:a16="http://schemas.microsoft.com/office/drawing/2014/main" xmlns="" id="{00000000-0008-0000-1100-0000E0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93" name="Line 6192">
            <a:extLst>
              <a:ext uri="{FF2B5EF4-FFF2-40B4-BE49-F238E27FC236}">
                <a16:creationId xmlns:a16="http://schemas.microsoft.com/office/drawing/2014/main" xmlns="" id="{00000000-0008-0000-1100-0000E1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375" name="Group 6193">
          <a:extLst>
            <a:ext uri="{FF2B5EF4-FFF2-40B4-BE49-F238E27FC236}">
              <a16:creationId xmlns:a16="http://schemas.microsoft.com/office/drawing/2014/main" xmlns="" id="{00000000-0008-0000-1100-0000E7E54600}"/>
            </a:ext>
          </a:extLst>
        </xdr:cNvPr>
        <xdr:cNvGrpSpPr>
          <a:grpSpLocks/>
        </xdr:cNvGrpSpPr>
      </xdr:nvGrpSpPr>
      <xdr:grpSpPr bwMode="auto">
        <a:xfrm>
          <a:off x="3795713" y="10009188"/>
          <a:ext cx="188912" cy="0"/>
          <a:chOff x="466" y="3952"/>
          <a:chExt cx="28" cy="16"/>
        </a:xfrm>
      </xdr:grpSpPr>
      <xdr:sp macro="" textlink="">
        <xdr:nvSpPr>
          <xdr:cNvPr id="4647390" name="Line 6194">
            <a:extLst>
              <a:ext uri="{FF2B5EF4-FFF2-40B4-BE49-F238E27FC236}">
                <a16:creationId xmlns:a16="http://schemas.microsoft.com/office/drawing/2014/main" xmlns="" id="{00000000-0008-0000-1100-0000DE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91" name="Line 6195">
            <a:extLst>
              <a:ext uri="{FF2B5EF4-FFF2-40B4-BE49-F238E27FC236}">
                <a16:creationId xmlns:a16="http://schemas.microsoft.com/office/drawing/2014/main" xmlns="" id="{00000000-0008-0000-1100-0000DF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376" name="Group 6196">
          <a:extLst>
            <a:ext uri="{FF2B5EF4-FFF2-40B4-BE49-F238E27FC236}">
              <a16:creationId xmlns:a16="http://schemas.microsoft.com/office/drawing/2014/main" xmlns="" id="{00000000-0008-0000-1100-0000E8E54600}"/>
            </a:ext>
          </a:extLst>
        </xdr:cNvPr>
        <xdr:cNvGrpSpPr>
          <a:grpSpLocks/>
        </xdr:cNvGrpSpPr>
      </xdr:nvGrpSpPr>
      <xdr:grpSpPr bwMode="auto">
        <a:xfrm>
          <a:off x="3795713" y="10009188"/>
          <a:ext cx="190500" cy="0"/>
          <a:chOff x="466" y="3952"/>
          <a:chExt cx="28" cy="16"/>
        </a:xfrm>
      </xdr:grpSpPr>
      <xdr:sp macro="" textlink="">
        <xdr:nvSpPr>
          <xdr:cNvPr id="4647388" name="Line 6197">
            <a:extLst>
              <a:ext uri="{FF2B5EF4-FFF2-40B4-BE49-F238E27FC236}">
                <a16:creationId xmlns:a16="http://schemas.microsoft.com/office/drawing/2014/main" xmlns="" id="{00000000-0008-0000-1100-0000DC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89" name="Line 6198">
            <a:extLst>
              <a:ext uri="{FF2B5EF4-FFF2-40B4-BE49-F238E27FC236}">
                <a16:creationId xmlns:a16="http://schemas.microsoft.com/office/drawing/2014/main" xmlns="" id="{00000000-0008-0000-1100-0000DD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377" name="Group 6199">
          <a:extLst>
            <a:ext uri="{FF2B5EF4-FFF2-40B4-BE49-F238E27FC236}">
              <a16:creationId xmlns:a16="http://schemas.microsoft.com/office/drawing/2014/main" xmlns="" id="{00000000-0008-0000-1100-0000E9E54600}"/>
            </a:ext>
          </a:extLst>
        </xdr:cNvPr>
        <xdr:cNvGrpSpPr>
          <a:grpSpLocks/>
        </xdr:cNvGrpSpPr>
      </xdr:nvGrpSpPr>
      <xdr:grpSpPr bwMode="auto">
        <a:xfrm>
          <a:off x="3795713" y="10009188"/>
          <a:ext cx="190500" cy="0"/>
          <a:chOff x="466" y="3952"/>
          <a:chExt cx="28" cy="16"/>
        </a:xfrm>
      </xdr:grpSpPr>
      <xdr:sp macro="" textlink="">
        <xdr:nvSpPr>
          <xdr:cNvPr id="4647386" name="Line 6200">
            <a:extLst>
              <a:ext uri="{FF2B5EF4-FFF2-40B4-BE49-F238E27FC236}">
                <a16:creationId xmlns:a16="http://schemas.microsoft.com/office/drawing/2014/main" xmlns="" id="{00000000-0008-0000-1100-0000DA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87" name="Line 6201">
            <a:extLst>
              <a:ext uri="{FF2B5EF4-FFF2-40B4-BE49-F238E27FC236}">
                <a16:creationId xmlns:a16="http://schemas.microsoft.com/office/drawing/2014/main" xmlns="" id="{00000000-0008-0000-1100-0000DB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378" name="Group 6202">
          <a:extLst>
            <a:ext uri="{FF2B5EF4-FFF2-40B4-BE49-F238E27FC236}">
              <a16:creationId xmlns:a16="http://schemas.microsoft.com/office/drawing/2014/main" xmlns="" id="{00000000-0008-0000-1100-0000EAE54600}"/>
            </a:ext>
          </a:extLst>
        </xdr:cNvPr>
        <xdr:cNvGrpSpPr>
          <a:grpSpLocks/>
        </xdr:cNvGrpSpPr>
      </xdr:nvGrpSpPr>
      <xdr:grpSpPr bwMode="auto">
        <a:xfrm>
          <a:off x="3795713" y="10009188"/>
          <a:ext cx="188912" cy="0"/>
          <a:chOff x="466" y="3952"/>
          <a:chExt cx="28" cy="16"/>
        </a:xfrm>
      </xdr:grpSpPr>
      <xdr:sp macro="" textlink="">
        <xdr:nvSpPr>
          <xdr:cNvPr id="4647384" name="Line 6203">
            <a:extLst>
              <a:ext uri="{FF2B5EF4-FFF2-40B4-BE49-F238E27FC236}">
                <a16:creationId xmlns:a16="http://schemas.microsoft.com/office/drawing/2014/main" xmlns="" id="{00000000-0008-0000-1100-0000D8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85" name="Line 6204">
            <a:extLst>
              <a:ext uri="{FF2B5EF4-FFF2-40B4-BE49-F238E27FC236}">
                <a16:creationId xmlns:a16="http://schemas.microsoft.com/office/drawing/2014/main" xmlns="" id="{00000000-0008-0000-1100-0000D9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79" name="Group 6205">
          <a:extLst>
            <a:ext uri="{FF2B5EF4-FFF2-40B4-BE49-F238E27FC236}">
              <a16:creationId xmlns:a16="http://schemas.microsoft.com/office/drawing/2014/main" xmlns="" id="{00000000-0008-0000-1100-0000EBE54600}"/>
            </a:ext>
          </a:extLst>
        </xdr:cNvPr>
        <xdr:cNvGrpSpPr>
          <a:grpSpLocks/>
        </xdr:cNvGrpSpPr>
      </xdr:nvGrpSpPr>
      <xdr:grpSpPr bwMode="auto">
        <a:xfrm>
          <a:off x="4327525" y="10009188"/>
          <a:ext cx="266700" cy="0"/>
          <a:chOff x="466" y="3952"/>
          <a:chExt cx="28" cy="16"/>
        </a:xfrm>
      </xdr:grpSpPr>
      <xdr:sp macro="" textlink="">
        <xdr:nvSpPr>
          <xdr:cNvPr id="4647382" name="Line 6206">
            <a:extLst>
              <a:ext uri="{FF2B5EF4-FFF2-40B4-BE49-F238E27FC236}">
                <a16:creationId xmlns:a16="http://schemas.microsoft.com/office/drawing/2014/main" xmlns="" id="{00000000-0008-0000-1100-0000D6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83" name="Line 6207">
            <a:extLst>
              <a:ext uri="{FF2B5EF4-FFF2-40B4-BE49-F238E27FC236}">
                <a16:creationId xmlns:a16="http://schemas.microsoft.com/office/drawing/2014/main" xmlns="" id="{00000000-0008-0000-1100-0000D7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80" name="Group 6208">
          <a:extLst>
            <a:ext uri="{FF2B5EF4-FFF2-40B4-BE49-F238E27FC236}">
              <a16:creationId xmlns:a16="http://schemas.microsoft.com/office/drawing/2014/main" xmlns="" id="{00000000-0008-0000-1100-0000ECE54600}"/>
            </a:ext>
          </a:extLst>
        </xdr:cNvPr>
        <xdr:cNvGrpSpPr>
          <a:grpSpLocks/>
        </xdr:cNvGrpSpPr>
      </xdr:nvGrpSpPr>
      <xdr:grpSpPr bwMode="auto">
        <a:xfrm>
          <a:off x="4327525" y="10009188"/>
          <a:ext cx="266700" cy="0"/>
          <a:chOff x="466" y="3952"/>
          <a:chExt cx="28" cy="16"/>
        </a:xfrm>
      </xdr:grpSpPr>
      <xdr:sp macro="" textlink="">
        <xdr:nvSpPr>
          <xdr:cNvPr id="4647380" name="Line 6209">
            <a:extLst>
              <a:ext uri="{FF2B5EF4-FFF2-40B4-BE49-F238E27FC236}">
                <a16:creationId xmlns:a16="http://schemas.microsoft.com/office/drawing/2014/main" xmlns="" id="{00000000-0008-0000-1100-0000D4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81" name="Line 6210">
            <a:extLst>
              <a:ext uri="{FF2B5EF4-FFF2-40B4-BE49-F238E27FC236}">
                <a16:creationId xmlns:a16="http://schemas.microsoft.com/office/drawing/2014/main" xmlns="" id="{00000000-0008-0000-1100-0000D5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81" name="Group 6211">
          <a:extLst>
            <a:ext uri="{FF2B5EF4-FFF2-40B4-BE49-F238E27FC236}">
              <a16:creationId xmlns:a16="http://schemas.microsoft.com/office/drawing/2014/main" xmlns="" id="{00000000-0008-0000-1100-0000EDE54600}"/>
            </a:ext>
          </a:extLst>
        </xdr:cNvPr>
        <xdr:cNvGrpSpPr>
          <a:grpSpLocks/>
        </xdr:cNvGrpSpPr>
      </xdr:nvGrpSpPr>
      <xdr:grpSpPr bwMode="auto">
        <a:xfrm>
          <a:off x="4327525" y="10009188"/>
          <a:ext cx="266700" cy="0"/>
          <a:chOff x="466" y="3952"/>
          <a:chExt cx="28" cy="16"/>
        </a:xfrm>
      </xdr:grpSpPr>
      <xdr:sp macro="" textlink="">
        <xdr:nvSpPr>
          <xdr:cNvPr id="4647378" name="Line 6212">
            <a:extLst>
              <a:ext uri="{FF2B5EF4-FFF2-40B4-BE49-F238E27FC236}">
                <a16:creationId xmlns:a16="http://schemas.microsoft.com/office/drawing/2014/main" xmlns="" id="{00000000-0008-0000-1100-0000D2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79" name="Line 6213">
            <a:extLst>
              <a:ext uri="{FF2B5EF4-FFF2-40B4-BE49-F238E27FC236}">
                <a16:creationId xmlns:a16="http://schemas.microsoft.com/office/drawing/2014/main" xmlns="" id="{00000000-0008-0000-1100-0000D3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382" name="Group 6214">
          <a:extLst>
            <a:ext uri="{FF2B5EF4-FFF2-40B4-BE49-F238E27FC236}">
              <a16:creationId xmlns:a16="http://schemas.microsoft.com/office/drawing/2014/main" xmlns="" id="{00000000-0008-0000-1100-0000EEE54600}"/>
            </a:ext>
          </a:extLst>
        </xdr:cNvPr>
        <xdr:cNvGrpSpPr>
          <a:grpSpLocks/>
        </xdr:cNvGrpSpPr>
      </xdr:nvGrpSpPr>
      <xdr:grpSpPr bwMode="auto">
        <a:xfrm>
          <a:off x="5041900" y="10009188"/>
          <a:ext cx="266700" cy="0"/>
          <a:chOff x="466" y="3952"/>
          <a:chExt cx="28" cy="16"/>
        </a:xfrm>
      </xdr:grpSpPr>
      <xdr:sp macro="" textlink="">
        <xdr:nvSpPr>
          <xdr:cNvPr id="4647376" name="Line 6215">
            <a:extLst>
              <a:ext uri="{FF2B5EF4-FFF2-40B4-BE49-F238E27FC236}">
                <a16:creationId xmlns:a16="http://schemas.microsoft.com/office/drawing/2014/main" xmlns="" id="{00000000-0008-0000-1100-0000D0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77" name="Line 6216">
            <a:extLst>
              <a:ext uri="{FF2B5EF4-FFF2-40B4-BE49-F238E27FC236}">
                <a16:creationId xmlns:a16="http://schemas.microsoft.com/office/drawing/2014/main" xmlns="" id="{00000000-0008-0000-1100-0000D1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383" name="Group 6217">
          <a:extLst>
            <a:ext uri="{FF2B5EF4-FFF2-40B4-BE49-F238E27FC236}">
              <a16:creationId xmlns:a16="http://schemas.microsoft.com/office/drawing/2014/main" xmlns="" id="{00000000-0008-0000-1100-0000EFE54600}"/>
            </a:ext>
          </a:extLst>
        </xdr:cNvPr>
        <xdr:cNvGrpSpPr>
          <a:grpSpLocks/>
        </xdr:cNvGrpSpPr>
      </xdr:nvGrpSpPr>
      <xdr:grpSpPr bwMode="auto">
        <a:xfrm>
          <a:off x="5041900" y="10009188"/>
          <a:ext cx="266700" cy="0"/>
          <a:chOff x="466" y="3952"/>
          <a:chExt cx="28" cy="16"/>
        </a:xfrm>
      </xdr:grpSpPr>
      <xdr:sp macro="" textlink="">
        <xdr:nvSpPr>
          <xdr:cNvPr id="4647374" name="Line 6218">
            <a:extLst>
              <a:ext uri="{FF2B5EF4-FFF2-40B4-BE49-F238E27FC236}">
                <a16:creationId xmlns:a16="http://schemas.microsoft.com/office/drawing/2014/main" xmlns="" id="{00000000-0008-0000-1100-0000CE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75" name="Line 6219">
            <a:extLst>
              <a:ext uri="{FF2B5EF4-FFF2-40B4-BE49-F238E27FC236}">
                <a16:creationId xmlns:a16="http://schemas.microsoft.com/office/drawing/2014/main" xmlns="" id="{00000000-0008-0000-1100-0000CF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384" name="Group 6220">
          <a:extLst>
            <a:ext uri="{FF2B5EF4-FFF2-40B4-BE49-F238E27FC236}">
              <a16:creationId xmlns:a16="http://schemas.microsoft.com/office/drawing/2014/main" xmlns="" id="{00000000-0008-0000-1100-0000F0E54600}"/>
            </a:ext>
          </a:extLst>
        </xdr:cNvPr>
        <xdr:cNvGrpSpPr>
          <a:grpSpLocks/>
        </xdr:cNvGrpSpPr>
      </xdr:nvGrpSpPr>
      <xdr:grpSpPr bwMode="auto">
        <a:xfrm>
          <a:off x="5041900" y="10009188"/>
          <a:ext cx="266700" cy="0"/>
          <a:chOff x="466" y="3952"/>
          <a:chExt cx="28" cy="16"/>
        </a:xfrm>
      </xdr:grpSpPr>
      <xdr:sp macro="" textlink="">
        <xdr:nvSpPr>
          <xdr:cNvPr id="4647372" name="Line 6221">
            <a:extLst>
              <a:ext uri="{FF2B5EF4-FFF2-40B4-BE49-F238E27FC236}">
                <a16:creationId xmlns:a16="http://schemas.microsoft.com/office/drawing/2014/main" xmlns="" id="{00000000-0008-0000-1100-0000CC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73" name="Line 6222">
            <a:extLst>
              <a:ext uri="{FF2B5EF4-FFF2-40B4-BE49-F238E27FC236}">
                <a16:creationId xmlns:a16="http://schemas.microsoft.com/office/drawing/2014/main" xmlns="" id="{00000000-0008-0000-1100-0000CD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385" name="Group 6223">
          <a:extLst>
            <a:ext uri="{FF2B5EF4-FFF2-40B4-BE49-F238E27FC236}">
              <a16:creationId xmlns:a16="http://schemas.microsoft.com/office/drawing/2014/main" xmlns="" id="{00000000-0008-0000-1100-0000F1E54600}"/>
            </a:ext>
          </a:extLst>
        </xdr:cNvPr>
        <xdr:cNvGrpSpPr>
          <a:grpSpLocks/>
        </xdr:cNvGrpSpPr>
      </xdr:nvGrpSpPr>
      <xdr:grpSpPr bwMode="auto">
        <a:xfrm>
          <a:off x="5041900" y="10009188"/>
          <a:ext cx="266700" cy="0"/>
          <a:chOff x="466" y="3952"/>
          <a:chExt cx="28" cy="16"/>
        </a:xfrm>
      </xdr:grpSpPr>
      <xdr:sp macro="" textlink="">
        <xdr:nvSpPr>
          <xdr:cNvPr id="4647370" name="Line 6224">
            <a:extLst>
              <a:ext uri="{FF2B5EF4-FFF2-40B4-BE49-F238E27FC236}">
                <a16:creationId xmlns:a16="http://schemas.microsoft.com/office/drawing/2014/main" xmlns="" id="{00000000-0008-0000-1100-0000CA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71" name="Line 6225">
            <a:extLst>
              <a:ext uri="{FF2B5EF4-FFF2-40B4-BE49-F238E27FC236}">
                <a16:creationId xmlns:a16="http://schemas.microsoft.com/office/drawing/2014/main" xmlns="" id="{00000000-0008-0000-1100-0000CB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386" name="Group 6226">
          <a:extLst>
            <a:ext uri="{FF2B5EF4-FFF2-40B4-BE49-F238E27FC236}">
              <a16:creationId xmlns:a16="http://schemas.microsoft.com/office/drawing/2014/main" xmlns="" id="{00000000-0008-0000-1100-0000F2E54600}"/>
            </a:ext>
          </a:extLst>
        </xdr:cNvPr>
        <xdr:cNvGrpSpPr>
          <a:grpSpLocks/>
        </xdr:cNvGrpSpPr>
      </xdr:nvGrpSpPr>
      <xdr:grpSpPr bwMode="auto">
        <a:xfrm>
          <a:off x="5041900" y="10009188"/>
          <a:ext cx="266700" cy="0"/>
          <a:chOff x="466" y="3952"/>
          <a:chExt cx="28" cy="16"/>
        </a:xfrm>
      </xdr:grpSpPr>
      <xdr:sp macro="" textlink="">
        <xdr:nvSpPr>
          <xdr:cNvPr id="4647368" name="Line 6227">
            <a:extLst>
              <a:ext uri="{FF2B5EF4-FFF2-40B4-BE49-F238E27FC236}">
                <a16:creationId xmlns:a16="http://schemas.microsoft.com/office/drawing/2014/main" xmlns="" id="{00000000-0008-0000-1100-0000C8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69" name="Line 6228">
            <a:extLst>
              <a:ext uri="{FF2B5EF4-FFF2-40B4-BE49-F238E27FC236}">
                <a16:creationId xmlns:a16="http://schemas.microsoft.com/office/drawing/2014/main" xmlns="" id="{00000000-0008-0000-1100-0000C9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387" name="Group 6229">
          <a:extLst>
            <a:ext uri="{FF2B5EF4-FFF2-40B4-BE49-F238E27FC236}">
              <a16:creationId xmlns:a16="http://schemas.microsoft.com/office/drawing/2014/main" xmlns="" id="{00000000-0008-0000-1100-0000F3E54600}"/>
            </a:ext>
          </a:extLst>
        </xdr:cNvPr>
        <xdr:cNvGrpSpPr>
          <a:grpSpLocks/>
        </xdr:cNvGrpSpPr>
      </xdr:nvGrpSpPr>
      <xdr:grpSpPr bwMode="auto">
        <a:xfrm>
          <a:off x="3795713" y="10009188"/>
          <a:ext cx="190500" cy="0"/>
          <a:chOff x="466" y="3952"/>
          <a:chExt cx="28" cy="16"/>
        </a:xfrm>
      </xdr:grpSpPr>
      <xdr:sp macro="" textlink="">
        <xdr:nvSpPr>
          <xdr:cNvPr id="4647366" name="Line 6230">
            <a:extLst>
              <a:ext uri="{FF2B5EF4-FFF2-40B4-BE49-F238E27FC236}">
                <a16:creationId xmlns:a16="http://schemas.microsoft.com/office/drawing/2014/main" xmlns="" id="{00000000-0008-0000-1100-0000C6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67" name="Line 6231">
            <a:extLst>
              <a:ext uri="{FF2B5EF4-FFF2-40B4-BE49-F238E27FC236}">
                <a16:creationId xmlns:a16="http://schemas.microsoft.com/office/drawing/2014/main" xmlns="" id="{00000000-0008-0000-1100-0000C7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88" name="Group 6232">
          <a:extLst>
            <a:ext uri="{FF2B5EF4-FFF2-40B4-BE49-F238E27FC236}">
              <a16:creationId xmlns:a16="http://schemas.microsoft.com/office/drawing/2014/main" xmlns="" id="{00000000-0008-0000-1100-0000F4E54600}"/>
            </a:ext>
          </a:extLst>
        </xdr:cNvPr>
        <xdr:cNvGrpSpPr>
          <a:grpSpLocks/>
        </xdr:cNvGrpSpPr>
      </xdr:nvGrpSpPr>
      <xdr:grpSpPr bwMode="auto">
        <a:xfrm>
          <a:off x="4327525" y="10009188"/>
          <a:ext cx="266700" cy="0"/>
          <a:chOff x="466" y="3952"/>
          <a:chExt cx="28" cy="16"/>
        </a:xfrm>
      </xdr:grpSpPr>
      <xdr:sp macro="" textlink="">
        <xdr:nvSpPr>
          <xdr:cNvPr id="4647364" name="Line 6233">
            <a:extLst>
              <a:ext uri="{FF2B5EF4-FFF2-40B4-BE49-F238E27FC236}">
                <a16:creationId xmlns:a16="http://schemas.microsoft.com/office/drawing/2014/main" xmlns="" id="{00000000-0008-0000-1100-0000C4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65" name="Line 6234">
            <a:extLst>
              <a:ext uri="{FF2B5EF4-FFF2-40B4-BE49-F238E27FC236}">
                <a16:creationId xmlns:a16="http://schemas.microsoft.com/office/drawing/2014/main" xmlns="" id="{00000000-0008-0000-1100-0000C5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389" name="Group 6235">
          <a:extLst>
            <a:ext uri="{FF2B5EF4-FFF2-40B4-BE49-F238E27FC236}">
              <a16:creationId xmlns:a16="http://schemas.microsoft.com/office/drawing/2014/main" xmlns="" id="{00000000-0008-0000-1100-0000F5E54600}"/>
            </a:ext>
          </a:extLst>
        </xdr:cNvPr>
        <xdr:cNvGrpSpPr>
          <a:grpSpLocks/>
        </xdr:cNvGrpSpPr>
      </xdr:nvGrpSpPr>
      <xdr:grpSpPr bwMode="auto">
        <a:xfrm>
          <a:off x="3795713" y="10009188"/>
          <a:ext cx="190500" cy="0"/>
          <a:chOff x="466" y="3952"/>
          <a:chExt cx="28" cy="16"/>
        </a:xfrm>
      </xdr:grpSpPr>
      <xdr:sp macro="" textlink="">
        <xdr:nvSpPr>
          <xdr:cNvPr id="4647362" name="Line 6236">
            <a:extLst>
              <a:ext uri="{FF2B5EF4-FFF2-40B4-BE49-F238E27FC236}">
                <a16:creationId xmlns:a16="http://schemas.microsoft.com/office/drawing/2014/main" xmlns="" id="{00000000-0008-0000-1100-0000C2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63" name="Line 6237">
            <a:extLst>
              <a:ext uri="{FF2B5EF4-FFF2-40B4-BE49-F238E27FC236}">
                <a16:creationId xmlns:a16="http://schemas.microsoft.com/office/drawing/2014/main" xmlns="" id="{00000000-0008-0000-1100-0000C3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90" name="Group 6238">
          <a:extLst>
            <a:ext uri="{FF2B5EF4-FFF2-40B4-BE49-F238E27FC236}">
              <a16:creationId xmlns:a16="http://schemas.microsoft.com/office/drawing/2014/main" xmlns="" id="{00000000-0008-0000-1100-0000F6E54600}"/>
            </a:ext>
          </a:extLst>
        </xdr:cNvPr>
        <xdr:cNvGrpSpPr>
          <a:grpSpLocks/>
        </xdr:cNvGrpSpPr>
      </xdr:nvGrpSpPr>
      <xdr:grpSpPr bwMode="auto">
        <a:xfrm>
          <a:off x="4327525" y="10009188"/>
          <a:ext cx="266700" cy="0"/>
          <a:chOff x="466" y="3952"/>
          <a:chExt cx="28" cy="16"/>
        </a:xfrm>
      </xdr:grpSpPr>
      <xdr:sp macro="" textlink="">
        <xdr:nvSpPr>
          <xdr:cNvPr id="4647360" name="Line 6239">
            <a:extLst>
              <a:ext uri="{FF2B5EF4-FFF2-40B4-BE49-F238E27FC236}">
                <a16:creationId xmlns:a16="http://schemas.microsoft.com/office/drawing/2014/main" xmlns="" id="{00000000-0008-0000-1100-0000C0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61" name="Line 6240">
            <a:extLst>
              <a:ext uri="{FF2B5EF4-FFF2-40B4-BE49-F238E27FC236}">
                <a16:creationId xmlns:a16="http://schemas.microsoft.com/office/drawing/2014/main" xmlns="" id="{00000000-0008-0000-1100-0000C1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391" name="Group 6241">
          <a:extLst>
            <a:ext uri="{FF2B5EF4-FFF2-40B4-BE49-F238E27FC236}">
              <a16:creationId xmlns:a16="http://schemas.microsoft.com/office/drawing/2014/main" xmlns="" id="{00000000-0008-0000-1100-0000F7E54600}"/>
            </a:ext>
          </a:extLst>
        </xdr:cNvPr>
        <xdr:cNvGrpSpPr>
          <a:grpSpLocks/>
        </xdr:cNvGrpSpPr>
      </xdr:nvGrpSpPr>
      <xdr:grpSpPr bwMode="auto">
        <a:xfrm>
          <a:off x="3795713" y="10009188"/>
          <a:ext cx="190500" cy="0"/>
          <a:chOff x="466" y="3952"/>
          <a:chExt cx="28" cy="16"/>
        </a:xfrm>
      </xdr:grpSpPr>
      <xdr:sp macro="" textlink="">
        <xdr:nvSpPr>
          <xdr:cNvPr id="4647358" name="Line 6242">
            <a:extLst>
              <a:ext uri="{FF2B5EF4-FFF2-40B4-BE49-F238E27FC236}">
                <a16:creationId xmlns:a16="http://schemas.microsoft.com/office/drawing/2014/main" xmlns="" id="{00000000-0008-0000-1100-0000BE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59" name="Line 6243">
            <a:extLst>
              <a:ext uri="{FF2B5EF4-FFF2-40B4-BE49-F238E27FC236}">
                <a16:creationId xmlns:a16="http://schemas.microsoft.com/office/drawing/2014/main" xmlns="" id="{00000000-0008-0000-1100-0000BF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92" name="Group 6244">
          <a:extLst>
            <a:ext uri="{FF2B5EF4-FFF2-40B4-BE49-F238E27FC236}">
              <a16:creationId xmlns:a16="http://schemas.microsoft.com/office/drawing/2014/main" xmlns="" id="{00000000-0008-0000-1100-0000F8E54600}"/>
            </a:ext>
          </a:extLst>
        </xdr:cNvPr>
        <xdr:cNvGrpSpPr>
          <a:grpSpLocks/>
        </xdr:cNvGrpSpPr>
      </xdr:nvGrpSpPr>
      <xdr:grpSpPr bwMode="auto">
        <a:xfrm>
          <a:off x="4327525" y="10009188"/>
          <a:ext cx="266700" cy="0"/>
          <a:chOff x="466" y="3952"/>
          <a:chExt cx="28" cy="16"/>
        </a:xfrm>
      </xdr:grpSpPr>
      <xdr:sp macro="" textlink="">
        <xdr:nvSpPr>
          <xdr:cNvPr id="4647356" name="Line 6245">
            <a:extLst>
              <a:ext uri="{FF2B5EF4-FFF2-40B4-BE49-F238E27FC236}">
                <a16:creationId xmlns:a16="http://schemas.microsoft.com/office/drawing/2014/main" xmlns="" id="{00000000-0008-0000-1100-0000BC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57" name="Line 6246">
            <a:extLst>
              <a:ext uri="{FF2B5EF4-FFF2-40B4-BE49-F238E27FC236}">
                <a16:creationId xmlns:a16="http://schemas.microsoft.com/office/drawing/2014/main" xmlns="" id="{00000000-0008-0000-1100-0000BD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393" name="Group 6247">
          <a:extLst>
            <a:ext uri="{FF2B5EF4-FFF2-40B4-BE49-F238E27FC236}">
              <a16:creationId xmlns:a16="http://schemas.microsoft.com/office/drawing/2014/main" xmlns="" id="{00000000-0008-0000-1100-0000F9E54600}"/>
            </a:ext>
          </a:extLst>
        </xdr:cNvPr>
        <xdr:cNvGrpSpPr>
          <a:grpSpLocks/>
        </xdr:cNvGrpSpPr>
      </xdr:nvGrpSpPr>
      <xdr:grpSpPr bwMode="auto">
        <a:xfrm>
          <a:off x="3795713" y="10009188"/>
          <a:ext cx="190500" cy="0"/>
          <a:chOff x="466" y="3952"/>
          <a:chExt cx="28" cy="16"/>
        </a:xfrm>
      </xdr:grpSpPr>
      <xdr:sp macro="" textlink="">
        <xdr:nvSpPr>
          <xdr:cNvPr id="4647354" name="Line 6248">
            <a:extLst>
              <a:ext uri="{FF2B5EF4-FFF2-40B4-BE49-F238E27FC236}">
                <a16:creationId xmlns:a16="http://schemas.microsoft.com/office/drawing/2014/main" xmlns="" id="{00000000-0008-0000-1100-0000BA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55" name="Line 6249">
            <a:extLst>
              <a:ext uri="{FF2B5EF4-FFF2-40B4-BE49-F238E27FC236}">
                <a16:creationId xmlns:a16="http://schemas.microsoft.com/office/drawing/2014/main" xmlns="" id="{00000000-0008-0000-1100-0000BB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394" name="Group 6250">
          <a:extLst>
            <a:ext uri="{FF2B5EF4-FFF2-40B4-BE49-F238E27FC236}">
              <a16:creationId xmlns:a16="http://schemas.microsoft.com/office/drawing/2014/main" xmlns="" id="{00000000-0008-0000-1100-0000FAE54600}"/>
            </a:ext>
          </a:extLst>
        </xdr:cNvPr>
        <xdr:cNvGrpSpPr>
          <a:grpSpLocks/>
        </xdr:cNvGrpSpPr>
      </xdr:nvGrpSpPr>
      <xdr:grpSpPr bwMode="auto">
        <a:xfrm>
          <a:off x="4327525" y="10009188"/>
          <a:ext cx="266700" cy="0"/>
          <a:chOff x="466" y="3952"/>
          <a:chExt cx="28" cy="16"/>
        </a:xfrm>
      </xdr:grpSpPr>
      <xdr:sp macro="" textlink="">
        <xdr:nvSpPr>
          <xdr:cNvPr id="4647352" name="Line 6251">
            <a:extLst>
              <a:ext uri="{FF2B5EF4-FFF2-40B4-BE49-F238E27FC236}">
                <a16:creationId xmlns:a16="http://schemas.microsoft.com/office/drawing/2014/main" xmlns="" id="{00000000-0008-0000-1100-0000B8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53" name="Line 6252">
            <a:extLst>
              <a:ext uri="{FF2B5EF4-FFF2-40B4-BE49-F238E27FC236}">
                <a16:creationId xmlns:a16="http://schemas.microsoft.com/office/drawing/2014/main" xmlns="" id="{00000000-0008-0000-1100-0000B9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395" name="Group 6253">
          <a:extLst>
            <a:ext uri="{FF2B5EF4-FFF2-40B4-BE49-F238E27FC236}">
              <a16:creationId xmlns:a16="http://schemas.microsoft.com/office/drawing/2014/main" xmlns="" id="{00000000-0008-0000-1100-0000FBE54600}"/>
            </a:ext>
          </a:extLst>
        </xdr:cNvPr>
        <xdr:cNvGrpSpPr>
          <a:grpSpLocks/>
        </xdr:cNvGrpSpPr>
      </xdr:nvGrpSpPr>
      <xdr:grpSpPr bwMode="auto">
        <a:xfrm>
          <a:off x="3795713" y="10009188"/>
          <a:ext cx="190500" cy="0"/>
          <a:chOff x="466" y="3952"/>
          <a:chExt cx="28" cy="16"/>
        </a:xfrm>
      </xdr:grpSpPr>
      <xdr:sp macro="" textlink="">
        <xdr:nvSpPr>
          <xdr:cNvPr id="4647350" name="Line 6254">
            <a:extLst>
              <a:ext uri="{FF2B5EF4-FFF2-40B4-BE49-F238E27FC236}">
                <a16:creationId xmlns:a16="http://schemas.microsoft.com/office/drawing/2014/main" xmlns="" id="{00000000-0008-0000-1100-0000B6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51" name="Line 6255">
            <a:extLst>
              <a:ext uri="{FF2B5EF4-FFF2-40B4-BE49-F238E27FC236}">
                <a16:creationId xmlns:a16="http://schemas.microsoft.com/office/drawing/2014/main" xmlns="" id="{00000000-0008-0000-1100-0000B7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396" name="Group 6256">
          <a:extLst>
            <a:ext uri="{FF2B5EF4-FFF2-40B4-BE49-F238E27FC236}">
              <a16:creationId xmlns:a16="http://schemas.microsoft.com/office/drawing/2014/main" xmlns="" id="{00000000-0008-0000-1100-0000FCE54600}"/>
            </a:ext>
          </a:extLst>
        </xdr:cNvPr>
        <xdr:cNvGrpSpPr>
          <a:grpSpLocks/>
        </xdr:cNvGrpSpPr>
      </xdr:nvGrpSpPr>
      <xdr:grpSpPr bwMode="auto">
        <a:xfrm>
          <a:off x="3795713" y="10009188"/>
          <a:ext cx="190500" cy="0"/>
          <a:chOff x="466" y="3952"/>
          <a:chExt cx="28" cy="16"/>
        </a:xfrm>
      </xdr:grpSpPr>
      <xdr:sp macro="" textlink="">
        <xdr:nvSpPr>
          <xdr:cNvPr id="4647348" name="Line 6257">
            <a:extLst>
              <a:ext uri="{FF2B5EF4-FFF2-40B4-BE49-F238E27FC236}">
                <a16:creationId xmlns:a16="http://schemas.microsoft.com/office/drawing/2014/main" xmlns="" id="{00000000-0008-0000-1100-0000B4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49" name="Line 6258">
            <a:extLst>
              <a:ext uri="{FF2B5EF4-FFF2-40B4-BE49-F238E27FC236}">
                <a16:creationId xmlns:a16="http://schemas.microsoft.com/office/drawing/2014/main" xmlns="" id="{00000000-0008-0000-1100-0000B5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397" name="Group 6259">
          <a:extLst>
            <a:ext uri="{FF2B5EF4-FFF2-40B4-BE49-F238E27FC236}">
              <a16:creationId xmlns:a16="http://schemas.microsoft.com/office/drawing/2014/main" xmlns="" id="{00000000-0008-0000-1100-0000FDE54600}"/>
            </a:ext>
          </a:extLst>
        </xdr:cNvPr>
        <xdr:cNvGrpSpPr>
          <a:grpSpLocks/>
        </xdr:cNvGrpSpPr>
      </xdr:nvGrpSpPr>
      <xdr:grpSpPr bwMode="auto">
        <a:xfrm>
          <a:off x="3795713" y="10009188"/>
          <a:ext cx="190500" cy="0"/>
          <a:chOff x="466" y="3952"/>
          <a:chExt cx="28" cy="16"/>
        </a:xfrm>
      </xdr:grpSpPr>
      <xdr:sp macro="" textlink="">
        <xdr:nvSpPr>
          <xdr:cNvPr id="4647346" name="Line 6260">
            <a:extLst>
              <a:ext uri="{FF2B5EF4-FFF2-40B4-BE49-F238E27FC236}">
                <a16:creationId xmlns:a16="http://schemas.microsoft.com/office/drawing/2014/main" xmlns="" id="{00000000-0008-0000-1100-0000B2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47" name="Line 6261">
            <a:extLst>
              <a:ext uri="{FF2B5EF4-FFF2-40B4-BE49-F238E27FC236}">
                <a16:creationId xmlns:a16="http://schemas.microsoft.com/office/drawing/2014/main" xmlns="" id="{00000000-0008-0000-1100-0000B3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398" name="Group 6262">
          <a:extLst>
            <a:ext uri="{FF2B5EF4-FFF2-40B4-BE49-F238E27FC236}">
              <a16:creationId xmlns:a16="http://schemas.microsoft.com/office/drawing/2014/main" xmlns="" id="{00000000-0008-0000-1100-0000FEE54600}"/>
            </a:ext>
          </a:extLst>
        </xdr:cNvPr>
        <xdr:cNvGrpSpPr>
          <a:grpSpLocks/>
        </xdr:cNvGrpSpPr>
      </xdr:nvGrpSpPr>
      <xdr:grpSpPr bwMode="auto">
        <a:xfrm>
          <a:off x="3795713" y="10009188"/>
          <a:ext cx="190500" cy="0"/>
          <a:chOff x="466" y="3952"/>
          <a:chExt cx="28" cy="16"/>
        </a:xfrm>
      </xdr:grpSpPr>
      <xdr:sp macro="" textlink="">
        <xdr:nvSpPr>
          <xdr:cNvPr id="4647344" name="Line 6263">
            <a:extLst>
              <a:ext uri="{FF2B5EF4-FFF2-40B4-BE49-F238E27FC236}">
                <a16:creationId xmlns:a16="http://schemas.microsoft.com/office/drawing/2014/main" xmlns="" id="{00000000-0008-0000-1100-0000B0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45" name="Line 6264">
            <a:extLst>
              <a:ext uri="{FF2B5EF4-FFF2-40B4-BE49-F238E27FC236}">
                <a16:creationId xmlns:a16="http://schemas.microsoft.com/office/drawing/2014/main" xmlns="" id="{00000000-0008-0000-1100-0000B1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399" name="Group 6265">
          <a:extLst>
            <a:ext uri="{FF2B5EF4-FFF2-40B4-BE49-F238E27FC236}">
              <a16:creationId xmlns:a16="http://schemas.microsoft.com/office/drawing/2014/main" xmlns="" id="{00000000-0008-0000-1100-0000FFE54600}"/>
            </a:ext>
          </a:extLst>
        </xdr:cNvPr>
        <xdr:cNvGrpSpPr>
          <a:grpSpLocks/>
        </xdr:cNvGrpSpPr>
      </xdr:nvGrpSpPr>
      <xdr:grpSpPr bwMode="auto">
        <a:xfrm>
          <a:off x="3795713" y="10009188"/>
          <a:ext cx="190500" cy="0"/>
          <a:chOff x="466" y="3952"/>
          <a:chExt cx="28" cy="16"/>
        </a:xfrm>
      </xdr:grpSpPr>
      <xdr:sp macro="" textlink="">
        <xdr:nvSpPr>
          <xdr:cNvPr id="4647342" name="Line 6266">
            <a:extLst>
              <a:ext uri="{FF2B5EF4-FFF2-40B4-BE49-F238E27FC236}">
                <a16:creationId xmlns:a16="http://schemas.microsoft.com/office/drawing/2014/main" xmlns="" id="{00000000-0008-0000-1100-0000AE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43" name="Line 6267">
            <a:extLst>
              <a:ext uri="{FF2B5EF4-FFF2-40B4-BE49-F238E27FC236}">
                <a16:creationId xmlns:a16="http://schemas.microsoft.com/office/drawing/2014/main" xmlns="" id="{00000000-0008-0000-1100-0000AF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00" name="Group 6268">
          <a:extLst>
            <a:ext uri="{FF2B5EF4-FFF2-40B4-BE49-F238E27FC236}">
              <a16:creationId xmlns:a16="http://schemas.microsoft.com/office/drawing/2014/main" xmlns="" id="{00000000-0008-0000-1100-000000E64600}"/>
            </a:ext>
          </a:extLst>
        </xdr:cNvPr>
        <xdr:cNvGrpSpPr>
          <a:grpSpLocks/>
        </xdr:cNvGrpSpPr>
      </xdr:nvGrpSpPr>
      <xdr:grpSpPr bwMode="auto">
        <a:xfrm>
          <a:off x="4327525" y="10009188"/>
          <a:ext cx="266700" cy="0"/>
          <a:chOff x="466" y="3952"/>
          <a:chExt cx="28" cy="16"/>
        </a:xfrm>
      </xdr:grpSpPr>
      <xdr:sp macro="" textlink="">
        <xdr:nvSpPr>
          <xdr:cNvPr id="4647340" name="Line 6269">
            <a:extLst>
              <a:ext uri="{FF2B5EF4-FFF2-40B4-BE49-F238E27FC236}">
                <a16:creationId xmlns:a16="http://schemas.microsoft.com/office/drawing/2014/main" xmlns="" id="{00000000-0008-0000-1100-0000AC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41" name="Line 6270">
            <a:extLst>
              <a:ext uri="{FF2B5EF4-FFF2-40B4-BE49-F238E27FC236}">
                <a16:creationId xmlns:a16="http://schemas.microsoft.com/office/drawing/2014/main" xmlns="" id="{00000000-0008-0000-1100-0000AD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01" name="Group 6271">
          <a:extLst>
            <a:ext uri="{FF2B5EF4-FFF2-40B4-BE49-F238E27FC236}">
              <a16:creationId xmlns:a16="http://schemas.microsoft.com/office/drawing/2014/main" xmlns="" id="{00000000-0008-0000-1100-000001E64600}"/>
            </a:ext>
          </a:extLst>
        </xdr:cNvPr>
        <xdr:cNvGrpSpPr>
          <a:grpSpLocks/>
        </xdr:cNvGrpSpPr>
      </xdr:nvGrpSpPr>
      <xdr:grpSpPr bwMode="auto">
        <a:xfrm>
          <a:off x="4327525" y="10009188"/>
          <a:ext cx="266700" cy="0"/>
          <a:chOff x="466" y="3952"/>
          <a:chExt cx="28" cy="16"/>
        </a:xfrm>
      </xdr:grpSpPr>
      <xdr:sp macro="" textlink="">
        <xdr:nvSpPr>
          <xdr:cNvPr id="4647338" name="Line 6272">
            <a:extLst>
              <a:ext uri="{FF2B5EF4-FFF2-40B4-BE49-F238E27FC236}">
                <a16:creationId xmlns:a16="http://schemas.microsoft.com/office/drawing/2014/main" xmlns="" id="{00000000-0008-0000-1100-0000AA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39" name="Line 6273">
            <a:extLst>
              <a:ext uri="{FF2B5EF4-FFF2-40B4-BE49-F238E27FC236}">
                <a16:creationId xmlns:a16="http://schemas.microsoft.com/office/drawing/2014/main" xmlns="" id="{00000000-0008-0000-1100-0000AB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02" name="Group 6274">
          <a:extLst>
            <a:ext uri="{FF2B5EF4-FFF2-40B4-BE49-F238E27FC236}">
              <a16:creationId xmlns:a16="http://schemas.microsoft.com/office/drawing/2014/main" xmlns="" id="{00000000-0008-0000-1100-000002E64600}"/>
            </a:ext>
          </a:extLst>
        </xdr:cNvPr>
        <xdr:cNvGrpSpPr>
          <a:grpSpLocks/>
        </xdr:cNvGrpSpPr>
      </xdr:nvGrpSpPr>
      <xdr:grpSpPr bwMode="auto">
        <a:xfrm>
          <a:off x="4327525" y="10009188"/>
          <a:ext cx="266700" cy="0"/>
          <a:chOff x="466" y="3952"/>
          <a:chExt cx="28" cy="16"/>
        </a:xfrm>
      </xdr:grpSpPr>
      <xdr:sp macro="" textlink="">
        <xdr:nvSpPr>
          <xdr:cNvPr id="4647336" name="Line 6275">
            <a:extLst>
              <a:ext uri="{FF2B5EF4-FFF2-40B4-BE49-F238E27FC236}">
                <a16:creationId xmlns:a16="http://schemas.microsoft.com/office/drawing/2014/main" xmlns="" id="{00000000-0008-0000-1100-0000A8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37" name="Line 6276">
            <a:extLst>
              <a:ext uri="{FF2B5EF4-FFF2-40B4-BE49-F238E27FC236}">
                <a16:creationId xmlns:a16="http://schemas.microsoft.com/office/drawing/2014/main" xmlns="" id="{00000000-0008-0000-1100-0000A9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03" name="Group 6277">
          <a:extLst>
            <a:ext uri="{FF2B5EF4-FFF2-40B4-BE49-F238E27FC236}">
              <a16:creationId xmlns:a16="http://schemas.microsoft.com/office/drawing/2014/main" xmlns="" id="{00000000-0008-0000-1100-000003E64600}"/>
            </a:ext>
          </a:extLst>
        </xdr:cNvPr>
        <xdr:cNvGrpSpPr>
          <a:grpSpLocks/>
        </xdr:cNvGrpSpPr>
      </xdr:nvGrpSpPr>
      <xdr:grpSpPr bwMode="auto">
        <a:xfrm>
          <a:off x="4327525" y="10009188"/>
          <a:ext cx="266700" cy="0"/>
          <a:chOff x="466" y="3952"/>
          <a:chExt cx="28" cy="16"/>
        </a:xfrm>
      </xdr:grpSpPr>
      <xdr:sp macro="" textlink="">
        <xdr:nvSpPr>
          <xdr:cNvPr id="4647334" name="Line 6278">
            <a:extLst>
              <a:ext uri="{FF2B5EF4-FFF2-40B4-BE49-F238E27FC236}">
                <a16:creationId xmlns:a16="http://schemas.microsoft.com/office/drawing/2014/main" xmlns="" id="{00000000-0008-0000-1100-0000A6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35" name="Line 6279">
            <a:extLst>
              <a:ext uri="{FF2B5EF4-FFF2-40B4-BE49-F238E27FC236}">
                <a16:creationId xmlns:a16="http://schemas.microsoft.com/office/drawing/2014/main" xmlns="" id="{00000000-0008-0000-1100-0000A7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04" name="Group 6280">
          <a:extLst>
            <a:ext uri="{FF2B5EF4-FFF2-40B4-BE49-F238E27FC236}">
              <a16:creationId xmlns:a16="http://schemas.microsoft.com/office/drawing/2014/main" xmlns="" id="{00000000-0008-0000-1100-000004E64600}"/>
            </a:ext>
          </a:extLst>
        </xdr:cNvPr>
        <xdr:cNvGrpSpPr>
          <a:grpSpLocks/>
        </xdr:cNvGrpSpPr>
      </xdr:nvGrpSpPr>
      <xdr:grpSpPr bwMode="auto">
        <a:xfrm>
          <a:off x="4327525" y="10009188"/>
          <a:ext cx="266700" cy="0"/>
          <a:chOff x="466" y="3952"/>
          <a:chExt cx="28" cy="16"/>
        </a:xfrm>
      </xdr:grpSpPr>
      <xdr:sp macro="" textlink="">
        <xdr:nvSpPr>
          <xdr:cNvPr id="4647332" name="Line 6281">
            <a:extLst>
              <a:ext uri="{FF2B5EF4-FFF2-40B4-BE49-F238E27FC236}">
                <a16:creationId xmlns:a16="http://schemas.microsoft.com/office/drawing/2014/main" xmlns="" id="{00000000-0008-0000-1100-0000A4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33" name="Line 6282">
            <a:extLst>
              <a:ext uri="{FF2B5EF4-FFF2-40B4-BE49-F238E27FC236}">
                <a16:creationId xmlns:a16="http://schemas.microsoft.com/office/drawing/2014/main" xmlns="" id="{00000000-0008-0000-1100-0000A5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405" name="Group 6283">
          <a:extLst>
            <a:ext uri="{FF2B5EF4-FFF2-40B4-BE49-F238E27FC236}">
              <a16:creationId xmlns:a16="http://schemas.microsoft.com/office/drawing/2014/main" xmlns="" id="{00000000-0008-0000-1100-000005E64600}"/>
            </a:ext>
          </a:extLst>
        </xdr:cNvPr>
        <xdr:cNvGrpSpPr>
          <a:grpSpLocks/>
        </xdr:cNvGrpSpPr>
      </xdr:nvGrpSpPr>
      <xdr:grpSpPr bwMode="auto">
        <a:xfrm>
          <a:off x="3795713" y="10009188"/>
          <a:ext cx="190500" cy="0"/>
          <a:chOff x="466" y="3952"/>
          <a:chExt cx="28" cy="16"/>
        </a:xfrm>
      </xdr:grpSpPr>
      <xdr:sp macro="" textlink="">
        <xdr:nvSpPr>
          <xdr:cNvPr id="4647330" name="Line 6284">
            <a:extLst>
              <a:ext uri="{FF2B5EF4-FFF2-40B4-BE49-F238E27FC236}">
                <a16:creationId xmlns:a16="http://schemas.microsoft.com/office/drawing/2014/main" xmlns="" id="{00000000-0008-0000-1100-0000A2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31" name="Line 6285">
            <a:extLst>
              <a:ext uri="{FF2B5EF4-FFF2-40B4-BE49-F238E27FC236}">
                <a16:creationId xmlns:a16="http://schemas.microsoft.com/office/drawing/2014/main" xmlns="" id="{00000000-0008-0000-1100-0000A3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406" name="Group 6286">
          <a:extLst>
            <a:ext uri="{FF2B5EF4-FFF2-40B4-BE49-F238E27FC236}">
              <a16:creationId xmlns:a16="http://schemas.microsoft.com/office/drawing/2014/main" xmlns="" id="{00000000-0008-0000-1100-000006E64600}"/>
            </a:ext>
          </a:extLst>
        </xdr:cNvPr>
        <xdr:cNvGrpSpPr>
          <a:grpSpLocks/>
        </xdr:cNvGrpSpPr>
      </xdr:nvGrpSpPr>
      <xdr:grpSpPr bwMode="auto">
        <a:xfrm>
          <a:off x="3795713" y="10009188"/>
          <a:ext cx="190500" cy="0"/>
          <a:chOff x="466" y="3952"/>
          <a:chExt cx="28" cy="16"/>
        </a:xfrm>
      </xdr:grpSpPr>
      <xdr:sp macro="" textlink="">
        <xdr:nvSpPr>
          <xdr:cNvPr id="4647328" name="Line 6287">
            <a:extLst>
              <a:ext uri="{FF2B5EF4-FFF2-40B4-BE49-F238E27FC236}">
                <a16:creationId xmlns:a16="http://schemas.microsoft.com/office/drawing/2014/main" xmlns="" id="{00000000-0008-0000-1100-0000A0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29" name="Line 6288">
            <a:extLst>
              <a:ext uri="{FF2B5EF4-FFF2-40B4-BE49-F238E27FC236}">
                <a16:creationId xmlns:a16="http://schemas.microsoft.com/office/drawing/2014/main" xmlns="" id="{00000000-0008-0000-1100-0000A1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07" name="Group 6289">
          <a:extLst>
            <a:ext uri="{FF2B5EF4-FFF2-40B4-BE49-F238E27FC236}">
              <a16:creationId xmlns:a16="http://schemas.microsoft.com/office/drawing/2014/main" xmlns="" id="{00000000-0008-0000-1100-000007E64600}"/>
            </a:ext>
          </a:extLst>
        </xdr:cNvPr>
        <xdr:cNvGrpSpPr>
          <a:grpSpLocks/>
        </xdr:cNvGrpSpPr>
      </xdr:nvGrpSpPr>
      <xdr:grpSpPr bwMode="auto">
        <a:xfrm>
          <a:off x="4327525" y="10009188"/>
          <a:ext cx="266700" cy="0"/>
          <a:chOff x="466" y="3952"/>
          <a:chExt cx="28" cy="16"/>
        </a:xfrm>
      </xdr:grpSpPr>
      <xdr:sp macro="" textlink="">
        <xdr:nvSpPr>
          <xdr:cNvPr id="4647326" name="Line 6290">
            <a:extLst>
              <a:ext uri="{FF2B5EF4-FFF2-40B4-BE49-F238E27FC236}">
                <a16:creationId xmlns:a16="http://schemas.microsoft.com/office/drawing/2014/main" xmlns="" id="{00000000-0008-0000-1100-00009E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27" name="Line 6291">
            <a:extLst>
              <a:ext uri="{FF2B5EF4-FFF2-40B4-BE49-F238E27FC236}">
                <a16:creationId xmlns:a16="http://schemas.microsoft.com/office/drawing/2014/main" xmlns="" id="{00000000-0008-0000-1100-00009F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08" name="Group 6292">
          <a:extLst>
            <a:ext uri="{FF2B5EF4-FFF2-40B4-BE49-F238E27FC236}">
              <a16:creationId xmlns:a16="http://schemas.microsoft.com/office/drawing/2014/main" xmlns="" id="{00000000-0008-0000-1100-000008E64600}"/>
            </a:ext>
          </a:extLst>
        </xdr:cNvPr>
        <xdr:cNvGrpSpPr>
          <a:grpSpLocks/>
        </xdr:cNvGrpSpPr>
      </xdr:nvGrpSpPr>
      <xdr:grpSpPr bwMode="auto">
        <a:xfrm>
          <a:off x="4327525" y="10009188"/>
          <a:ext cx="266700" cy="0"/>
          <a:chOff x="466" y="3952"/>
          <a:chExt cx="28" cy="16"/>
        </a:xfrm>
      </xdr:grpSpPr>
      <xdr:sp macro="" textlink="">
        <xdr:nvSpPr>
          <xdr:cNvPr id="4647324" name="Line 6293">
            <a:extLst>
              <a:ext uri="{FF2B5EF4-FFF2-40B4-BE49-F238E27FC236}">
                <a16:creationId xmlns:a16="http://schemas.microsoft.com/office/drawing/2014/main" xmlns="" id="{00000000-0008-0000-1100-00009C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25" name="Line 6294">
            <a:extLst>
              <a:ext uri="{FF2B5EF4-FFF2-40B4-BE49-F238E27FC236}">
                <a16:creationId xmlns:a16="http://schemas.microsoft.com/office/drawing/2014/main" xmlns="" id="{00000000-0008-0000-1100-00009D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409" name="Group 6295">
          <a:extLst>
            <a:ext uri="{FF2B5EF4-FFF2-40B4-BE49-F238E27FC236}">
              <a16:creationId xmlns:a16="http://schemas.microsoft.com/office/drawing/2014/main" xmlns="" id="{00000000-0008-0000-1100-000009E64600}"/>
            </a:ext>
          </a:extLst>
        </xdr:cNvPr>
        <xdr:cNvGrpSpPr>
          <a:grpSpLocks/>
        </xdr:cNvGrpSpPr>
      </xdr:nvGrpSpPr>
      <xdr:grpSpPr bwMode="auto">
        <a:xfrm>
          <a:off x="3795713" y="10009188"/>
          <a:ext cx="188912" cy="0"/>
          <a:chOff x="466" y="3952"/>
          <a:chExt cx="28" cy="16"/>
        </a:xfrm>
      </xdr:grpSpPr>
      <xdr:sp macro="" textlink="">
        <xdr:nvSpPr>
          <xdr:cNvPr id="4647322" name="Line 6296">
            <a:extLst>
              <a:ext uri="{FF2B5EF4-FFF2-40B4-BE49-F238E27FC236}">
                <a16:creationId xmlns:a16="http://schemas.microsoft.com/office/drawing/2014/main" xmlns="" id="{00000000-0008-0000-1100-00009A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23" name="Line 6297">
            <a:extLst>
              <a:ext uri="{FF2B5EF4-FFF2-40B4-BE49-F238E27FC236}">
                <a16:creationId xmlns:a16="http://schemas.microsoft.com/office/drawing/2014/main" xmlns="" id="{00000000-0008-0000-1100-00009B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646410" name="Group 6298">
          <a:extLst>
            <a:ext uri="{FF2B5EF4-FFF2-40B4-BE49-F238E27FC236}">
              <a16:creationId xmlns:a16="http://schemas.microsoft.com/office/drawing/2014/main" xmlns="" id="{00000000-0008-0000-1100-00000AE64600}"/>
            </a:ext>
          </a:extLst>
        </xdr:cNvPr>
        <xdr:cNvGrpSpPr>
          <a:grpSpLocks/>
        </xdr:cNvGrpSpPr>
      </xdr:nvGrpSpPr>
      <xdr:grpSpPr bwMode="auto">
        <a:xfrm>
          <a:off x="5041900" y="10009188"/>
          <a:ext cx="228600" cy="0"/>
          <a:chOff x="466" y="3952"/>
          <a:chExt cx="28" cy="16"/>
        </a:xfrm>
      </xdr:grpSpPr>
      <xdr:sp macro="" textlink="">
        <xdr:nvSpPr>
          <xdr:cNvPr id="4647320" name="Line 6299">
            <a:extLst>
              <a:ext uri="{FF2B5EF4-FFF2-40B4-BE49-F238E27FC236}">
                <a16:creationId xmlns:a16="http://schemas.microsoft.com/office/drawing/2014/main" xmlns="" id="{00000000-0008-0000-1100-000098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21" name="Line 6300">
            <a:extLst>
              <a:ext uri="{FF2B5EF4-FFF2-40B4-BE49-F238E27FC236}">
                <a16:creationId xmlns:a16="http://schemas.microsoft.com/office/drawing/2014/main" xmlns="" id="{00000000-0008-0000-1100-000099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11" name="Group 6301">
          <a:extLst>
            <a:ext uri="{FF2B5EF4-FFF2-40B4-BE49-F238E27FC236}">
              <a16:creationId xmlns:a16="http://schemas.microsoft.com/office/drawing/2014/main" xmlns="" id="{00000000-0008-0000-1100-00000BE64600}"/>
            </a:ext>
          </a:extLst>
        </xdr:cNvPr>
        <xdr:cNvGrpSpPr>
          <a:grpSpLocks/>
        </xdr:cNvGrpSpPr>
      </xdr:nvGrpSpPr>
      <xdr:grpSpPr bwMode="auto">
        <a:xfrm>
          <a:off x="4327525" y="10009188"/>
          <a:ext cx="266700" cy="0"/>
          <a:chOff x="466" y="3952"/>
          <a:chExt cx="28" cy="16"/>
        </a:xfrm>
      </xdr:grpSpPr>
      <xdr:sp macro="" textlink="">
        <xdr:nvSpPr>
          <xdr:cNvPr id="4647318" name="Line 6302">
            <a:extLst>
              <a:ext uri="{FF2B5EF4-FFF2-40B4-BE49-F238E27FC236}">
                <a16:creationId xmlns:a16="http://schemas.microsoft.com/office/drawing/2014/main" xmlns="" id="{00000000-0008-0000-1100-000096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19" name="Line 6303">
            <a:extLst>
              <a:ext uri="{FF2B5EF4-FFF2-40B4-BE49-F238E27FC236}">
                <a16:creationId xmlns:a16="http://schemas.microsoft.com/office/drawing/2014/main" xmlns="" id="{00000000-0008-0000-1100-000097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12" name="Group 6304">
          <a:extLst>
            <a:ext uri="{FF2B5EF4-FFF2-40B4-BE49-F238E27FC236}">
              <a16:creationId xmlns:a16="http://schemas.microsoft.com/office/drawing/2014/main" xmlns="" id="{00000000-0008-0000-1100-00000CE64600}"/>
            </a:ext>
          </a:extLst>
        </xdr:cNvPr>
        <xdr:cNvGrpSpPr>
          <a:grpSpLocks/>
        </xdr:cNvGrpSpPr>
      </xdr:nvGrpSpPr>
      <xdr:grpSpPr bwMode="auto">
        <a:xfrm>
          <a:off x="4327525" y="10009188"/>
          <a:ext cx="266700" cy="0"/>
          <a:chOff x="466" y="3952"/>
          <a:chExt cx="28" cy="16"/>
        </a:xfrm>
      </xdr:grpSpPr>
      <xdr:sp macro="" textlink="">
        <xdr:nvSpPr>
          <xdr:cNvPr id="4647316" name="Line 6305">
            <a:extLst>
              <a:ext uri="{FF2B5EF4-FFF2-40B4-BE49-F238E27FC236}">
                <a16:creationId xmlns:a16="http://schemas.microsoft.com/office/drawing/2014/main" xmlns="" id="{00000000-0008-0000-1100-000094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17" name="Line 6306">
            <a:extLst>
              <a:ext uri="{FF2B5EF4-FFF2-40B4-BE49-F238E27FC236}">
                <a16:creationId xmlns:a16="http://schemas.microsoft.com/office/drawing/2014/main" xmlns="" id="{00000000-0008-0000-1100-000095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13" name="Group 6307">
          <a:extLst>
            <a:ext uri="{FF2B5EF4-FFF2-40B4-BE49-F238E27FC236}">
              <a16:creationId xmlns:a16="http://schemas.microsoft.com/office/drawing/2014/main" xmlns="" id="{00000000-0008-0000-1100-00000DE64600}"/>
            </a:ext>
          </a:extLst>
        </xdr:cNvPr>
        <xdr:cNvGrpSpPr>
          <a:grpSpLocks/>
        </xdr:cNvGrpSpPr>
      </xdr:nvGrpSpPr>
      <xdr:grpSpPr bwMode="auto">
        <a:xfrm>
          <a:off x="4327525" y="10009188"/>
          <a:ext cx="266700" cy="0"/>
          <a:chOff x="466" y="3952"/>
          <a:chExt cx="28" cy="16"/>
        </a:xfrm>
      </xdr:grpSpPr>
      <xdr:sp macro="" textlink="">
        <xdr:nvSpPr>
          <xdr:cNvPr id="4647314" name="Line 6308">
            <a:extLst>
              <a:ext uri="{FF2B5EF4-FFF2-40B4-BE49-F238E27FC236}">
                <a16:creationId xmlns:a16="http://schemas.microsoft.com/office/drawing/2014/main" xmlns="" id="{00000000-0008-0000-1100-000092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15" name="Line 6309">
            <a:extLst>
              <a:ext uri="{FF2B5EF4-FFF2-40B4-BE49-F238E27FC236}">
                <a16:creationId xmlns:a16="http://schemas.microsoft.com/office/drawing/2014/main" xmlns="" id="{00000000-0008-0000-1100-000093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14" name="Group 6310">
          <a:extLst>
            <a:ext uri="{FF2B5EF4-FFF2-40B4-BE49-F238E27FC236}">
              <a16:creationId xmlns:a16="http://schemas.microsoft.com/office/drawing/2014/main" xmlns="" id="{00000000-0008-0000-1100-00000EE64600}"/>
            </a:ext>
          </a:extLst>
        </xdr:cNvPr>
        <xdr:cNvGrpSpPr>
          <a:grpSpLocks/>
        </xdr:cNvGrpSpPr>
      </xdr:nvGrpSpPr>
      <xdr:grpSpPr bwMode="auto">
        <a:xfrm>
          <a:off x="4327525" y="10009188"/>
          <a:ext cx="266700" cy="0"/>
          <a:chOff x="466" y="3952"/>
          <a:chExt cx="28" cy="16"/>
        </a:xfrm>
      </xdr:grpSpPr>
      <xdr:sp macro="" textlink="">
        <xdr:nvSpPr>
          <xdr:cNvPr id="4647312" name="Line 6311">
            <a:extLst>
              <a:ext uri="{FF2B5EF4-FFF2-40B4-BE49-F238E27FC236}">
                <a16:creationId xmlns:a16="http://schemas.microsoft.com/office/drawing/2014/main" xmlns="" id="{00000000-0008-0000-1100-000090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13" name="Line 6312">
            <a:extLst>
              <a:ext uri="{FF2B5EF4-FFF2-40B4-BE49-F238E27FC236}">
                <a16:creationId xmlns:a16="http://schemas.microsoft.com/office/drawing/2014/main" xmlns="" id="{00000000-0008-0000-1100-000091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15" name="Group 6313">
          <a:extLst>
            <a:ext uri="{FF2B5EF4-FFF2-40B4-BE49-F238E27FC236}">
              <a16:creationId xmlns:a16="http://schemas.microsoft.com/office/drawing/2014/main" xmlns="" id="{00000000-0008-0000-1100-00000FE64600}"/>
            </a:ext>
          </a:extLst>
        </xdr:cNvPr>
        <xdr:cNvGrpSpPr>
          <a:grpSpLocks/>
        </xdr:cNvGrpSpPr>
      </xdr:nvGrpSpPr>
      <xdr:grpSpPr bwMode="auto">
        <a:xfrm>
          <a:off x="4327525" y="10009188"/>
          <a:ext cx="266700" cy="0"/>
          <a:chOff x="466" y="3952"/>
          <a:chExt cx="28" cy="16"/>
        </a:xfrm>
      </xdr:grpSpPr>
      <xdr:sp macro="" textlink="">
        <xdr:nvSpPr>
          <xdr:cNvPr id="4647310" name="Line 6314">
            <a:extLst>
              <a:ext uri="{FF2B5EF4-FFF2-40B4-BE49-F238E27FC236}">
                <a16:creationId xmlns:a16="http://schemas.microsoft.com/office/drawing/2014/main" xmlns="" id="{00000000-0008-0000-1100-00008E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11" name="Line 6315">
            <a:extLst>
              <a:ext uri="{FF2B5EF4-FFF2-40B4-BE49-F238E27FC236}">
                <a16:creationId xmlns:a16="http://schemas.microsoft.com/office/drawing/2014/main" xmlns="" id="{00000000-0008-0000-1100-00008F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646416" name="Group 6316">
          <a:extLst>
            <a:ext uri="{FF2B5EF4-FFF2-40B4-BE49-F238E27FC236}">
              <a16:creationId xmlns:a16="http://schemas.microsoft.com/office/drawing/2014/main" xmlns="" id="{00000000-0008-0000-1100-000010E64600}"/>
            </a:ext>
          </a:extLst>
        </xdr:cNvPr>
        <xdr:cNvGrpSpPr>
          <a:grpSpLocks/>
        </xdr:cNvGrpSpPr>
      </xdr:nvGrpSpPr>
      <xdr:grpSpPr bwMode="auto">
        <a:xfrm>
          <a:off x="4203700" y="10009188"/>
          <a:ext cx="228600" cy="0"/>
          <a:chOff x="466" y="3952"/>
          <a:chExt cx="28" cy="16"/>
        </a:xfrm>
      </xdr:grpSpPr>
      <xdr:sp macro="" textlink="">
        <xdr:nvSpPr>
          <xdr:cNvPr id="4647308" name="Line 6317">
            <a:extLst>
              <a:ext uri="{FF2B5EF4-FFF2-40B4-BE49-F238E27FC236}">
                <a16:creationId xmlns:a16="http://schemas.microsoft.com/office/drawing/2014/main" xmlns="" id="{00000000-0008-0000-1100-00008C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09" name="Line 6318">
            <a:extLst>
              <a:ext uri="{FF2B5EF4-FFF2-40B4-BE49-F238E27FC236}">
                <a16:creationId xmlns:a16="http://schemas.microsoft.com/office/drawing/2014/main" xmlns="" id="{00000000-0008-0000-1100-00008D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417" name="Group 6319">
          <a:extLst>
            <a:ext uri="{FF2B5EF4-FFF2-40B4-BE49-F238E27FC236}">
              <a16:creationId xmlns:a16="http://schemas.microsoft.com/office/drawing/2014/main" xmlns="" id="{00000000-0008-0000-1100-000011E64600}"/>
            </a:ext>
          </a:extLst>
        </xdr:cNvPr>
        <xdr:cNvGrpSpPr>
          <a:grpSpLocks/>
        </xdr:cNvGrpSpPr>
      </xdr:nvGrpSpPr>
      <xdr:grpSpPr bwMode="auto">
        <a:xfrm>
          <a:off x="3795713" y="10009188"/>
          <a:ext cx="188912" cy="0"/>
          <a:chOff x="466" y="3952"/>
          <a:chExt cx="28" cy="16"/>
        </a:xfrm>
      </xdr:grpSpPr>
      <xdr:sp macro="" textlink="">
        <xdr:nvSpPr>
          <xdr:cNvPr id="4647306" name="Line 6320">
            <a:extLst>
              <a:ext uri="{FF2B5EF4-FFF2-40B4-BE49-F238E27FC236}">
                <a16:creationId xmlns:a16="http://schemas.microsoft.com/office/drawing/2014/main" xmlns="" id="{00000000-0008-0000-1100-00008A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07" name="Line 6321">
            <a:extLst>
              <a:ext uri="{FF2B5EF4-FFF2-40B4-BE49-F238E27FC236}">
                <a16:creationId xmlns:a16="http://schemas.microsoft.com/office/drawing/2014/main" xmlns="" id="{00000000-0008-0000-1100-00008B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418" name="Group 6322">
          <a:extLst>
            <a:ext uri="{FF2B5EF4-FFF2-40B4-BE49-F238E27FC236}">
              <a16:creationId xmlns:a16="http://schemas.microsoft.com/office/drawing/2014/main" xmlns="" id="{00000000-0008-0000-1100-000012E64600}"/>
            </a:ext>
          </a:extLst>
        </xdr:cNvPr>
        <xdr:cNvGrpSpPr>
          <a:grpSpLocks/>
        </xdr:cNvGrpSpPr>
      </xdr:nvGrpSpPr>
      <xdr:grpSpPr bwMode="auto">
        <a:xfrm>
          <a:off x="3795713" y="10009188"/>
          <a:ext cx="188912" cy="0"/>
          <a:chOff x="466" y="3952"/>
          <a:chExt cx="28" cy="16"/>
        </a:xfrm>
      </xdr:grpSpPr>
      <xdr:sp macro="" textlink="">
        <xdr:nvSpPr>
          <xdr:cNvPr id="4647304" name="Line 6323">
            <a:extLst>
              <a:ext uri="{FF2B5EF4-FFF2-40B4-BE49-F238E27FC236}">
                <a16:creationId xmlns:a16="http://schemas.microsoft.com/office/drawing/2014/main" xmlns="" id="{00000000-0008-0000-1100-000088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05" name="Line 6324">
            <a:extLst>
              <a:ext uri="{FF2B5EF4-FFF2-40B4-BE49-F238E27FC236}">
                <a16:creationId xmlns:a16="http://schemas.microsoft.com/office/drawing/2014/main" xmlns="" id="{00000000-0008-0000-1100-000089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419" name="Group 6325">
          <a:extLst>
            <a:ext uri="{FF2B5EF4-FFF2-40B4-BE49-F238E27FC236}">
              <a16:creationId xmlns:a16="http://schemas.microsoft.com/office/drawing/2014/main" xmlns="" id="{00000000-0008-0000-1100-000013E64600}"/>
            </a:ext>
          </a:extLst>
        </xdr:cNvPr>
        <xdr:cNvGrpSpPr>
          <a:grpSpLocks/>
        </xdr:cNvGrpSpPr>
      </xdr:nvGrpSpPr>
      <xdr:grpSpPr bwMode="auto">
        <a:xfrm>
          <a:off x="3795713" y="10009188"/>
          <a:ext cx="188912" cy="0"/>
          <a:chOff x="466" y="3952"/>
          <a:chExt cx="28" cy="16"/>
        </a:xfrm>
      </xdr:grpSpPr>
      <xdr:sp macro="" textlink="">
        <xdr:nvSpPr>
          <xdr:cNvPr id="4647302" name="Line 6326">
            <a:extLst>
              <a:ext uri="{FF2B5EF4-FFF2-40B4-BE49-F238E27FC236}">
                <a16:creationId xmlns:a16="http://schemas.microsoft.com/office/drawing/2014/main" xmlns="" id="{00000000-0008-0000-1100-000086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03" name="Line 6327">
            <a:extLst>
              <a:ext uri="{FF2B5EF4-FFF2-40B4-BE49-F238E27FC236}">
                <a16:creationId xmlns:a16="http://schemas.microsoft.com/office/drawing/2014/main" xmlns="" id="{00000000-0008-0000-1100-000087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420" name="Group 6328">
          <a:extLst>
            <a:ext uri="{FF2B5EF4-FFF2-40B4-BE49-F238E27FC236}">
              <a16:creationId xmlns:a16="http://schemas.microsoft.com/office/drawing/2014/main" xmlns="" id="{00000000-0008-0000-1100-000014E64600}"/>
            </a:ext>
          </a:extLst>
        </xdr:cNvPr>
        <xdr:cNvGrpSpPr>
          <a:grpSpLocks/>
        </xdr:cNvGrpSpPr>
      </xdr:nvGrpSpPr>
      <xdr:grpSpPr bwMode="auto">
        <a:xfrm>
          <a:off x="3795713" y="10009188"/>
          <a:ext cx="188912" cy="0"/>
          <a:chOff x="466" y="3952"/>
          <a:chExt cx="28" cy="16"/>
        </a:xfrm>
      </xdr:grpSpPr>
      <xdr:sp macro="" textlink="">
        <xdr:nvSpPr>
          <xdr:cNvPr id="4647300" name="Line 6329">
            <a:extLst>
              <a:ext uri="{FF2B5EF4-FFF2-40B4-BE49-F238E27FC236}">
                <a16:creationId xmlns:a16="http://schemas.microsoft.com/office/drawing/2014/main" xmlns="" id="{00000000-0008-0000-1100-000084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301" name="Line 6330">
            <a:extLst>
              <a:ext uri="{FF2B5EF4-FFF2-40B4-BE49-F238E27FC236}">
                <a16:creationId xmlns:a16="http://schemas.microsoft.com/office/drawing/2014/main" xmlns="" id="{00000000-0008-0000-1100-000085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421" name="Group 6331">
          <a:extLst>
            <a:ext uri="{FF2B5EF4-FFF2-40B4-BE49-F238E27FC236}">
              <a16:creationId xmlns:a16="http://schemas.microsoft.com/office/drawing/2014/main" xmlns="" id="{00000000-0008-0000-1100-000015E64600}"/>
            </a:ext>
          </a:extLst>
        </xdr:cNvPr>
        <xdr:cNvGrpSpPr>
          <a:grpSpLocks/>
        </xdr:cNvGrpSpPr>
      </xdr:nvGrpSpPr>
      <xdr:grpSpPr bwMode="auto">
        <a:xfrm>
          <a:off x="3795713" y="10009188"/>
          <a:ext cx="188912" cy="0"/>
          <a:chOff x="466" y="3952"/>
          <a:chExt cx="28" cy="16"/>
        </a:xfrm>
      </xdr:grpSpPr>
      <xdr:sp macro="" textlink="">
        <xdr:nvSpPr>
          <xdr:cNvPr id="4647298" name="Line 6332">
            <a:extLst>
              <a:ext uri="{FF2B5EF4-FFF2-40B4-BE49-F238E27FC236}">
                <a16:creationId xmlns:a16="http://schemas.microsoft.com/office/drawing/2014/main" xmlns="" id="{00000000-0008-0000-1100-000082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99" name="Line 6333">
            <a:extLst>
              <a:ext uri="{FF2B5EF4-FFF2-40B4-BE49-F238E27FC236}">
                <a16:creationId xmlns:a16="http://schemas.microsoft.com/office/drawing/2014/main" xmlns="" id="{00000000-0008-0000-1100-000083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422" name="Group 6334">
          <a:extLst>
            <a:ext uri="{FF2B5EF4-FFF2-40B4-BE49-F238E27FC236}">
              <a16:creationId xmlns:a16="http://schemas.microsoft.com/office/drawing/2014/main" xmlns="" id="{00000000-0008-0000-1100-000016E64600}"/>
            </a:ext>
          </a:extLst>
        </xdr:cNvPr>
        <xdr:cNvGrpSpPr>
          <a:grpSpLocks/>
        </xdr:cNvGrpSpPr>
      </xdr:nvGrpSpPr>
      <xdr:grpSpPr bwMode="auto">
        <a:xfrm>
          <a:off x="3795713" y="10009188"/>
          <a:ext cx="188912" cy="0"/>
          <a:chOff x="466" y="3952"/>
          <a:chExt cx="28" cy="16"/>
        </a:xfrm>
      </xdr:grpSpPr>
      <xdr:sp macro="" textlink="">
        <xdr:nvSpPr>
          <xdr:cNvPr id="4647296" name="Line 6335">
            <a:extLst>
              <a:ext uri="{FF2B5EF4-FFF2-40B4-BE49-F238E27FC236}">
                <a16:creationId xmlns:a16="http://schemas.microsoft.com/office/drawing/2014/main" xmlns="" id="{00000000-0008-0000-1100-000080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97" name="Line 6336">
            <a:extLst>
              <a:ext uri="{FF2B5EF4-FFF2-40B4-BE49-F238E27FC236}">
                <a16:creationId xmlns:a16="http://schemas.microsoft.com/office/drawing/2014/main" xmlns="" id="{00000000-0008-0000-1100-000081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646423" name="Group 6337">
          <a:extLst>
            <a:ext uri="{FF2B5EF4-FFF2-40B4-BE49-F238E27FC236}">
              <a16:creationId xmlns:a16="http://schemas.microsoft.com/office/drawing/2014/main" xmlns="" id="{00000000-0008-0000-1100-000017E64600}"/>
            </a:ext>
          </a:extLst>
        </xdr:cNvPr>
        <xdr:cNvGrpSpPr>
          <a:grpSpLocks/>
        </xdr:cNvGrpSpPr>
      </xdr:nvGrpSpPr>
      <xdr:grpSpPr bwMode="auto">
        <a:xfrm>
          <a:off x="3671888" y="10009188"/>
          <a:ext cx="228600" cy="0"/>
          <a:chOff x="466" y="3952"/>
          <a:chExt cx="28" cy="16"/>
        </a:xfrm>
      </xdr:grpSpPr>
      <xdr:sp macro="" textlink="">
        <xdr:nvSpPr>
          <xdr:cNvPr id="4647294" name="Line 6338">
            <a:extLst>
              <a:ext uri="{FF2B5EF4-FFF2-40B4-BE49-F238E27FC236}">
                <a16:creationId xmlns:a16="http://schemas.microsoft.com/office/drawing/2014/main" xmlns="" id="{00000000-0008-0000-1100-00007E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95" name="Line 6339">
            <a:extLst>
              <a:ext uri="{FF2B5EF4-FFF2-40B4-BE49-F238E27FC236}">
                <a16:creationId xmlns:a16="http://schemas.microsoft.com/office/drawing/2014/main" xmlns="" id="{00000000-0008-0000-1100-00007F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424" name="Group 6340">
          <a:extLst>
            <a:ext uri="{FF2B5EF4-FFF2-40B4-BE49-F238E27FC236}">
              <a16:creationId xmlns:a16="http://schemas.microsoft.com/office/drawing/2014/main" xmlns="" id="{00000000-0008-0000-1100-000018E64600}"/>
            </a:ext>
          </a:extLst>
        </xdr:cNvPr>
        <xdr:cNvGrpSpPr>
          <a:grpSpLocks/>
        </xdr:cNvGrpSpPr>
      </xdr:nvGrpSpPr>
      <xdr:grpSpPr bwMode="auto">
        <a:xfrm>
          <a:off x="3795713" y="10009188"/>
          <a:ext cx="190500" cy="0"/>
          <a:chOff x="466" y="3952"/>
          <a:chExt cx="28" cy="16"/>
        </a:xfrm>
      </xdr:grpSpPr>
      <xdr:sp macro="" textlink="">
        <xdr:nvSpPr>
          <xdr:cNvPr id="4647292" name="Line 6341">
            <a:extLst>
              <a:ext uri="{FF2B5EF4-FFF2-40B4-BE49-F238E27FC236}">
                <a16:creationId xmlns:a16="http://schemas.microsoft.com/office/drawing/2014/main" xmlns="" id="{00000000-0008-0000-1100-00007C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93" name="Line 6342">
            <a:extLst>
              <a:ext uri="{FF2B5EF4-FFF2-40B4-BE49-F238E27FC236}">
                <a16:creationId xmlns:a16="http://schemas.microsoft.com/office/drawing/2014/main" xmlns="" id="{00000000-0008-0000-1100-00007D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425" name="Group 6343">
          <a:extLst>
            <a:ext uri="{FF2B5EF4-FFF2-40B4-BE49-F238E27FC236}">
              <a16:creationId xmlns:a16="http://schemas.microsoft.com/office/drawing/2014/main" xmlns="" id="{00000000-0008-0000-1100-000019E64600}"/>
            </a:ext>
          </a:extLst>
        </xdr:cNvPr>
        <xdr:cNvGrpSpPr>
          <a:grpSpLocks/>
        </xdr:cNvGrpSpPr>
      </xdr:nvGrpSpPr>
      <xdr:grpSpPr bwMode="auto">
        <a:xfrm>
          <a:off x="3795713" y="10009188"/>
          <a:ext cx="190500" cy="0"/>
          <a:chOff x="466" y="3952"/>
          <a:chExt cx="28" cy="16"/>
        </a:xfrm>
      </xdr:grpSpPr>
      <xdr:sp macro="" textlink="">
        <xdr:nvSpPr>
          <xdr:cNvPr id="4647290" name="Line 6344">
            <a:extLst>
              <a:ext uri="{FF2B5EF4-FFF2-40B4-BE49-F238E27FC236}">
                <a16:creationId xmlns:a16="http://schemas.microsoft.com/office/drawing/2014/main" xmlns="" id="{00000000-0008-0000-1100-00007A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91" name="Line 6345">
            <a:extLst>
              <a:ext uri="{FF2B5EF4-FFF2-40B4-BE49-F238E27FC236}">
                <a16:creationId xmlns:a16="http://schemas.microsoft.com/office/drawing/2014/main" xmlns="" id="{00000000-0008-0000-1100-00007B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426" name="Group 6346">
          <a:extLst>
            <a:ext uri="{FF2B5EF4-FFF2-40B4-BE49-F238E27FC236}">
              <a16:creationId xmlns:a16="http://schemas.microsoft.com/office/drawing/2014/main" xmlns="" id="{00000000-0008-0000-1100-00001AE64600}"/>
            </a:ext>
          </a:extLst>
        </xdr:cNvPr>
        <xdr:cNvGrpSpPr>
          <a:grpSpLocks/>
        </xdr:cNvGrpSpPr>
      </xdr:nvGrpSpPr>
      <xdr:grpSpPr bwMode="auto">
        <a:xfrm>
          <a:off x="3795713" y="10009188"/>
          <a:ext cx="188912" cy="0"/>
          <a:chOff x="466" y="3952"/>
          <a:chExt cx="28" cy="16"/>
        </a:xfrm>
      </xdr:grpSpPr>
      <xdr:sp macro="" textlink="">
        <xdr:nvSpPr>
          <xdr:cNvPr id="4647288" name="Line 6347">
            <a:extLst>
              <a:ext uri="{FF2B5EF4-FFF2-40B4-BE49-F238E27FC236}">
                <a16:creationId xmlns:a16="http://schemas.microsoft.com/office/drawing/2014/main" xmlns="" id="{00000000-0008-0000-1100-000078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89" name="Line 6348">
            <a:extLst>
              <a:ext uri="{FF2B5EF4-FFF2-40B4-BE49-F238E27FC236}">
                <a16:creationId xmlns:a16="http://schemas.microsoft.com/office/drawing/2014/main" xmlns="" id="{00000000-0008-0000-1100-000079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427" name="Group 6349">
          <a:extLst>
            <a:ext uri="{FF2B5EF4-FFF2-40B4-BE49-F238E27FC236}">
              <a16:creationId xmlns:a16="http://schemas.microsoft.com/office/drawing/2014/main" xmlns="" id="{00000000-0008-0000-1100-00001BE64600}"/>
            </a:ext>
          </a:extLst>
        </xdr:cNvPr>
        <xdr:cNvGrpSpPr>
          <a:grpSpLocks/>
        </xdr:cNvGrpSpPr>
      </xdr:nvGrpSpPr>
      <xdr:grpSpPr bwMode="auto">
        <a:xfrm>
          <a:off x="3795713" y="10009188"/>
          <a:ext cx="190500" cy="0"/>
          <a:chOff x="466" y="3952"/>
          <a:chExt cx="28" cy="16"/>
        </a:xfrm>
      </xdr:grpSpPr>
      <xdr:sp macro="" textlink="">
        <xdr:nvSpPr>
          <xdr:cNvPr id="4647286" name="Line 6350">
            <a:extLst>
              <a:ext uri="{FF2B5EF4-FFF2-40B4-BE49-F238E27FC236}">
                <a16:creationId xmlns:a16="http://schemas.microsoft.com/office/drawing/2014/main" xmlns="" id="{00000000-0008-0000-1100-000076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87" name="Line 6351">
            <a:extLst>
              <a:ext uri="{FF2B5EF4-FFF2-40B4-BE49-F238E27FC236}">
                <a16:creationId xmlns:a16="http://schemas.microsoft.com/office/drawing/2014/main" xmlns="" id="{00000000-0008-0000-1100-000077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428" name="Group 6352">
          <a:extLst>
            <a:ext uri="{FF2B5EF4-FFF2-40B4-BE49-F238E27FC236}">
              <a16:creationId xmlns:a16="http://schemas.microsoft.com/office/drawing/2014/main" xmlns="" id="{00000000-0008-0000-1100-00001CE64600}"/>
            </a:ext>
          </a:extLst>
        </xdr:cNvPr>
        <xdr:cNvGrpSpPr>
          <a:grpSpLocks/>
        </xdr:cNvGrpSpPr>
      </xdr:nvGrpSpPr>
      <xdr:grpSpPr bwMode="auto">
        <a:xfrm>
          <a:off x="3795713" y="10009188"/>
          <a:ext cx="190500" cy="0"/>
          <a:chOff x="466" y="3952"/>
          <a:chExt cx="28" cy="16"/>
        </a:xfrm>
      </xdr:grpSpPr>
      <xdr:sp macro="" textlink="">
        <xdr:nvSpPr>
          <xdr:cNvPr id="4647284" name="Line 6353">
            <a:extLst>
              <a:ext uri="{FF2B5EF4-FFF2-40B4-BE49-F238E27FC236}">
                <a16:creationId xmlns:a16="http://schemas.microsoft.com/office/drawing/2014/main" xmlns="" id="{00000000-0008-0000-1100-000074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85" name="Line 6354">
            <a:extLst>
              <a:ext uri="{FF2B5EF4-FFF2-40B4-BE49-F238E27FC236}">
                <a16:creationId xmlns:a16="http://schemas.microsoft.com/office/drawing/2014/main" xmlns="" id="{00000000-0008-0000-1100-000075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429" name="Group 6355">
          <a:extLst>
            <a:ext uri="{FF2B5EF4-FFF2-40B4-BE49-F238E27FC236}">
              <a16:creationId xmlns:a16="http://schemas.microsoft.com/office/drawing/2014/main" xmlns="" id="{00000000-0008-0000-1100-00001DE64600}"/>
            </a:ext>
          </a:extLst>
        </xdr:cNvPr>
        <xdr:cNvGrpSpPr>
          <a:grpSpLocks/>
        </xdr:cNvGrpSpPr>
      </xdr:nvGrpSpPr>
      <xdr:grpSpPr bwMode="auto">
        <a:xfrm>
          <a:off x="3795713" y="10009188"/>
          <a:ext cx="188912" cy="0"/>
          <a:chOff x="466" y="3952"/>
          <a:chExt cx="28" cy="16"/>
        </a:xfrm>
      </xdr:grpSpPr>
      <xdr:sp macro="" textlink="">
        <xdr:nvSpPr>
          <xdr:cNvPr id="4647282" name="Line 6356">
            <a:extLst>
              <a:ext uri="{FF2B5EF4-FFF2-40B4-BE49-F238E27FC236}">
                <a16:creationId xmlns:a16="http://schemas.microsoft.com/office/drawing/2014/main" xmlns="" id="{00000000-0008-0000-1100-000072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83" name="Line 6357">
            <a:extLst>
              <a:ext uri="{FF2B5EF4-FFF2-40B4-BE49-F238E27FC236}">
                <a16:creationId xmlns:a16="http://schemas.microsoft.com/office/drawing/2014/main" xmlns="" id="{00000000-0008-0000-1100-000073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30" name="Group 6358">
          <a:extLst>
            <a:ext uri="{FF2B5EF4-FFF2-40B4-BE49-F238E27FC236}">
              <a16:creationId xmlns:a16="http://schemas.microsoft.com/office/drawing/2014/main" xmlns="" id="{00000000-0008-0000-1100-00001EE64600}"/>
            </a:ext>
          </a:extLst>
        </xdr:cNvPr>
        <xdr:cNvGrpSpPr>
          <a:grpSpLocks/>
        </xdr:cNvGrpSpPr>
      </xdr:nvGrpSpPr>
      <xdr:grpSpPr bwMode="auto">
        <a:xfrm>
          <a:off x="4327525" y="10009188"/>
          <a:ext cx="266700" cy="0"/>
          <a:chOff x="466" y="3952"/>
          <a:chExt cx="28" cy="16"/>
        </a:xfrm>
      </xdr:grpSpPr>
      <xdr:sp macro="" textlink="">
        <xdr:nvSpPr>
          <xdr:cNvPr id="4647280" name="Line 6359">
            <a:extLst>
              <a:ext uri="{FF2B5EF4-FFF2-40B4-BE49-F238E27FC236}">
                <a16:creationId xmlns:a16="http://schemas.microsoft.com/office/drawing/2014/main" xmlns="" id="{00000000-0008-0000-1100-000070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81" name="Line 6360">
            <a:extLst>
              <a:ext uri="{FF2B5EF4-FFF2-40B4-BE49-F238E27FC236}">
                <a16:creationId xmlns:a16="http://schemas.microsoft.com/office/drawing/2014/main" xmlns="" id="{00000000-0008-0000-1100-000071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31" name="Group 6361">
          <a:extLst>
            <a:ext uri="{FF2B5EF4-FFF2-40B4-BE49-F238E27FC236}">
              <a16:creationId xmlns:a16="http://schemas.microsoft.com/office/drawing/2014/main" xmlns="" id="{00000000-0008-0000-1100-00001FE64600}"/>
            </a:ext>
          </a:extLst>
        </xdr:cNvPr>
        <xdr:cNvGrpSpPr>
          <a:grpSpLocks/>
        </xdr:cNvGrpSpPr>
      </xdr:nvGrpSpPr>
      <xdr:grpSpPr bwMode="auto">
        <a:xfrm>
          <a:off x="4327525" y="10009188"/>
          <a:ext cx="266700" cy="0"/>
          <a:chOff x="466" y="3952"/>
          <a:chExt cx="28" cy="16"/>
        </a:xfrm>
      </xdr:grpSpPr>
      <xdr:sp macro="" textlink="">
        <xdr:nvSpPr>
          <xdr:cNvPr id="4647278" name="Line 6362">
            <a:extLst>
              <a:ext uri="{FF2B5EF4-FFF2-40B4-BE49-F238E27FC236}">
                <a16:creationId xmlns:a16="http://schemas.microsoft.com/office/drawing/2014/main" xmlns="" id="{00000000-0008-0000-1100-00006E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79" name="Line 6363">
            <a:extLst>
              <a:ext uri="{FF2B5EF4-FFF2-40B4-BE49-F238E27FC236}">
                <a16:creationId xmlns:a16="http://schemas.microsoft.com/office/drawing/2014/main" xmlns="" id="{00000000-0008-0000-1100-00006F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32" name="Group 6364">
          <a:extLst>
            <a:ext uri="{FF2B5EF4-FFF2-40B4-BE49-F238E27FC236}">
              <a16:creationId xmlns:a16="http://schemas.microsoft.com/office/drawing/2014/main" xmlns="" id="{00000000-0008-0000-1100-000020E64600}"/>
            </a:ext>
          </a:extLst>
        </xdr:cNvPr>
        <xdr:cNvGrpSpPr>
          <a:grpSpLocks/>
        </xdr:cNvGrpSpPr>
      </xdr:nvGrpSpPr>
      <xdr:grpSpPr bwMode="auto">
        <a:xfrm>
          <a:off x="4327525" y="10009188"/>
          <a:ext cx="266700" cy="0"/>
          <a:chOff x="466" y="3952"/>
          <a:chExt cx="28" cy="16"/>
        </a:xfrm>
      </xdr:grpSpPr>
      <xdr:sp macro="" textlink="">
        <xdr:nvSpPr>
          <xdr:cNvPr id="4647276" name="Line 6365">
            <a:extLst>
              <a:ext uri="{FF2B5EF4-FFF2-40B4-BE49-F238E27FC236}">
                <a16:creationId xmlns:a16="http://schemas.microsoft.com/office/drawing/2014/main" xmlns="" id="{00000000-0008-0000-1100-00006C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77" name="Line 6366">
            <a:extLst>
              <a:ext uri="{FF2B5EF4-FFF2-40B4-BE49-F238E27FC236}">
                <a16:creationId xmlns:a16="http://schemas.microsoft.com/office/drawing/2014/main" xmlns="" id="{00000000-0008-0000-1100-00006D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433" name="Group 6367">
          <a:extLst>
            <a:ext uri="{FF2B5EF4-FFF2-40B4-BE49-F238E27FC236}">
              <a16:creationId xmlns:a16="http://schemas.microsoft.com/office/drawing/2014/main" xmlns="" id="{00000000-0008-0000-1100-000021E64600}"/>
            </a:ext>
          </a:extLst>
        </xdr:cNvPr>
        <xdr:cNvGrpSpPr>
          <a:grpSpLocks/>
        </xdr:cNvGrpSpPr>
      </xdr:nvGrpSpPr>
      <xdr:grpSpPr bwMode="auto">
        <a:xfrm>
          <a:off x="5041900" y="10009188"/>
          <a:ext cx="266700" cy="0"/>
          <a:chOff x="466" y="3952"/>
          <a:chExt cx="28" cy="16"/>
        </a:xfrm>
      </xdr:grpSpPr>
      <xdr:sp macro="" textlink="">
        <xdr:nvSpPr>
          <xdr:cNvPr id="4647274" name="Line 6368">
            <a:extLst>
              <a:ext uri="{FF2B5EF4-FFF2-40B4-BE49-F238E27FC236}">
                <a16:creationId xmlns:a16="http://schemas.microsoft.com/office/drawing/2014/main" xmlns="" id="{00000000-0008-0000-1100-00006A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75" name="Line 6369">
            <a:extLst>
              <a:ext uri="{FF2B5EF4-FFF2-40B4-BE49-F238E27FC236}">
                <a16:creationId xmlns:a16="http://schemas.microsoft.com/office/drawing/2014/main" xmlns="" id="{00000000-0008-0000-1100-00006B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434" name="Group 6370">
          <a:extLst>
            <a:ext uri="{FF2B5EF4-FFF2-40B4-BE49-F238E27FC236}">
              <a16:creationId xmlns:a16="http://schemas.microsoft.com/office/drawing/2014/main" xmlns="" id="{00000000-0008-0000-1100-000022E64600}"/>
            </a:ext>
          </a:extLst>
        </xdr:cNvPr>
        <xdr:cNvGrpSpPr>
          <a:grpSpLocks/>
        </xdr:cNvGrpSpPr>
      </xdr:nvGrpSpPr>
      <xdr:grpSpPr bwMode="auto">
        <a:xfrm>
          <a:off x="5041900" y="10009188"/>
          <a:ext cx="266700" cy="0"/>
          <a:chOff x="466" y="3952"/>
          <a:chExt cx="28" cy="16"/>
        </a:xfrm>
      </xdr:grpSpPr>
      <xdr:sp macro="" textlink="">
        <xdr:nvSpPr>
          <xdr:cNvPr id="4647272" name="Line 6371">
            <a:extLst>
              <a:ext uri="{FF2B5EF4-FFF2-40B4-BE49-F238E27FC236}">
                <a16:creationId xmlns:a16="http://schemas.microsoft.com/office/drawing/2014/main" xmlns="" id="{00000000-0008-0000-1100-000068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73" name="Line 6372">
            <a:extLst>
              <a:ext uri="{FF2B5EF4-FFF2-40B4-BE49-F238E27FC236}">
                <a16:creationId xmlns:a16="http://schemas.microsoft.com/office/drawing/2014/main" xmlns="" id="{00000000-0008-0000-1100-000069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435" name="Group 6373">
          <a:extLst>
            <a:ext uri="{FF2B5EF4-FFF2-40B4-BE49-F238E27FC236}">
              <a16:creationId xmlns:a16="http://schemas.microsoft.com/office/drawing/2014/main" xmlns="" id="{00000000-0008-0000-1100-000023E64600}"/>
            </a:ext>
          </a:extLst>
        </xdr:cNvPr>
        <xdr:cNvGrpSpPr>
          <a:grpSpLocks/>
        </xdr:cNvGrpSpPr>
      </xdr:nvGrpSpPr>
      <xdr:grpSpPr bwMode="auto">
        <a:xfrm>
          <a:off x="5041900" y="10009188"/>
          <a:ext cx="266700" cy="0"/>
          <a:chOff x="466" y="3952"/>
          <a:chExt cx="28" cy="16"/>
        </a:xfrm>
      </xdr:grpSpPr>
      <xdr:sp macro="" textlink="">
        <xdr:nvSpPr>
          <xdr:cNvPr id="4647270" name="Line 6374">
            <a:extLst>
              <a:ext uri="{FF2B5EF4-FFF2-40B4-BE49-F238E27FC236}">
                <a16:creationId xmlns:a16="http://schemas.microsoft.com/office/drawing/2014/main" xmlns="" id="{00000000-0008-0000-1100-000066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71" name="Line 6375">
            <a:extLst>
              <a:ext uri="{FF2B5EF4-FFF2-40B4-BE49-F238E27FC236}">
                <a16:creationId xmlns:a16="http://schemas.microsoft.com/office/drawing/2014/main" xmlns="" id="{00000000-0008-0000-1100-000067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436" name="Group 6376">
          <a:extLst>
            <a:ext uri="{FF2B5EF4-FFF2-40B4-BE49-F238E27FC236}">
              <a16:creationId xmlns:a16="http://schemas.microsoft.com/office/drawing/2014/main" xmlns="" id="{00000000-0008-0000-1100-000024E64600}"/>
            </a:ext>
          </a:extLst>
        </xdr:cNvPr>
        <xdr:cNvGrpSpPr>
          <a:grpSpLocks/>
        </xdr:cNvGrpSpPr>
      </xdr:nvGrpSpPr>
      <xdr:grpSpPr bwMode="auto">
        <a:xfrm>
          <a:off x="5041900" y="10009188"/>
          <a:ext cx="266700" cy="0"/>
          <a:chOff x="466" y="3952"/>
          <a:chExt cx="28" cy="16"/>
        </a:xfrm>
      </xdr:grpSpPr>
      <xdr:sp macro="" textlink="">
        <xdr:nvSpPr>
          <xdr:cNvPr id="4647268" name="Line 6377">
            <a:extLst>
              <a:ext uri="{FF2B5EF4-FFF2-40B4-BE49-F238E27FC236}">
                <a16:creationId xmlns:a16="http://schemas.microsoft.com/office/drawing/2014/main" xmlns="" id="{00000000-0008-0000-1100-000064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69" name="Line 6378">
            <a:extLst>
              <a:ext uri="{FF2B5EF4-FFF2-40B4-BE49-F238E27FC236}">
                <a16:creationId xmlns:a16="http://schemas.microsoft.com/office/drawing/2014/main" xmlns="" id="{00000000-0008-0000-1100-000065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437" name="Group 6379">
          <a:extLst>
            <a:ext uri="{FF2B5EF4-FFF2-40B4-BE49-F238E27FC236}">
              <a16:creationId xmlns:a16="http://schemas.microsoft.com/office/drawing/2014/main" xmlns="" id="{00000000-0008-0000-1100-000025E64600}"/>
            </a:ext>
          </a:extLst>
        </xdr:cNvPr>
        <xdr:cNvGrpSpPr>
          <a:grpSpLocks/>
        </xdr:cNvGrpSpPr>
      </xdr:nvGrpSpPr>
      <xdr:grpSpPr bwMode="auto">
        <a:xfrm>
          <a:off x="5041900" y="10009188"/>
          <a:ext cx="266700" cy="0"/>
          <a:chOff x="466" y="3952"/>
          <a:chExt cx="28" cy="16"/>
        </a:xfrm>
      </xdr:grpSpPr>
      <xdr:sp macro="" textlink="">
        <xdr:nvSpPr>
          <xdr:cNvPr id="4647266" name="Line 6380">
            <a:extLst>
              <a:ext uri="{FF2B5EF4-FFF2-40B4-BE49-F238E27FC236}">
                <a16:creationId xmlns:a16="http://schemas.microsoft.com/office/drawing/2014/main" xmlns="" id="{00000000-0008-0000-1100-000062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67" name="Line 6381">
            <a:extLst>
              <a:ext uri="{FF2B5EF4-FFF2-40B4-BE49-F238E27FC236}">
                <a16:creationId xmlns:a16="http://schemas.microsoft.com/office/drawing/2014/main" xmlns="" id="{00000000-0008-0000-1100-000063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438" name="Group 6382">
          <a:extLst>
            <a:ext uri="{FF2B5EF4-FFF2-40B4-BE49-F238E27FC236}">
              <a16:creationId xmlns:a16="http://schemas.microsoft.com/office/drawing/2014/main" xmlns="" id="{00000000-0008-0000-1100-000026E64600}"/>
            </a:ext>
          </a:extLst>
        </xdr:cNvPr>
        <xdr:cNvGrpSpPr>
          <a:grpSpLocks/>
        </xdr:cNvGrpSpPr>
      </xdr:nvGrpSpPr>
      <xdr:grpSpPr bwMode="auto">
        <a:xfrm>
          <a:off x="3795713" y="10009188"/>
          <a:ext cx="190500" cy="0"/>
          <a:chOff x="466" y="3952"/>
          <a:chExt cx="28" cy="16"/>
        </a:xfrm>
      </xdr:grpSpPr>
      <xdr:sp macro="" textlink="">
        <xdr:nvSpPr>
          <xdr:cNvPr id="4647264" name="Line 6383">
            <a:extLst>
              <a:ext uri="{FF2B5EF4-FFF2-40B4-BE49-F238E27FC236}">
                <a16:creationId xmlns:a16="http://schemas.microsoft.com/office/drawing/2014/main" xmlns="" id="{00000000-0008-0000-1100-000060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65" name="Line 6384">
            <a:extLst>
              <a:ext uri="{FF2B5EF4-FFF2-40B4-BE49-F238E27FC236}">
                <a16:creationId xmlns:a16="http://schemas.microsoft.com/office/drawing/2014/main" xmlns="" id="{00000000-0008-0000-1100-000061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39" name="Group 6385">
          <a:extLst>
            <a:ext uri="{FF2B5EF4-FFF2-40B4-BE49-F238E27FC236}">
              <a16:creationId xmlns:a16="http://schemas.microsoft.com/office/drawing/2014/main" xmlns="" id="{00000000-0008-0000-1100-000027E64600}"/>
            </a:ext>
          </a:extLst>
        </xdr:cNvPr>
        <xdr:cNvGrpSpPr>
          <a:grpSpLocks/>
        </xdr:cNvGrpSpPr>
      </xdr:nvGrpSpPr>
      <xdr:grpSpPr bwMode="auto">
        <a:xfrm>
          <a:off x="4327525" y="10009188"/>
          <a:ext cx="266700" cy="0"/>
          <a:chOff x="466" y="3952"/>
          <a:chExt cx="28" cy="16"/>
        </a:xfrm>
      </xdr:grpSpPr>
      <xdr:sp macro="" textlink="">
        <xdr:nvSpPr>
          <xdr:cNvPr id="4647262" name="Line 6386">
            <a:extLst>
              <a:ext uri="{FF2B5EF4-FFF2-40B4-BE49-F238E27FC236}">
                <a16:creationId xmlns:a16="http://schemas.microsoft.com/office/drawing/2014/main" xmlns="" id="{00000000-0008-0000-1100-00005E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63" name="Line 6387">
            <a:extLst>
              <a:ext uri="{FF2B5EF4-FFF2-40B4-BE49-F238E27FC236}">
                <a16:creationId xmlns:a16="http://schemas.microsoft.com/office/drawing/2014/main" xmlns="" id="{00000000-0008-0000-1100-00005F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440" name="Group 6388">
          <a:extLst>
            <a:ext uri="{FF2B5EF4-FFF2-40B4-BE49-F238E27FC236}">
              <a16:creationId xmlns:a16="http://schemas.microsoft.com/office/drawing/2014/main" xmlns="" id="{00000000-0008-0000-1100-000028E64600}"/>
            </a:ext>
          </a:extLst>
        </xdr:cNvPr>
        <xdr:cNvGrpSpPr>
          <a:grpSpLocks/>
        </xdr:cNvGrpSpPr>
      </xdr:nvGrpSpPr>
      <xdr:grpSpPr bwMode="auto">
        <a:xfrm>
          <a:off x="3795713" y="10009188"/>
          <a:ext cx="190500" cy="0"/>
          <a:chOff x="466" y="3952"/>
          <a:chExt cx="28" cy="16"/>
        </a:xfrm>
      </xdr:grpSpPr>
      <xdr:sp macro="" textlink="">
        <xdr:nvSpPr>
          <xdr:cNvPr id="4647260" name="Line 6389">
            <a:extLst>
              <a:ext uri="{FF2B5EF4-FFF2-40B4-BE49-F238E27FC236}">
                <a16:creationId xmlns:a16="http://schemas.microsoft.com/office/drawing/2014/main" xmlns="" id="{00000000-0008-0000-1100-00005C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61" name="Line 6390">
            <a:extLst>
              <a:ext uri="{FF2B5EF4-FFF2-40B4-BE49-F238E27FC236}">
                <a16:creationId xmlns:a16="http://schemas.microsoft.com/office/drawing/2014/main" xmlns="" id="{00000000-0008-0000-1100-00005D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41" name="Group 6391">
          <a:extLst>
            <a:ext uri="{FF2B5EF4-FFF2-40B4-BE49-F238E27FC236}">
              <a16:creationId xmlns:a16="http://schemas.microsoft.com/office/drawing/2014/main" xmlns="" id="{00000000-0008-0000-1100-000029E64600}"/>
            </a:ext>
          </a:extLst>
        </xdr:cNvPr>
        <xdr:cNvGrpSpPr>
          <a:grpSpLocks/>
        </xdr:cNvGrpSpPr>
      </xdr:nvGrpSpPr>
      <xdr:grpSpPr bwMode="auto">
        <a:xfrm>
          <a:off x="4327525" y="10009188"/>
          <a:ext cx="266700" cy="0"/>
          <a:chOff x="466" y="3952"/>
          <a:chExt cx="28" cy="16"/>
        </a:xfrm>
      </xdr:grpSpPr>
      <xdr:sp macro="" textlink="">
        <xdr:nvSpPr>
          <xdr:cNvPr id="4647258" name="Line 6392">
            <a:extLst>
              <a:ext uri="{FF2B5EF4-FFF2-40B4-BE49-F238E27FC236}">
                <a16:creationId xmlns:a16="http://schemas.microsoft.com/office/drawing/2014/main" xmlns="" id="{00000000-0008-0000-1100-00005A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59" name="Line 6393">
            <a:extLst>
              <a:ext uri="{FF2B5EF4-FFF2-40B4-BE49-F238E27FC236}">
                <a16:creationId xmlns:a16="http://schemas.microsoft.com/office/drawing/2014/main" xmlns="" id="{00000000-0008-0000-1100-00005B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442" name="Group 6394">
          <a:extLst>
            <a:ext uri="{FF2B5EF4-FFF2-40B4-BE49-F238E27FC236}">
              <a16:creationId xmlns:a16="http://schemas.microsoft.com/office/drawing/2014/main" xmlns="" id="{00000000-0008-0000-1100-00002AE64600}"/>
            </a:ext>
          </a:extLst>
        </xdr:cNvPr>
        <xdr:cNvGrpSpPr>
          <a:grpSpLocks/>
        </xdr:cNvGrpSpPr>
      </xdr:nvGrpSpPr>
      <xdr:grpSpPr bwMode="auto">
        <a:xfrm>
          <a:off x="3795713" y="10009188"/>
          <a:ext cx="190500" cy="0"/>
          <a:chOff x="466" y="3952"/>
          <a:chExt cx="28" cy="16"/>
        </a:xfrm>
      </xdr:grpSpPr>
      <xdr:sp macro="" textlink="">
        <xdr:nvSpPr>
          <xdr:cNvPr id="4647256" name="Line 6395">
            <a:extLst>
              <a:ext uri="{FF2B5EF4-FFF2-40B4-BE49-F238E27FC236}">
                <a16:creationId xmlns:a16="http://schemas.microsoft.com/office/drawing/2014/main" xmlns="" id="{00000000-0008-0000-1100-000058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57" name="Line 6396">
            <a:extLst>
              <a:ext uri="{FF2B5EF4-FFF2-40B4-BE49-F238E27FC236}">
                <a16:creationId xmlns:a16="http://schemas.microsoft.com/office/drawing/2014/main" xmlns="" id="{00000000-0008-0000-1100-000059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43" name="Group 6397">
          <a:extLst>
            <a:ext uri="{FF2B5EF4-FFF2-40B4-BE49-F238E27FC236}">
              <a16:creationId xmlns:a16="http://schemas.microsoft.com/office/drawing/2014/main" xmlns="" id="{00000000-0008-0000-1100-00002BE64600}"/>
            </a:ext>
          </a:extLst>
        </xdr:cNvPr>
        <xdr:cNvGrpSpPr>
          <a:grpSpLocks/>
        </xdr:cNvGrpSpPr>
      </xdr:nvGrpSpPr>
      <xdr:grpSpPr bwMode="auto">
        <a:xfrm>
          <a:off x="4327525" y="10009188"/>
          <a:ext cx="266700" cy="0"/>
          <a:chOff x="466" y="3952"/>
          <a:chExt cx="28" cy="16"/>
        </a:xfrm>
      </xdr:grpSpPr>
      <xdr:sp macro="" textlink="">
        <xdr:nvSpPr>
          <xdr:cNvPr id="4647254" name="Line 6398">
            <a:extLst>
              <a:ext uri="{FF2B5EF4-FFF2-40B4-BE49-F238E27FC236}">
                <a16:creationId xmlns:a16="http://schemas.microsoft.com/office/drawing/2014/main" xmlns="" id="{00000000-0008-0000-1100-000056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55" name="Line 6399">
            <a:extLst>
              <a:ext uri="{FF2B5EF4-FFF2-40B4-BE49-F238E27FC236}">
                <a16:creationId xmlns:a16="http://schemas.microsoft.com/office/drawing/2014/main" xmlns="" id="{00000000-0008-0000-1100-000057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444" name="Group 6400">
          <a:extLst>
            <a:ext uri="{FF2B5EF4-FFF2-40B4-BE49-F238E27FC236}">
              <a16:creationId xmlns:a16="http://schemas.microsoft.com/office/drawing/2014/main" xmlns="" id="{00000000-0008-0000-1100-00002CE64600}"/>
            </a:ext>
          </a:extLst>
        </xdr:cNvPr>
        <xdr:cNvGrpSpPr>
          <a:grpSpLocks/>
        </xdr:cNvGrpSpPr>
      </xdr:nvGrpSpPr>
      <xdr:grpSpPr bwMode="auto">
        <a:xfrm>
          <a:off x="3795713" y="10009188"/>
          <a:ext cx="190500" cy="0"/>
          <a:chOff x="466" y="3952"/>
          <a:chExt cx="28" cy="16"/>
        </a:xfrm>
      </xdr:grpSpPr>
      <xdr:sp macro="" textlink="">
        <xdr:nvSpPr>
          <xdr:cNvPr id="4647252" name="Line 6401">
            <a:extLst>
              <a:ext uri="{FF2B5EF4-FFF2-40B4-BE49-F238E27FC236}">
                <a16:creationId xmlns:a16="http://schemas.microsoft.com/office/drawing/2014/main" xmlns="" id="{00000000-0008-0000-1100-000054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53" name="Line 6402">
            <a:extLst>
              <a:ext uri="{FF2B5EF4-FFF2-40B4-BE49-F238E27FC236}">
                <a16:creationId xmlns:a16="http://schemas.microsoft.com/office/drawing/2014/main" xmlns="" id="{00000000-0008-0000-1100-000055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45" name="Group 6403">
          <a:extLst>
            <a:ext uri="{FF2B5EF4-FFF2-40B4-BE49-F238E27FC236}">
              <a16:creationId xmlns:a16="http://schemas.microsoft.com/office/drawing/2014/main" xmlns="" id="{00000000-0008-0000-1100-00002DE64600}"/>
            </a:ext>
          </a:extLst>
        </xdr:cNvPr>
        <xdr:cNvGrpSpPr>
          <a:grpSpLocks/>
        </xdr:cNvGrpSpPr>
      </xdr:nvGrpSpPr>
      <xdr:grpSpPr bwMode="auto">
        <a:xfrm>
          <a:off x="4327525" y="10009188"/>
          <a:ext cx="266700" cy="0"/>
          <a:chOff x="466" y="3952"/>
          <a:chExt cx="28" cy="16"/>
        </a:xfrm>
      </xdr:grpSpPr>
      <xdr:sp macro="" textlink="">
        <xdr:nvSpPr>
          <xdr:cNvPr id="4647250" name="Line 6404">
            <a:extLst>
              <a:ext uri="{FF2B5EF4-FFF2-40B4-BE49-F238E27FC236}">
                <a16:creationId xmlns:a16="http://schemas.microsoft.com/office/drawing/2014/main" xmlns="" id="{00000000-0008-0000-1100-000052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51" name="Line 6405">
            <a:extLst>
              <a:ext uri="{FF2B5EF4-FFF2-40B4-BE49-F238E27FC236}">
                <a16:creationId xmlns:a16="http://schemas.microsoft.com/office/drawing/2014/main" xmlns="" id="{00000000-0008-0000-1100-000053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446" name="Group 6406">
          <a:extLst>
            <a:ext uri="{FF2B5EF4-FFF2-40B4-BE49-F238E27FC236}">
              <a16:creationId xmlns:a16="http://schemas.microsoft.com/office/drawing/2014/main" xmlns="" id="{00000000-0008-0000-1100-00002EE64600}"/>
            </a:ext>
          </a:extLst>
        </xdr:cNvPr>
        <xdr:cNvGrpSpPr>
          <a:grpSpLocks/>
        </xdr:cNvGrpSpPr>
      </xdr:nvGrpSpPr>
      <xdr:grpSpPr bwMode="auto">
        <a:xfrm>
          <a:off x="3795713" y="10009188"/>
          <a:ext cx="190500" cy="0"/>
          <a:chOff x="466" y="3952"/>
          <a:chExt cx="28" cy="16"/>
        </a:xfrm>
      </xdr:grpSpPr>
      <xdr:sp macro="" textlink="">
        <xdr:nvSpPr>
          <xdr:cNvPr id="4647248" name="Line 6407">
            <a:extLst>
              <a:ext uri="{FF2B5EF4-FFF2-40B4-BE49-F238E27FC236}">
                <a16:creationId xmlns:a16="http://schemas.microsoft.com/office/drawing/2014/main" xmlns="" id="{00000000-0008-0000-1100-000050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49" name="Line 6408">
            <a:extLst>
              <a:ext uri="{FF2B5EF4-FFF2-40B4-BE49-F238E27FC236}">
                <a16:creationId xmlns:a16="http://schemas.microsoft.com/office/drawing/2014/main" xmlns="" id="{00000000-0008-0000-1100-000051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447" name="Group 6409">
          <a:extLst>
            <a:ext uri="{FF2B5EF4-FFF2-40B4-BE49-F238E27FC236}">
              <a16:creationId xmlns:a16="http://schemas.microsoft.com/office/drawing/2014/main" xmlns="" id="{00000000-0008-0000-1100-00002FE64600}"/>
            </a:ext>
          </a:extLst>
        </xdr:cNvPr>
        <xdr:cNvGrpSpPr>
          <a:grpSpLocks/>
        </xdr:cNvGrpSpPr>
      </xdr:nvGrpSpPr>
      <xdr:grpSpPr bwMode="auto">
        <a:xfrm>
          <a:off x="3795713" y="10009188"/>
          <a:ext cx="190500" cy="0"/>
          <a:chOff x="466" y="3952"/>
          <a:chExt cx="28" cy="16"/>
        </a:xfrm>
      </xdr:grpSpPr>
      <xdr:sp macro="" textlink="">
        <xdr:nvSpPr>
          <xdr:cNvPr id="4647246" name="Line 6410">
            <a:extLst>
              <a:ext uri="{FF2B5EF4-FFF2-40B4-BE49-F238E27FC236}">
                <a16:creationId xmlns:a16="http://schemas.microsoft.com/office/drawing/2014/main" xmlns="" id="{00000000-0008-0000-1100-00004E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47" name="Line 6411">
            <a:extLst>
              <a:ext uri="{FF2B5EF4-FFF2-40B4-BE49-F238E27FC236}">
                <a16:creationId xmlns:a16="http://schemas.microsoft.com/office/drawing/2014/main" xmlns="" id="{00000000-0008-0000-1100-00004F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448" name="Group 6412">
          <a:extLst>
            <a:ext uri="{FF2B5EF4-FFF2-40B4-BE49-F238E27FC236}">
              <a16:creationId xmlns:a16="http://schemas.microsoft.com/office/drawing/2014/main" xmlns="" id="{00000000-0008-0000-1100-000030E64600}"/>
            </a:ext>
          </a:extLst>
        </xdr:cNvPr>
        <xdr:cNvGrpSpPr>
          <a:grpSpLocks/>
        </xdr:cNvGrpSpPr>
      </xdr:nvGrpSpPr>
      <xdr:grpSpPr bwMode="auto">
        <a:xfrm>
          <a:off x="3795713" y="10009188"/>
          <a:ext cx="190500" cy="0"/>
          <a:chOff x="466" y="3952"/>
          <a:chExt cx="28" cy="16"/>
        </a:xfrm>
      </xdr:grpSpPr>
      <xdr:sp macro="" textlink="">
        <xdr:nvSpPr>
          <xdr:cNvPr id="4647244" name="Line 6413">
            <a:extLst>
              <a:ext uri="{FF2B5EF4-FFF2-40B4-BE49-F238E27FC236}">
                <a16:creationId xmlns:a16="http://schemas.microsoft.com/office/drawing/2014/main" xmlns="" id="{00000000-0008-0000-1100-00004C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45" name="Line 6414">
            <a:extLst>
              <a:ext uri="{FF2B5EF4-FFF2-40B4-BE49-F238E27FC236}">
                <a16:creationId xmlns:a16="http://schemas.microsoft.com/office/drawing/2014/main" xmlns="" id="{00000000-0008-0000-1100-00004D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449" name="Group 6415">
          <a:extLst>
            <a:ext uri="{FF2B5EF4-FFF2-40B4-BE49-F238E27FC236}">
              <a16:creationId xmlns:a16="http://schemas.microsoft.com/office/drawing/2014/main" xmlns="" id="{00000000-0008-0000-1100-000031E64600}"/>
            </a:ext>
          </a:extLst>
        </xdr:cNvPr>
        <xdr:cNvGrpSpPr>
          <a:grpSpLocks/>
        </xdr:cNvGrpSpPr>
      </xdr:nvGrpSpPr>
      <xdr:grpSpPr bwMode="auto">
        <a:xfrm>
          <a:off x="3795713" y="10009188"/>
          <a:ext cx="190500" cy="0"/>
          <a:chOff x="466" y="3952"/>
          <a:chExt cx="28" cy="16"/>
        </a:xfrm>
      </xdr:grpSpPr>
      <xdr:sp macro="" textlink="">
        <xdr:nvSpPr>
          <xdr:cNvPr id="4647242" name="Line 6416">
            <a:extLst>
              <a:ext uri="{FF2B5EF4-FFF2-40B4-BE49-F238E27FC236}">
                <a16:creationId xmlns:a16="http://schemas.microsoft.com/office/drawing/2014/main" xmlns="" id="{00000000-0008-0000-1100-00004A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43" name="Line 6417">
            <a:extLst>
              <a:ext uri="{FF2B5EF4-FFF2-40B4-BE49-F238E27FC236}">
                <a16:creationId xmlns:a16="http://schemas.microsoft.com/office/drawing/2014/main" xmlns="" id="{00000000-0008-0000-1100-00004B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450" name="Group 6418">
          <a:extLst>
            <a:ext uri="{FF2B5EF4-FFF2-40B4-BE49-F238E27FC236}">
              <a16:creationId xmlns:a16="http://schemas.microsoft.com/office/drawing/2014/main" xmlns="" id="{00000000-0008-0000-1100-000032E64600}"/>
            </a:ext>
          </a:extLst>
        </xdr:cNvPr>
        <xdr:cNvGrpSpPr>
          <a:grpSpLocks/>
        </xdr:cNvGrpSpPr>
      </xdr:nvGrpSpPr>
      <xdr:grpSpPr bwMode="auto">
        <a:xfrm>
          <a:off x="3795713" y="10009188"/>
          <a:ext cx="190500" cy="0"/>
          <a:chOff x="466" y="3952"/>
          <a:chExt cx="28" cy="16"/>
        </a:xfrm>
      </xdr:grpSpPr>
      <xdr:sp macro="" textlink="">
        <xdr:nvSpPr>
          <xdr:cNvPr id="4647240" name="Line 6419">
            <a:extLst>
              <a:ext uri="{FF2B5EF4-FFF2-40B4-BE49-F238E27FC236}">
                <a16:creationId xmlns:a16="http://schemas.microsoft.com/office/drawing/2014/main" xmlns="" id="{00000000-0008-0000-1100-000048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41" name="Line 6420">
            <a:extLst>
              <a:ext uri="{FF2B5EF4-FFF2-40B4-BE49-F238E27FC236}">
                <a16:creationId xmlns:a16="http://schemas.microsoft.com/office/drawing/2014/main" xmlns="" id="{00000000-0008-0000-1100-000049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51" name="Group 6421">
          <a:extLst>
            <a:ext uri="{FF2B5EF4-FFF2-40B4-BE49-F238E27FC236}">
              <a16:creationId xmlns:a16="http://schemas.microsoft.com/office/drawing/2014/main" xmlns="" id="{00000000-0008-0000-1100-000033E64600}"/>
            </a:ext>
          </a:extLst>
        </xdr:cNvPr>
        <xdr:cNvGrpSpPr>
          <a:grpSpLocks/>
        </xdr:cNvGrpSpPr>
      </xdr:nvGrpSpPr>
      <xdr:grpSpPr bwMode="auto">
        <a:xfrm>
          <a:off x="4327525" y="10009188"/>
          <a:ext cx="266700" cy="0"/>
          <a:chOff x="466" y="3952"/>
          <a:chExt cx="28" cy="16"/>
        </a:xfrm>
      </xdr:grpSpPr>
      <xdr:sp macro="" textlink="">
        <xdr:nvSpPr>
          <xdr:cNvPr id="4647238" name="Line 6422">
            <a:extLst>
              <a:ext uri="{FF2B5EF4-FFF2-40B4-BE49-F238E27FC236}">
                <a16:creationId xmlns:a16="http://schemas.microsoft.com/office/drawing/2014/main" xmlns="" id="{00000000-0008-0000-1100-000046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39" name="Line 6423">
            <a:extLst>
              <a:ext uri="{FF2B5EF4-FFF2-40B4-BE49-F238E27FC236}">
                <a16:creationId xmlns:a16="http://schemas.microsoft.com/office/drawing/2014/main" xmlns="" id="{00000000-0008-0000-1100-000047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52" name="Group 6424">
          <a:extLst>
            <a:ext uri="{FF2B5EF4-FFF2-40B4-BE49-F238E27FC236}">
              <a16:creationId xmlns:a16="http://schemas.microsoft.com/office/drawing/2014/main" xmlns="" id="{00000000-0008-0000-1100-000034E64600}"/>
            </a:ext>
          </a:extLst>
        </xdr:cNvPr>
        <xdr:cNvGrpSpPr>
          <a:grpSpLocks/>
        </xdr:cNvGrpSpPr>
      </xdr:nvGrpSpPr>
      <xdr:grpSpPr bwMode="auto">
        <a:xfrm>
          <a:off x="4327525" y="10009188"/>
          <a:ext cx="266700" cy="0"/>
          <a:chOff x="466" y="3952"/>
          <a:chExt cx="28" cy="16"/>
        </a:xfrm>
      </xdr:grpSpPr>
      <xdr:sp macro="" textlink="">
        <xdr:nvSpPr>
          <xdr:cNvPr id="4647236" name="Line 6425">
            <a:extLst>
              <a:ext uri="{FF2B5EF4-FFF2-40B4-BE49-F238E27FC236}">
                <a16:creationId xmlns:a16="http://schemas.microsoft.com/office/drawing/2014/main" xmlns="" id="{00000000-0008-0000-1100-000044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37" name="Line 6426">
            <a:extLst>
              <a:ext uri="{FF2B5EF4-FFF2-40B4-BE49-F238E27FC236}">
                <a16:creationId xmlns:a16="http://schemas.microsoft.com/office/drawing/2014/main" xmlns="" id="{00000000-0008-0000-1100-000045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53" name="Group 6427">
          <a:extLst>
            <a:ext uri="{FF2B5EF4-FFF2-40B4-BE49-F238E27FC236}">
              <a16:creationId xmlns:a16="http://schemas.microsoft.com/office/drawing/2014/main" xmlns="" id="{00000000-0008-0000-1100-000035E64600}"/>
            </a:ext>
          </a:extLst>
        </xdr:cNvPr>
        <xdr:cNvGrpSpPr>
          <a:grpSpLocks/>
        </xdr:cNvGrpSpPr>
      </xdr:nvGrpSpPr>
      <xdr:grpSpPr bwMode="auto">
        <a:xfrm>
          <a:off x="4327525" y="10009188"/>
          <a:ext cx="266700" cy="0"/>
          <a:chOff x="466" y="3952"/>
          <a:chExt cx="28" cy="16"/>
        </a:xfrm>
      </xdr:grpSpPr>
      <xdr:sp macro="" textlink="">
        <xdr:nvSpPr>
          <xdr:cNvPr id="4647234" name="Line 6428">
            <a:extLst>
              <a:ext uri="{FF2B5EF4-FFF2-40B4-BE49-F238E27FC236}">
                <a16:creationId xmlns:a16="http://schemas.microsoft.com/office/drawing/2014/main" xmlns="" id="{00000000-0008-0000-1100-000042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35" name="Line 6429">
            <a:extLst>
              <a:ext uri="{FF2B5EF4-FFF2-40B4-BE49-F238E27FC236}">
                <a16:creationId xmlns:a16="http://schemas.microsoft.com/office/drawing/2014/main" xmlns="" id="{00000000-0008-0000-1100-000043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54" name="Group 6430">
          <a:extLst>
            <a:ext uri="{FF2B5EF4-FFF2-40B4-BE49-F238E27FC236}">
              <a16:creationId xmlns:a16="http://schemas.microsoft.com/office/drawing/2014/main" xmlns="" id="{00000000-0008-0000-1100-000036E64600}"/>
            </a:ext>
          </a:extLst>
        </xdr:cNvPr>
        <xdr:cNvGrpSpPr>
          <a:grpSpLocks/>
        </xdr:cNvGrpSpPr>
      </xdr:nvGrpSpPr>
      <xdr:grpSpPr bwMode="auto">
        <a:xfrm>
          <a:off x="4327525" y="10009188"/>
          <a:ext cx="266700" cy="0"/>
          <a:chOff x="466" y="3952"/>
          <a:chExt cx="28" cy="16"/>
        </a:xfrm>
      </xdr:grpSpPr>
      <xdr:sp macro="" textlink="">
        <xdr:nvSpPr>
          <xdr:cNvPr id="4647232" name="Line 6431">
            <a:extLst>
              <a:ext uri="{FF2B5EF4-FFF2-40B4-BE49-F238E27FC236}">
                <a16:creationId xmlns:a16="http://schemas.microsoft.com/office/drawing/2014/main" xmlns="" id="{00000000-0008-0000-1100-000040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33" name="Line 6432">
            <a:extLst>
              <a:ext uri="{FF2B5EF4-FFF2-40B4-BE49-F238E27FC236}">
                <a16:creationId xmlns:a16="http://schemas.microsoft.com/office/drawing/2014/main" xmlns="" id="{00000000-0008-0000-1100-000041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55" name="Group 6433">
          <a:extLst>
            <a:ext uri="{FF2B5EF4-FFF2-40B4-BE49-F238E27FC236}">
              <a16:creationId xmlns:a16="http://schemas.microsoft.com/office/drawing/2014/main" xmlns="" id="{00000000-0008-0000-1100-000037E64600}"/>
            </a:ext>
          </a:extLst>
        </xdr:cNvPr>
        <xdr:cNvGrpSpPr>
          <a:grpSpLocks/>
        </xdr:cNvGrpSpPr>
      </xdr:nvGrpSpPr>
      <xdr:grpSpPr bwMode="auto">
        <a:xfrm>
          <a:off x="4327525" y="10009188"/>
          <a:ext cx="266700" cy="0"/>
          <a:chOff x="466" y="3952"/>
          <a:chExt cx="28" cy="16"/>
        </a:xfrm>
      </xdr:grpSpPr>
      <xdr:sp macro="" textlink="">
        <xdr:nvSpPr>
          <xdr:cNvPr id="4647230" name="Line 6434">
            <a:extLst>
              <a:ext uri="{FF2B5EF4-FFF2-40B4-BE49-F238E27FC236}">
                <a16:creationId xmlns:a16="http://schemas.microsoft.com/office/drawing/2014/main" xmlns="" id="{00000000-0008-0000-1100-00003E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31" name="Line 6435">
            <a:extLst>
              <a:ext uri="{FF2B5EF4-FFF2-40B4-BE49-F238E27FC236}">
                <a16:creationId xmlns:a16="http://schemas.microsoft.com/office/drawing/2014/main" xmlns="" id="{00000000-0008-0000-1100-00003F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456" name="Group 6436">
          <a:extLst>
            <a:ext uri="{FF2B5EF4-FFF2-40B4-BE49-F238E27FC236}">
              <a16:creationId xmlns:a16="http://schemas.microsoft.com/office/drawing/2014/main" xmlns="" id="{00000000-0008-0000-1100-000038E64600}"/>
            </a:ext>
          </a:extLst>
        </xdr:cNvPr>
        <xdr:cNvGrpSpPr>
          <a:grpSpLocks/>
        </xdr:cNvGrpSpPr>
      </xdr:nvGrpSpPr>
      <xdr:grpSpPr bwMode="auto">
        <a:xfrm>
          <a:off x="3795713" y="10009188"/>
          <a:ext cx="190500" cy="0"/>
          <a:chOff x="466" y="3952"/>
          <a:chExt cx="28" cy="16"/>
        </a:xfrm>
      </xdr:grpSpPr>
      <xdr:sp macro="" textlink="">
        <xdr:nvSpPr>
          <xdr:cNvPr id="4647228" name="Line 6437">
            <a:extLst>
              <a:ext uri="{FF2B5EF4-FFF2-40B4-BE49-F238E27FC236}">
                <a16:creationId xmlns:a16="http://schemas.microsoft.com/office/drawing/2014/main" xmlns="" id="{00000000-0008-0000-1100-00003C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29" name="Line 6438">
            <a:extLst>
              <a:ext uri="{FF2B5EF4-FFF2-40B4-BE49-F238E27FC236}">
                <a16:creationId xmlns:a16="http://schemas.microsoft.com/office/drawing/2014/main" xmlns="" id="{00000000-0008-0000-1100-00003D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457" name="Group 6439">
          <a:extLst>
            <a:ext uri="{FF2B5EF4-FFF2-40B4-BE49-F238E27FC236}">
              <a16:creationId xmlns:a16="http://schemas.microsoft.com/office/drawing/2014/main" xmlns="" id="{00000000-0008-0000-1100-000039E64600}"/>
            </a:ext>
          </a:extLst>
        </xdr:cNvPr>
        <xdr:cNvGrpSpPr>
          <a:grpSpLocks/>
        </xdr:cNvGrpSpPr>
      </xdr:nvGrpSpPr>
      <xdr:grpSpPr bwMode="auto">
        <a:xfrm>
          <a:off x="3795713" y="10009188"/>
          <a:ext cx="190500" cy="0"/>
          <a:chOff x="466" y="3952"/>
          <a:chExt cx="28" cy="16"/>
        </a:xfrm>
      </xdr:grpSpPr>
      <xdr:sp macro="" textlink="">
        <xdr:nvSpPr>
          <xdr:cNvPr id="4647226" name="Line 6440">
            <a:extLst>
              <a:ext uri="{FF2B5EF4-FFF2-40B4-BE49-F238E27FC236}">
                <a16:creationId xmlns:a16="http://schemas.microsoft.com/office/drawing/2014/main" xmlns="" id="{00000000-0008-0000-1100-00003A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27" name="Line 6441">
            <a:extLst>
              <a:ext uri="{FF2B5EF4-FFF2-40B4-BE49-F238E27FC236}">
                <a16:creationId xmlns:a16="http://schemas.microsoft.com/office/drawing/2014/main" xmlns="" id="{00000000-0008-0000-1100-00003B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58" name="Group 6442">
          <a:extLst>
            <a:ext uri="{FF2B5EF4-FFF2-40B4-BE49-F238E27FC236}">
              <a16:creationId xmlns:a16="http://schemas.microsoft.com/office/drawing/2014/main" xmlns="" id="{00000000-0008-0000-1100-00003AE64600}"/>
            </a:ext>
          </a:extLst>
        </xdr:cNvPr>
        <xdr:cNvGrpSpPr>
          <a:grpSpLocks/>
        </xdr:cNvGrpSpPr>
      </xdr:nvGrpSpPr>
      <xdr:grpSpPr bwMode="auto">
        <a:xfrm>
          <a:off x="4327525" y="10009188"/>
          <a:ext cx="266700" cy="0"/>
          <a:chOff x="466" y="3952"/>
          <a:chExt cx="28" cy="16"/>
        </a:xfrm>
      </xdr:grpSpPr>
      <xdr:sp macro="" textlink="">
        <xdr:nvSpPr>
          <xdr:cNvPr id="4647224" name="Line 6443">
            <a:extLst>
              <a:ext uri="{FF2B5EF4-FFF2-40B4-BE49-F238E27FC236}">
                <a16:creationId xmlns:a16="http://schemas.microsoft.com/office/drawing/2014/main" xmlns="" id="{00000000-0008-0000-1100-000038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25" name="Line 6444">
            <a:extLst>
              <a:ext uri="{FF2B5EF4-FFF2-40B4-BE49-F238E27FC236}">
                <a16:creationId xmlns:a16="http://schemas.microsoft.com/office/drawing/2014/main" xmlns="" id="{00000000-0008-0000-1100-000039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59" name="Group 6445">
          <a:extLst>
            <a:ext uri="{FF2B5EF4-FFF2-40B4-BE49-F238E27FC236}">
              <a16:creationId xmlns:a16="http://schemas.microsoft.com/office/drawing/2014/main" xmlns="" id="{00000000-0008-0000-1100-00003BE64600}"/>
            </a:ext>
          </a:extLst>
        </xdr:cNvPr>
        <xdr:cNvGrpSpPr>
          <a:grpSpLocks/>
        </xdr:cNvGrpSpPr>
      </xdr:nvGrpSpPr>
      <xdr:grpSpPr bwMode="auto">
        <a:xfrm>
          <a:off x="4327525" y="10009188"/>
          <a:ext cx="266700" cy="0"/>
          <a:chOff x="466" y="3952"/>
          <a:chExt cx="28" cy="16"/>
        </a:xfrm>
      </xdr:grpSpPr>
      <xdr:sp macro="" textlink="">
        <xdr:nvSpPr>
          <xdr:cNvPr id="4647222" name="Line 6446">
            <a:extLst>
              <a:ext uri="{FF2B5EF4-FFF2-40B4-BE49-F238E27FC236}">
                <a16:creationId xmlns:a16="http://schemas.microsoft.com/office/drawing/2014/main" xmlns="" id="{00000000-0008-0000-1100-000036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23" name="Line 6447">
            <a:extLst>
              <a:ext uri="{FF2B5EF4-FFF2-40B4-BE49-F238E27FC236}">
                <a16:creationId xmlns:a16="http://schemas.microsoft.com/office/drawing/2014/main" xmlns="" id="{00000000-0008-0000-1100-000037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646460" name="Group 6448">
          <a:extLst>
            <a:ext uri="{FF2B5EF4-FFF2-40B4-BE49-F238E27FC236}">
              <a16:creationId xmlns:a16="http://schemas.microsoft.com/office/drawing/2014/main" xmlns="" id="{00000000-0008-0000-1100-00003CE64600}"/>
            </a:ext>
          </a:extLst>
        </xdr:cNvPr>
        <xdr:cNvGrpSpPr>
          <a:grpSpLocks/>
        </xdr:cNvGrpSpPr>
      </xdr:nvGrpSpPr>
      <xdr:grpSpPr bwMode="auto">
        <a:xfrm>
          <a:off x="5041900" y="10009188"/>
          <a:ext cx="228600" cy="0"/>
          <a:chOff x="466" y="3952"/>
          <a:chExt cx="28" cy="16"/>
        </a:xfrm>
      </xdr:grpSpPr>
      <xdr:sp macro="" textlink="">
        <xdr:nvSpPr>
          <xdr:cNvPr id="4647220" name="Line 6449">
            <a:extLst>
              <a:ext uri="{FF2B5EF4-FFF2-40B4-BE49-F238E27FC236}">
                <a16:creationId xmlns:a16="http://schemas.microsoft.com/office/drawing/2014/main" xmlns="" id="{00000000-0008-0000-1100-000034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21" name="Line 6450">
            <a:extLst>
              <a:ext uri="{FF2B5EF4-FFF2-40B4-BE49-F238E27FC236}">
                <a16:creationId xmlns:a16="http://schemas.microsoft.com/office/drawing/2014/main" xmlns="" id="{00000000-0008-0000-1100-000035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61" name="Group 6451">
          <a:extLst>
            <a:ext uri="{FF2B5EF4-FFF2-40B4-BE49-F238E27FC236}">
              <a16:creationId xmlns:a16="http://schemas.microsoft.com/office/drawing/2014/main" xmlns="" id="{00000000-0008-0000-1100-00003DE64600}"/>
            </a:ext>
          </a:extLst>
        </xdr:cNvPr>
        <xdr:cNvGrpSpPr>
          <a:grpSpLocks/>
        </xdr:cNvGrpSpPr>
      </xdr:nvGrpSpPr>
      <xdr:grpSpPr bwMode="auto">
        <a:xfrm>
          <a:off x="4327525" y="10009188"/>
          <a:ext cx="266700" cy="0"/>
          <a:chOff x="466" y="3952"/>
          <a:chExt cx="28" cy="16"/>
        </a:xfrm>
      </xdr:grpSpPr>
      <xdr:sp macro="" textlink="">
        <xdr:nvSpPr>
          <xdr:cNvPr id="4647218" name="Line 6452">
            <a:extLst>
              <a:ext uri="{FF2B5EF4-FFF2-40B4-BE49-F238E27FC236}">
                <a16:creationId xmlns:a16="http://schemas.microsoft.com/office/drawing/2014/main" xmlns="" id="{00000000-0008-0000-1100-000032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19" name="Line 6453">
            <a:extLst>
              <a:ext uri="{FF2B5EF4-FFF2-40B4-BE49-F238E27FC236}">
                <a16:creationId xmlns:a16="http://schemas.microsoft.com/office/drawing/2014/main" xmlns="" id="{00000000-0008-0000-1100-000033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62" name="Group 6454">
          <a:extLst>
            <a:ext uri="{FF2B5EF4-FFF2-40B4-BE49-F238E27FC236}">
              <a16:creationId xmlns:a16="http://schemas.microsoft.com/office/drawing/2014/main" xmlns="" id="{00000000-0008-0000-1100-00003EE64600}"/>
            </a:ext>
          </a:extLst>
        </xdr:cNvPr>
        <xdr:cNvGrpSpPr>
          <a:grpSpLocks/>
        </xdr:cNvGrpSpPr>
      </xdr:nvGrpSpPr>
      <xdr:grpSpPr bwMode="auto">
        <a:xfrm>
          <a:off x="4327525" y="10009188"/>
          <a:ext cx="266700" cy="0"/>
          <a:chOff x="466" y="3952"/>
          <a:chExt cx="28" cy="16"/>
        </a:xfrm>
      </xdr:grpSpPr>
      <xdr:sp macro="" textlink="">
        <xdr:nvSpPr>
          <xdr:cNvPr id="4647216" name="Line 6455">
            <a:extLst>
              <a:ext uri="{FF2B5EF4-FFF2-40B4-BE49-F238E27FC236}">
                <a16:creationId xmlns:a16="http://schemas.microsoft.com/office/drawing/2014/main" xmlns="" id="{00000000-0008-0000-1100-000030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17" name="Line 6456">
            <a:extLst>
              <a:ext uri="{FF2B5EF4-FFF2-40B4-BE49-F238E27FC236}">
                <a16:creationId xmlns:a16="http://schemas.microsoft.com/office/drawing/2014/main" xmlns="" id="{00000000-0008-0000-1100-000031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63" name="Group 6457">
          <a:extLst>
            <a:ext uri="{FF2B5EF4-FFF2-40B4-BE49-F238E27FC236}">
              <a16:creationId xmlns:a16="http://schemas.microsoft.com/office/drawing/2014/main" xmlns="" id="{00000000-0008-0000-1100-00003FE64600}"/>
            </a:ext>
          </a:extLst>
        </xdr:cNvPr>
        <xdr:cNvGrpSpPr>
          <a:grpSpLocks/>
        </xdr:cNvGrpSpPr>
      </xdr:nvGrpSpPr>
      <xdr:grpSpPr bwMode="auto">
        <a:xfrm>
          <a:off x="4327525" y="10009188"/>
          <a:ext cx="266700" cy="0"/>
          <a:chOff x="466" y="3952"/>
          <a:chExt cx="28" cy="16"/>
        </a:xfrm>
      </xdr:grpSpPr>
      <xdr:sp macro="" textlink="">
        <xdr:nvSpPr>
          <xdr:cNvPr id="4647214" name="Line 6458">
            <a:extLst>
              <a:ext uri="{FF2B5EF4-FFF2-40B4-BE49-F238E27FC236}">
                <a16:creationId xmlns:a16="http://schemas.microsoft.com/office/drawing/2014/main" xmlns="" id="{00000000-0008-0000-1100-00002E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15" name="Line 6459">
            <a:extLst>
              <a:ext uri="{FF2B5EF4-FFF2-40B4-BE49-F238E27FC236}">
                <a16:creationId xmlns:a16="http://schemas.microsoft.com/office/drawing/2014/main" xmlns="" id="{00000000-0008-0000-1100-00002F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64" name="Group 6460">
          <a:extLst>
            <a:ext uri="{FF2B5EF4-FFF2-40B4-BE49-F238E27FC236}">
              <a16:creationId xmlns:a16="http://schemas.microsoft.com/office/drawing/2014/main" xmlns="" id="{00000000-0008-0000-1100-000040E64600}"/>
            </a:ext>
          </a:extLst>
        </xdr:cNvPr>
        <xdr:cNvGrpSpPr>
          <a:grpSpLocks/>
        </xdr:cNvGrpSpPr>
      </xdr:nvGrpSpPr>
      <xdr:grpSpPr bwMode="auto">
        <a:xfrm>
          <a:off x="4327525" y="10009188"/>
          <a:ext cx="266700" cy="0"/>
          <a:chOff x="466" y="3952"/>
          <a:chExt cx="28" cy="16"/>
        </a:xfrm>
      </xdr:grpSpPr>
      <xdr:sp macro="" textlink="">
        <xdr:nvSpPr>
          <xdr:cNvPr id="4647212" name="Line 6461">
            <a:extLst>
              <a:ext uri="{FF2B5EF4-FFF2-40B4-BE49-F238E27FC236}">
                <a16:creationId xmlns:a16="http://schemas.microsoft.com/office/drawing/2014/main" xmlns="" id="{00000000-0008-0000-1100-00002C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13" name="Line 6462">
            <a:extLst>
              <a:ext uri="{FF2B5EF4-FFF2-40B4-BE49-F238E27FC236}">
                <a16:creationId xmlns:a16="http://schemas.microsoft.com/office/drawing/2014/main" xmlns="" id="{00000000-0008-0000-1100-00002D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646465" name="Group 6463">
          <a:extLst>
            <a:ext uri="{FF2B5EF4-FFF2-40B4-BE49-F238E27FC236}">
              <a16:creationId xmlns:a16="http://schemas.microsoft.com/office/drawing/2014/main" xmlns="" id="{00000000-0008-0000-1100-000041E64600}"/>
            </a:ext>
          </a:extLst>
        </xdr:cNvPr>
        <xdr:cNvGrpSpPr>
          <a:grpSpLocks/>
        </xdr:cNvGrpSpPr>
      </xdr:nvGrpSpPr>
      <xdr:grpSpPr bwMode="auto">
        <a:xfrm>
          <a:off x="4203700" y="10009188"/>
          <a:ext cx="228600" cy="0"/>
          <a:chOff x="466" y="3952"/>
          <a:chExt cx="28" cy="16"/>
        </a:xfrm>
      </xdr:grpSpPr>
      <xdr:sp macro="" textlink="">
        <xdr:nvSpPr>
          <xdr:cNvPr id="4647210" name="Line 6464">
            <a:extLst>
              <a:ext uri="{FF2B5EF4-FFF2-40B4-BE49-F238E27FC236}">
                <a16:creationId xmlns:a16="http://schemas.microsoft.com/office/drawing/2014/main" xmlns="" id="{00000000-0008-0000-1100-00002A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11" name="Line 6465">
            <a:extLst>
              <a:ext uri="{FF2B5EF4-FFF2-40B4-BE49-F238E27FC236}">
                <a16:creationId xmlns:a16="http://schemas.microsoft.com/office/drawing/2014/main" xmlns="" id="{00000000-0008-0000-1100-00002B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466" name="Group 6691">
          <a:extLst>
            <a:ext uri="{FF2B5EF4-FFF2-40B4-BE49-F238E27FC236}">
              <a16:creationId xmlns:a16="http://schemas.microsoft.com/office/drawing/2014/main" xmlns="" id="{00000000-0008-0000-1100-000042E64600}"/>
            </a:ext>
          </a:extLst>
        </xdr:cNvPr>
        <xdr:cNvGrpSpPr>
          <a:grpSpLocks/>
        </xdr:cNvGrpSpPr>
      </xdr:nvGrpSpPr>
      <xdr:grpSpPr bwMode="auto">
        <a:xfrm>
          <a:off x="3795713" y="10009188"/>
          <a:ext cx="188912" cy="0"/>
          <a:chOff x="466" y="3952"/>
          <a:chExt cx="28" cy="16"/>
        </a:xfrm>
      </xdr:grpSpPr>
      <xdr:sp macro="" textlink="">
        <xdr:nvSpPr>
          <xdr:cNvPr id="4647208" name="Line 6692">
            <a:extLst>
              <a:ext uri="{FF2B5EF4-FFF2-40B4-BE49-F238E27FC236}">
                <a16:creationId xmlns:a16="http://schemas.microsoft.com/office/drawing/2014/main" xmlns="" id="{00000000-0008-0000-1100-000028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09" name="Line 6693">
            <a:extLst>
              <a:ext uri="{FF2B5EF4-FFF2-40B4-BE49-F238E27FC236}">
                <a16:creationId xmlns:a16="http://schemas.microsoft.com/office/drawing/2014/main" xmlns="" id="{00000000-0008-0000-1100-000029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67" name="Group 6694">
          <a:extLst>
            <a:ext uri="{FF2B5EF4-FFF2-40B4-BE49-F238E27FC236}">
              <a16:creationId xmlns:a16="http://schemas.microsoft.com/office/drawing/2014/main" xmlns="" id="{00000000-0008-0000-1100-000043E64600}"/>
            </a:ext>
          </a:extLst>
        </xdr:cNvPr>
        <xdr:cNvGrpSpPr>
          <a:grpSpLocks/>
        </xdr:cNvGrpSpPr>
      </xdr:nvGrpSpPr>
      <xdr:grpSpPr bwMode="auto">
        <a:xfrm>
          <a:off x="4327525" y="10009188"/>
          <a:ext cx="266700" cy="0"/>
          <a:chOff x="466" y="3952"/>
          <a:chExt cx="28" cy="16"/>
        </a:xfrm>
      </xdr:grpSpPr>
      <xdr:sp macro="" textlink="">
        <xdr:nvSpPr>
          <xdr:cNvPr id="4647206" name="Line 6695">
            <a:extLst>
              <a:ext uri="{FF2B5EF4-FFF2-40B4-BE49-F238E27FC236}">
                <a16:creationId xmlns:a16="http://schemas.microsoft.com/office/drawing/2014/main" xmlns="" id="{00000000-0008-0000-1100-000026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07" name="Line 6696">
            <a:extLst>
              <a:ext uri="{FF2B5EF4-FFF2-40B4-BE49-F238E27FC236}">
                <a16:creationId xmlns:a16="http://schemas.microsoft.com/office/drawing/2014/main" xmlns="" id="{00000000-0008-0000-1100-000027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468" name="Group 6697">
          <a:extLst>
            <a:ext uri="{FF2B5EF4-FFF2-40B4-BE49-F238E27FC236}">
              <a16:creationId xmlns:a16="http://schemas.microsoft.com/office/drawing/2014/main" xmlns="" id="{00000000-0008-0000-1100-000044E64600}"/>
            </a:ext>
          </a:extLst>
        </xdr:cNvPr>
        <xdr:cNvGrpSpPr>
          <a:grpSpLocks/>
        </xdr:cNvGrpSpPr>
      </xdr:nvGrpSpPr>
      <xdr:grpSpPr bwMode="auto">
        <a:xfrm>
          <a:off x="3795713" y="10009188"/>
          <a:ext cx="188912" cy="0"/>
          <a:chOff x="466" y="3952"/>
          <a:chExt cx="28" cy="16"/>
        </a:xfrm>
      </xdr:grpSpPr>
      <xdr:sp macro="" textlink="">
        <xdr:nvSpPr>
          <xdr:cNvPr id="4647204" name="Line 6698">
            <a:extLst>
              <a:ext uri="{FF2B5EF4-FFF2-40B4-BE49-F238E27FC236}">
                <a16:creationId xmlns:a16="http://schemas.microsoft.com/office/drawing/2014/main" xmlns="" id="{00000000-0008-0000-1100-000024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05" name="Line 6699">
            <a:extLst>
              <a:ext uri="{FF2B5EF4-FFF2-40B4-BE49-F238E27FC236}">
                <a16:creationId xmlns:a16="http://schemas.microsoft.com/office/drawing/2014/main" xmlns="" id="{00000000-0008-0000-1100-000025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69" name="Group 6700">
          <a:extLst>
            <a:ext uri="{FF2B5EF4-FFF2-40B4-BE49-F238E27FC236}">
              <a16:creationId xmlns:a16="http://schemas.microsoft.com/office/drawing/2014/main" xmlns="" id="{00000000-0008-0000-1100-000045E64600}"/>
            </a:ext>
          </a:extLst>
        </xdr:cNvPr>
        <xdr:cNvGrpSpPr>
          <a:grpSpLocks/>
        </xdr:cNvGrpSpPr>
      </xdr:nvGrpSpPr>
      <xdr:grpSpPr bwMode="auto">
        <a:xfrm>
          <a:off x="4327525" y="10009188"/>
          <a:ext cx="266700" cy="0"/>
          <a:chOff x="466" y="3952"/>
          <a:chExt cx="28" cy="16"/>
        </a:xfrm>
      </xdr:grpSpPr>
      <xdr:sp macro="" textlink="">
        <xdr:nvSpPr>
          <xdr:cNvPr id="4647202" name="Line 6701">
            <a:extLst>
              <a:ext uri="{FF2B5EF4-FFF2-40B4-BE49-F238E27FC236}">
                <a16:creationId xmlns:a16="http://schemas.microsoft.com/office/drawing/2014/main" xmlns="" id="{00000000-0008-0000-1100-000022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03" name="Line 6702">
            <a:extLst>
              <a:ext uri="{FF2B5EF4-FFF2-40B4-BE49-F238E27FC236}">
                <a16:creationId xmlns:a16="http://schemas.microsoft.com/office/drawing/2014/main" xmlns="" id="{00000000-0008-0000-1100-000023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470" name="Group 6703">
          <a:extLst>
            <a:ext uri="{FF2B5EF4-FFF2-40B4-BE49-F238E27FC236}">
              <a16:creationId xmlns:a16="http://schemas.microsoft.com/office/drawing/2014/main" xmlns="" id="{00000000-0008-0000-1100-000046E64600}"/>
            </a:ext>
          </a:extLst>
        </xdr:cNvPr>
        <xdr:cNvGrpSpPr>
          <a:grpSpLocks/>
        </xdr:cNvGrpSpPr>
      </xdr:nvGrpSpPr>
      <xdr:grpSpPr bwMode="auto">
        <a:xfrm>
          <a:off x="3795713" y="10009188"/>
          <a:ext cx="188912" cy="0"/>
          <a:chOff x="466" y="3952"/>
          <a:chExt cx="28" cy="16"/>
        </a:xfrm>
      </xdr:grpSpPr>
      <xdr:sp macro="" textlink="">
        <xdr:nvSpPr>
          <xdr:cNvPr id="4647200" name="Line 6704">
            <a:extLst>
              <a:ext uri="{FF2B5EF4-FFF2-40B4-BE49-F238E27FC236}">
                <a16:creationId xmlns:a16="http://schemas.microsoft.com/office/drawing/2014/main" xmlns="" id="{00000000-0008-0000-1100-000020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201" name="Line 6705">
            <a:extLst>
              <a:ext uri="{FF2B5EF4-FFF2-40B4-BE49-F238E27FC236}">
                <a16:creationId xmlns:a16="http://schemas.microsoft.com/office/drawing/2014/main" xmlns="" id="{00000000-0008-0000-1100-000021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471" name="Group 6706">
          <a:extLst>
            <a:ext uri="{FF2B5EF4-FFF2-40B4-BE49-F238E27FC236}">
              <a16:creationId xmlns:a16="http://schemas.microsoft.com/office/drawing/2014/main" xmlns="" id="{00000000-0008-0000-1100-000047E64600}"/>
            </a:ext>
          </a:extLst>
        </xdr:cNvPr>
        <xdr:cNvGrpSpPr>
          <a:grpSpLocks/>
        </xdr:cNvGrpSpPr>
      </xdr:nvGrpSpPr>
      <xdr:grpSpPr bwMode="auto">
        <a:xfrm>
          <a:off x="4327525" y="10009188"/>
          <a:ext cx="266700" cy="0"/>
          <a:chOff x="466" y="3952"/>
          <a:chExt cx="28" cy="16"/>
        </a:xfrm>
      </xdr:grpSpPr>
      <xdr:sp macro="" textlink="">
        <xdr:nvSpPr>
          <xdr:cNvPr id="4647198" name="Line 6707">
            <a:extLst>
              <a:ext uri="{FF2B5EF4-FFF2-40B4-BE49-F238E27FC236}">
                <a16:creationId xmlns:a16="http://schemas.microsoft.com/office/drawing/2014/main" xmlns="" id="{00000000-0008-0000-1100-00001E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99" name="Line 6708">
            <a:extLst>
              <a:ext uri="{FF2B5EF4-FFF2-40B4-BE49-F238E27FC236}">
                <a16:creationId xmlns:a16="http://schemas.microsoft.com/office/drawing/2014/main" xmlns="" id="{00000000-0008-0000-1100-00001F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472" name="Group 6709">
          <a:extLst>
            <a:ext uri="{FF2B5EF4-FFF2-40B4-BE49-F238E27FC236}">
              <a16:creationId xmlns:a16="http://schemas.microsoft.com/office/drawing/2014/main" xmlns="" id="{00000000-0008-0000-1100-000048E64600}"/>
            </a:ext>
          </a:extLst>
        </xdr:cNvPr>
        <xdr:cNvGrpSpPr>
          <a:grpSpLocks/>
        </xdr:cNvGrpSpPr>
      </xdr:nvGrpSpPr>
      <xdr:grpSpPr bwMode="auto">
        <a:xfrm>
          <a:off x="3795713" y="10009188"/>
          <a:ext cx="188912" cy="0"/>
          <a:chOff x="466" y="3952"/>
          <a:chExt cx="28" cy="16"/>
        </a:xfrm>
      </xdr:grpSpPr>
      <xdr:sp macro="" textlink="">
        <xdr:nvSpPr>
          <xdr:cNvPr id="4647196" name="Line 6710">
            <a:extLst>
              <a:ext uri="{FF2B5EF4-FFF2-40B4-BE49-F238E27FC236}">
                <a16:creationId xmlns:a16="http://schemas.microsoft.com/office/drawing/2014/main" xmlns="" id="{00000000-0008-0000-1100-00001C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97" name="Line 6711">
            <a:extLst>
              <a:ext uri="{FF2B5EF4-FFF2-40B4-BE49-F238E27FC236}">
                <a16:creationId xmlns:a16="http://schemas.microsoft.com/office/drawing/2014/main" xmlns="" id="{00000000-0008-0000-1100-00001D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473" name="Group 6712">
          <a:extLst>
            <a:ext uri="{FF2B5EF4-FFF2-40B4-BE49-F238E27FC236}">
              <a16:creationId xmlns:a16="http://schemas.microsoft.com/office/drawing/2014/main" xmlns="" id="{00000000-0008-0000-1100-000049E64600}"/>
            </a:ext>
          </a:extLst>
        </xdr:cNvPr>
        <xdr:cNvGrpSpPr>
          <a:grpSpLocks/>
        </xdr:cNvGrpSpPr>
      </xdr:nvGrpSpPr>
      <xdr:grpSpPr bwMode="auto">
        <a:xfrm>
          <a:off x="3795713" y="10009188"/>
          <a:ext cx="188912" cy="0"/>
          <a:chOff x="466" y="3952"/>
          <a:chExt cx="28" cy="16"/>
        </a:xfrm>
      </xdr:grpSpPr>
      <xdr:sp macro="" textlink="">
        <xdr:nvSpPr>
          <xdr:cNvPr id="4647194" name="Line 6713">
            <a:extLst>
              <a:ext uri="{FF2B5EF4-FFF2-40B4-BE49-F238E27FC236}">
                <a16:creationId xmlns:a16="http://schemas.microsoft.com/office/drawing/2014/main" xmlns="" id="{00000000-0008-0000-1100-00001A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95" name="Line 6714">
            <a:extLst>
              <a:ext uri="{FF2B5EF4-FFF2-40B4-BE49-F238E27FC236}">
                <a16:creationId xmlns:a16="http://schemas.microsoft.com/office/drawing/2014/main" xmlns="" id="{00000000-0008-0000-1100-00001B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474" name="Group 6715">
          <a:extLst>
            <a:ext uri="{FF2B5EF4-FFF2-40B4-BE49-F238E27FC236}">
              <a16:creationId xmlns:a16="http://schemas.microsoft.com/office/drawing/2014/main" xmlns="" id="{00000000-0008-0000-1100-00004AE64600}"/>
            </a:ext>
          </a:extLst>
        </xdr:cNvPr>
        <xdr:cNvGrpSpPr>
          <a:grpSpLocks/>
        </xdr:cNvGrpSpPr>
      </xdr:nvGrpSpPr>
      <xdr:grpSpPr bwMode="auto">
        <a:xfrm>
          <a:off x="3795713" y="10009188"/>
          <a:ext cx="188912" cy="0"/>
          <a:chOff x="466" y="3952"/>
          <a:chExt cx="28" cy="16"/>
        </a:xfrm>
      </xdr:grpSpPr>
      <xdr:sp macro="" textlink="">
        <xdr:nvSpPr>
          <xdr:cNvPr id="4647192" name="Line 6716">
            <a:extLst>
              <a:ext uri="{FF2B5EF4-FFF2-40B4-BE49-F238E27FC236}">
                <a16:creationId xmlns:a16="http://schemas.microsoft.com/office/drawing/2014/main" xmlns="" id="{00000000-0008-0000-1100-000018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93" name="Line 6717">
            <a:extLst>
              <a:ext uri="{FF2B5EF4-FFF2-40B4-BE49-F238E27FC236}">
                <a16:creationId xmlns:a16="http://schemas.microsoft.com/office/drawing/2014/main" xmlns="" id="{00000000-0008-0000-1100-000019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475" name="Group 6718">
          <a:extLst>
            <a:ext uri="{FF2B5EF4-FFF2-40B4-BE49-F238E27FC236}">
              <a16:creationId xmlns:a16="http://schemas.microsoft.com/office/drawing/2014/main" xmlns="" id="{00000000-0008-0000-1100-00004BE64600}"/>
            </a:ext>
          </a:extLst>
        </xdr:cNvPr>
        <xdr:cNvGrpSpPr>
          <a:grpSpLocks/>
        </xdr:cNvGrpSpPr>
      </xdr:nvGrpSpPr>
      <xdr:grpSpPr bwMode="auto">
        <a:xfrm>
          <a:off x="3795713" y="10009188"/>
          <a:ext cx="188912" cy="0"/>
          <a:chOff x="466" y="3952"/>
          <a:chExt cx="28" cy="16"/>
        </a:xfrm>
      </xdr:grpSpPr>
      <xdr:sp macro="" textlink="">
        <xdr:nvSpPr>
          <xdr:cNvPr id="4647190" name="Line 6719">
            <a:extLst>
              <a:ext uri="{FF2B5EF4-FFF2-40B4-BE49-F238E27FC236}">
                <a16:creationId xmlns:a16="http://schemas.microsoft.com/office/drawing/2014/main" xmlns="" id="{00000000-0008-0000-1100-000016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91" name="Line 6720">
            <a:extLst>
              <a:ext uri="{FF2B5EF4-FFF2-40B4-BE49-F238E27FC236}">
                <a16:creationId xmlns:a16="http://schemas.microsoft.com/office/drawing/2014/main" xmlns="" id="{00000000-0008-0000-1100-000017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646476" name="Group 6721">
          <a:extLst>
            <a:ext uri="{FF2B5EF4-FFF2-40B4-BE49-F238E27FC236}">
              <a16:creationId xmlns:a16="http://schemas.microsoft.com/office/drawing/2014/main" xmlns="" id="{00000000-0008-0000-1100-00004CE64600}"/>
            </a:ext>
          </a:extLst>
        </xdr:cNvPr>
        <xdr:cNvGrpSpPr>
          <a:grpSpLocks/>
        </xdr:cNvGrpSpPr>
      </xdr:nvGrpSpPr>
      <xdr:grpSpPr bwMode="auto">
        <a:xfrm>
          <a:off x="4699000" y="10009188"/>
          <a:ext cx="0" cy="0"/>
          <a:chOff x="466" y="3952"/>
          <a:chExt cx="28" cy="16"/>
        </a:xfrm>
      </xdr:grpSpPr>
      <xdr:sp macro="" textlink="">
        <xdr:nvSpPr>
          <xdr:cNvPr id="4647188" name="Line 6722">
            <a:extLst>
              <a:ext uri="{FF2B5EF4-FFF2-40B4-BE49-F238E27FC236}">
                <a16:creationId xmlns:a16="http://schemas.microsoft.com/office/drawing/2014/main" xmlns="" id="{00000000-0008-0000-1100-000014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89" name="Line 6723">
            <a:extLst>
              <a:ext uri="{FF2B5EF4-FFF2-40B4-BE49-F238E27FC236}">
                <a16:creationId xmlns:a16="http://schemas.microsoft.com/office/drawing/2014/main" xmlns="" id="{00000000-0008-0000-1100-000015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646477" name="Group 6724">
          <a:extLst>
            <a:ext uri="{FF2B5EF4-FFF2-40B4-BE49-F238E27FC236}">
              <a16:creationId xmlns:a16="http://schemas.microsoft.com/office/drawing/2014/main" xmlns="" id="{00000000-0008-0000-1100-00004DE64600}"/>
            </a:ext>
          </a:extLst>
        </xdr:cNvPr>
        <xdr:cNvGrpSpPr>
          <a:grpSpLocks/>
        </xdr:cNvGrpSpPr>
      </xdr:nvGrpSpPr>
      <xdr:grpSpPr bwMode="auto">
        <a:xfrm>
          <a:off x="4699000" y="10009188"/>
          <a:ext cx="0" cy="0"/>
          <a:chOff x="466" y="3952"/>
          <a:chExt cx="28" cy="16"/>
        </a:xfrm>
      </xdr:grpSpPr>
      <xdr:sp macro="" textlink="">
        <xdr:nvSpPr>
          <xdr:cNvPr id="4647186" name="Line 6725">
            <a:extLst>
              <a:ext uri="{FF2B5EF4-FFF2-40B4-BE49-F238E27FC236}">
                <a16:creationId xmlns:a16="http://schemas.microsoft.com/office/drawing/2014/main" xmlns="" id="{00000000-0008-0000-1100-000012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87" name="Line 6726">
            <a:extLst>
              <a:ext uri="{FF2B5EF4-FFF2-40B4-BE49-F238E27FC236}">
                <a16:creationId xmlns:a16="http://schemas.microsoft.com/office/drawing/2014/main" xmlns="" id="{00000000-0008-0000-1100-000013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646478" name="Group 6727">
          <a:extLst>
            <a:ext uri="{FF2B5EF4-FFF2-40B4-BE49-F238E27FC236}">
              <a16:creationId xmlns:a16="http://schemas.microsoft.com/office/drawing/2014/main" xmlns="" id="{00000000-0008-0000-1100-00004EE64600}"/>
            </a:ext>
          </a:extLst>
        </xdr:cNvPr>
        <xdr:cNvGrpSpPr>
          <a:grpSpLocks/>
        </xdr:cNvGrpSpPr>
      </xdr:nvGrpSpPr>
      <xdr:grpSpPr bwMode="auto">
        <a:xfrm>
          <a:off x="4699000" y="10009188"/>
          <a:ext cx="0" cy="0"/>
          <a:chOff x="466" y="3952"/>
          <a:chExt cx="28" cy="16"/>
        </a:xfrm>
      </xdr:grpSpPr>
      <xdr:sp macro="" textlink="">
        <xdr:nvSpPr>
          <xdr:cNvPr id="4647184" name="Line 6728">
            <a:extLst>
              <a:ext uri="{FF2B5EF4-FFF2-40B4-BE49-F238E27FC236}">
                <a16:creationId xmlns:a16="http://schemas.microsoft.com/office/drawing/2014/main" xmlns="" id="{00000000-0008-0000-1100-000010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85" name="Line 6729">
            <a:extLst>
              <a:ext uri="{FF2B5EF4-FFF2-40B4-BE49-F238E27FC236}">
                <a16:creationId xmlns:a16="http://schemas.microsoft.com/office/drawing/2014/main" xmlns="" id="{00000000-0008-0000-1100-000011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646479" name="Group 6730">
          <a:extLst>
            <a:ext uri="{FF2B5EF4-FFF2-40B4-BE49-F238E27FC236}">
              <a16:creationId xmlns:a16="http://schemas.microsoft.com/office/drawing/2014/main" xmlns="" id="{00000000-0008-0000-1100-00004FE64600}"/>
            </a:ext>
          </a:extLst>
        </xdr:cNvPr>
        <xdr:cNvGrpSpPr>
          <a:grpSpLocks/>
        </xdr:cNvGrpSpPr>
      </xdr:nvGrpSpPr>
      <xdr:grpSpPr bwMode="auto">
        <a:xfrm>
          <a:off x="4699000" y="10009188"/>
          <a:ext cx="0" cy="0"/>
          <a:chOff x="466" y="3952"/>
          <a:chExt cx="28" cy="16"/>
        </a:xfrm>
      </xdr:grpSpPr>
      <xdr:sp macro="" textlink="">
        <xdr:nvSpPr>
          <xdr:cNvPr id="4647182" name="Line 6731">
            <a:extLst>
              <a:ext uri="{FF2B5EF4-FFF2-40B4-BE49-F238E27FC236}">
                <a16:creationId xmlns:a16="http://schemas.microsoft.com/office/drawing/2014/main" xmlns="" id="{00000000-0008-0000-1100-00000E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83" name="Line 6732">
            <a:extLst>
              <a:ext uri="{FF2B5EF4-FFF2-40B4-BE49-F238E27FC236}">
                <a16:creationId xmlns:a16="http://schemas.microsoft.com/office/drawing/2014/main" xmlns="" id="{00000000-0008-0000-1100-00000F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646480" name="Group 6733">
          <a:extLst>
            <a:ext uri="{FF2B5EF4-FFF2-40B4-BE49-F238E27FC236}">
              <a16:creationId xmlns:a16="http://schemas.microsoft.com/office/drawing/2014/main" xmlns="" id="{00000000-0008-0000-1100-000050E64600}"/>
            </a:ext>
          </a:extLst>
        </xdr:cNvPr>
        <xdr:cNvGrpSpPr>
          <a:grpSpLocks/>
        </xdr:cNvGrpSpPr>
      </xdr:nvGrpSpPr>
      <xdr:grpSpPr bwMode="auto">
        <a:xfrm>
          <a:off x="3729038" y="10009188"/>
          <a:ext cx="254000" cy="0"/>
          <a:chOff x="466" y="3952"/>
          <a:chExt cx="28" cy="16"/>
        </a:xfrm>
      </xdr:grpSpPr>
      <xdr:sp macro="" textlink="">
        <xdr:nvSpPr>
          <xdr:cNvPr id="4647180" name="Line 6734">
            <a:extLst>
              <a:ext uri="{FF2B5EF4-FFF2-40B4-BE49-F238E27FC236}">
                <a16:creationId xmlns:a16="http://schemas.microsoft.com/office/drawing/2014/main" xmlns="" id="{00000000-0008-0000-1100-00000C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81" name="Line 6735">
            <a:extLst>
              <a:ext uri="{FF2B5EF4-FFF2-40B4-BE49-F238E27FC236}">
                <a16:creationId xmlns:a16="http://schemas.microsoft.com/office/drawing/2014/main" xmlns="" id="{00000000-0008-0000-1100-00000D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646481" name="Group 6736">
          <a:extLst>
            <a:ext uri="{FF2B5EF4-FFF2-40B4-BE49-F238E27FC236}">
              <a16:creationId xmlns:a16="http://schemas.microsoft.com/office/drawing/2014/main" xmlns="" id="{00000000-0008-0000-1100-000051E64600}"/>
            </a:ext>
          </a:extLst>
        </xdr:cNvPr>
        <xdr:cNvGrpSpPr>
          <a:grpSpLocks/>
        </xdr:cNvGrpSpPr>
      </xdr:nvGrpSpPr>
      <xdr:grpSpPr bwMode="auto">
        <a:xfrm>
          <a:off x="3709988" y="10009188"/>
          <a:ext cx="266700" cy="0"/>
          <a:chOff x="466" y="3952"/>
          <a:chExt cx="28" cy="16"/>
        </a:xfrm>
      </xdr:grpSpPr>
      <xdr:sp macro="" textlink="">
        <xdr:nvSpPr>
          <xdr:cNvPr id="4647178" name="Line 6737">
            <a:extLst>
              <a:ext uri="{FF2B5EF4-FFF2-40B4-BE49-F238E27FC236}">
                <a16:creationId xmlns:a16="http://schemas.microsoft.com/office/drawing/2014/main" xmlns="" id="{00000000-0008-0000-1100-00000A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79" name="Line 6738">
            <a:extLst>
              <a:ext uri="{FF2B5EF4-FFF2-40B4-BE49-F238E27FC236}">
                <a16:creationId xmlns:a16="http://schemas.microsoft.com/office/drawing/2014/main" xmlns="" id="{00000000-0008-0000-1100-00000B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646482" name="Group 6739">
          <a:extLst>
            <a:ext uri="{FF2B5EF4-FFF2-40B4-BE49-F238E27FC236}">
              <a16:creationId xmlns:a16="http://schemas.microsoft.com/office/drawing/2014/main" xmlns="" id="{00000000-0008-0000-1100-000052E64600}"/>
            </a:ext>
          </a:extLst>
        </xdr:cNvPr>
        <xdr:cNvGrpSpPr>
          <a:grpSpLocks/>
        </xdr:cNvGrpSpPr>
      </xdr:nvGrpSpPr>
      <xdr:grpSpPr bwMode="auto">
        <a:xfrm>
          <a:off x="3738563" y="10009188"/>
          <a:ext cx="247650" cy="0"/>
          <a:chOff x="466" y="3952"/>
          <a:chExt cx="28" cy="16"/>
        </a:xfrm>
      </xdr:grpSpPr>
      <xdr:sp macro="" textlink="">
        <xdr:nvSpPr>
          <xdr:cNvPr id="4647176" name="Line 6740">
            <a:extLst>
              <a:ext uri="{FF2B5EF4-FFF2-40B4-BE49-F238E27FC236}">
                <a16:creationId xmlns:a16="http://schemas.microsoft.com/office/drawing/2014/main" xmlns="" id="{00000000-0008-0000-1100-000008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77" name="Line 6741">
            <a:extLst>
              <a:ext uri="{FF2B5EF4-FFF2-40B4-BE49-F238E27FC236}">
                <a16:creationId xmlns:a16="http://schemas.microsoft.com/office/drawing/2014/main" xmlns="" id="{00000000-0008-0000-1100-000009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646483" name="Group 6742">
          <a:extLst>
            <a:ext uri="{FF2B5EF4-FFF2-40B4-BE49-F238E27FC236}">
              <a16:creationId xmlns:a16="http://schemas.microsoft.com/office/drawing/2014/main" xmlns="" id="{00000000-0008-0000-1100-000053E64600}"/>
            </a:ext>
          </a:extLst>
        </xdr:cNvPr>
        <xdr:cNvGrpSpPr>
          <a:grpSpLocks/>
        </xdr:cNvGrpSpPr>
      </xdr:nvGrpSpPr>
      <xdr:grpSpPr bwMode="auto">
        <a:xfrm>
          <a:off x="4260850" y="10009188"/>
          <a:ext cx="266700" cy="0"/>
          <a:chOff x="466" y="3952"/>
          <a:chExt cx="28" cy="16"/>
        </a:xfrm>
      </xdr:grpSpPr>
      <xdr:sp macro="" textlink="">
        <xdr:nvSpPr>
          <xdr:cNvPr id="4647174" name="Line 6743">
            <a:extLst>
              <a:ext uri="{FF2B5EF4-FFF2-40B4-BE49-F238E27FC236}">
                <a16:creationId xmlns:a16="http://schemas.microsoft.com/office/drawing/2014/main" xmlns="" id="{00000000-0008-0000-1100-000006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75" name="Line 6744">
            <a:extLst>
              <a:ext uri="{FF2B5EF4-FFF2-40B4-BE49-F238E27FC236}">
                <a16:creationId xmlns:a16="http://schemas.microsoft.com/office/drawing/2014/main" xmlns="" id="{00000000-0008-0000-1100-000007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646484" name="Group 6745">
          <a:extLst>
            <a:ext uri="{FF2B5EF4-FFF2-40B4-BE49-F238E27FC236}">
              <a16:creationId xmlns:a16="http://schemas.microsoft.com/office/drawing/2014/main" xmlns="" id="{00000000-0008-0000-1100-000054E64600}"/>
            </a:ext>
          </a:extLst>
        </xdr:cNvPr>
        <xdr:cNvGrpSpPr>
          <a:grpSpLocks/>
        </xdr:cNvGrpSpPr>
      </xdr:nvGrpSpPr>
      <xdr:grpSpPr bwMode="auto">
        <a:xfrm>
          <a:off x="4289425" y="10009188"/>
          <a:ext cx="266700" cy="0"/>
          <a:chOff x="466" y="3952"/>
          <a:chExt cx="28" cy="16"/>
        </a:xfrm>
      </xdr:grpSpPr>
      <xdr:sp macro="" textlink="">
        <xdr:nvSpPr>
          <xdr:cNvPr id="4647172" name="Line 6746">
            <a:extLst>
              <a:ext uri="{FF2B5EF4-FFF2-40B4-BE49-F238E27FC236}">
                <a16:creationId xmlns:a16="http://schemas.microsoft.com/office/drawing/2014/main" xmlns="" id="{00000000-0008-0000-1100-000004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73" name="Line 6747">
            <a:extLst>
              <a:ext uri="{FF2B5EF4-FFF2-40B4-BE49-F238E27FC236}">
                <a16:creationId xmlns:a16="http://schemas.microsoft.com/office/drawing/2014/main" xmlns="" id="{00000000-0008-0000-1100-000005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646485" name="Group 6748">
          <a:extLst>
            <a:ext uri="{FF2B5EF4-FFF2-40B4-BE49-F238E27FC236}">
              <a16:creationId xmlns:a16="http://schemas.microsoft.com/office/drawing/2014/main" xmlns="" id="{00000000-0008-0000-1100-000055E64600}"/>
            </a:ext>
          </a:extLst>
        </xdr:cNvPr>
        <xdr:cNvGrpSpPr>
          <a:grpSpLocks/>
        </xdr:cNvGrpSpPr>
      </xdr:nvGrpSpPr>
      <xdr:grpSpPr bwMode="auto">
        <a:xfrm>
          <a:off x="4279900" y="10009188"/>
          <a:ext cx="266700" cy="0"/>
          <a:chOff x="466" y="3952"/>
          <a:chExt cx="28" cy="16"/>
        </a:xfrm>
      </xdr:grpSpPr>
      <xdr:sp macro="" textlink="">
        <xdr:nvSpPr>
          <xdr:cNvPr id="4647170" name="Line 6749">
            <a:extLst>
              <a:ext uri="{FF2B5EF4-FFF2-40B4-BE49-F238E27FC236}">
                <a16:creationId xmlns:a16="http://schemas.microsoft.com/office/drawing/2014/main" xmlns="" id="{00000000-0008-0000-1100-000002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71" name="Line 6750">
            <a:extLst>
              <a:ext uri="{FF2B5EF4-FFF2-40B4-BE49-F238E27FC236}">
                <a16:creationId xmlns:a16="http://schemas.microsoft.com/office/drawing/2014/main" xmlns="" id="{00000000-0008-0000-1100-000003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646486" name="Group 6751">
          <a:extLst>
            <a:ext uri="{FF2B5EF4-FFF2-40B4-BE49-F238E27FC236}">
              <a16:creationId xmlns:a16="http://schemas.microsoft.com/office/drawing/2014/main" xmlns="" id="{00000000-0008-0000-1100-000056E64600}"/>
            </a:ext>
          </a:extLst>
        </xdr:cNvPr>
        <xdr:cNvGrpSpPr>
          <a:grpSpLocks/>
        </xdr:cNvGrpSpPr>
      </xdr:nvGrpSpPr>
      <xdr:grpSpPr bwMode="auto">
        <a:xfrm>
          <a:off x="3719513" y="10009188"/>
          <a:ext cx="266700" cy="0"/>
          <a:chOff x="466" y="3952"/>
          <a:chExt cx="28" cy="16"/>
        </a:xfrm>
      </xdr:grpSpPr>
      <xdr:sp macro="" textlink="">
        <xdr:nvSpPr>
          <xdr:cNvPr id="4647168" name="Line 6752">
            <a:extLst>
              <a:ext uri="{FF2B5EF4-FFF2-40B4-BE49-F238E27FC236}">
                <a16:creationId xmlns:a16="http://schemas.microsoft.com/office/drawing/2014/main" xmlns="" id="{00000000-0008-0000-1100-000000E9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69" name="Line 6753">
            <a:extLst>
              <a:ext uri="{FF2B5EF4-FFF2-40B4-BE49-F238E27FC236}">
                <a16:creationId xmlns:a16="http://schemas.microsoft.com/office/drawing/2014/main" xmlns="" id="{00000000-0008-0000-1100-000001E9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646487" name="Group 6754">
          <a:extLst>
            <a:ext uri="{FF2B5EF4-FFF2-40B4-BE49-F238E27FC236}">
              <a16:creationId xmlns:a16="http://schemas.microsoft.com/office/drawing/2014/main" xmlns="" id="{00000000-0008-0000-1100-000057E64600}"/>
            </a:ext>
          </a:extLst>
        </xdr:cNvPr>
        <xdr:cNvGrpSpPr>
          <a:grpSpLocks/>
        </xdr:cNvGrpSpPr>
      </xdr:nvGrpSpPr>
      <xdr:grpSpPr bwMode="auto">
        <a:xfrm>
          <a:off x="3767138" y="10009188"/>
          <a:ext cx="217487" cy="0"/>
          <a:chOff x="466" y="3952"/>
          <a:chExt cx="28" cy="16"/>
        </a:xfrm>
      </xdr:grpSpPr>
      <xdr:sp macro="" textlink="">
        <xdr:nvSpPr>
          <xdr:cNvPr id="4647166" name="Line 6755">
            <a:extLst>
              <a:ext uri="{FF2B5EF4-FFF2-40B4-BE49-F238E27FC236}">
                <a16:creationId xmlns:a16="http://schemas.microsoft.com/office/drawing/2014/main" xmlns="" id="{00000000-0008-0000-1100-0000FE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67" name="Line 6756">
            <a:extLst>
              <a:ext uri="{FF2B5EF4-FFF2-40B4-BE49-F238E27FC236}">
                <a16:creationId xmlns:a16="http://schemas.microsoft.com/office/drawing/2014/main" xmlns="" id="{00000000-0008-0000-1100-0000FF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646488" name="Group 6757">
          <a:extLst>
            <a:ext uri="{FF2B5EF4-FFF2-40B4-BE49-F238E27FC236}">
              <a16:creationId xmlns:a16="http://schemas.microsoft.com/office/drawing/2014/main" xmlns="" id="{00000000-0008-0000-1100-000058E64600}"/>
            </a:ext>
          </a:extLst>
        </xdr:cNvPr>
        <xdr:cNvGrpSpPr>
          <a:grpSpLocks/>
        </xdr:cNvGrpSpPr>
      </xdr:nvGrpSpPr>
      <xdr:grpSpPr bwMode="auto">
        <a:xfrm>
          <a:off x="3748088" y="10009188"/>
          <a:ext cx="234950" cy="0"/>
          <a:chOff x="466" y="3952"/>
          <a:chExt cx="28" cy="16"/>
        </a:xfrm>
      </xdr:grpSpPr>
      <xdr:sp macro="" textlink="">
        <xdr:nvSpPr>
          <xdr:cNvPr id="4647164" name="Line 6758">
            <a:extLst>
              <a:ext uri="{FF2B5EF4-FFF2-40B4-BE49-F238E27FC236}">
                <a16:creationId xmlns:a16="http://schemas.microsoft.com/office/drawing/2014/main" xmlns="" id="{00000000-0008-0000-1100-0000FC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65" name="Line 6759">
            <a:extLst>
              <a:ext uri="{FF2B5EF4-FFF2-40B4-BE49-F238E27FC236}">
                <a16:creationId xmlns:a16="http://schemas.microsoft.com/office/drawing/2014/main" xmlns="" id="{00000000-0008-0000-1100-0000FD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646489" name="Group 6760">
          <a:extLst>
            <a:ext uri="{FF2B5EF4-FFF2-40B4-BE49-F238E27FC236}">
              <a16:creationId xmlns:a16="http://schemas.microsoft.com/office/drawing/2014/main" xmlns="" id="{00000000-0008-0000-1100-000059E64600}"/>
            </a:ext>
          </a:extLst>
        </xdr:cNvPr>
        <xdr:cNvGrpSpPr>
          <a:grpSpLocks/>
        </xdr:cNvGrpSpPr>
      </xdr:nvGrpSpPr>
      <xdr:grpSpPr bwMode="auto">
        <a:xfrm>
          <a:off x="3738563" y="10009188"/>
          <a:ext cx="247650" cy="0"/>
          <a:chOff x="466" y="3952"/>
          <a:chExt cx="28" cy="16"/>
        </a:xfrm>
      </xdr:grpSpPr>
      <xdr:sp macro="" textlink="">
        <xdr:nvSpPr>
          <xdr:cNvPr id="4647162" name="Line 6761">
            <a:extLst>
              <a:ext uri="{FF2B5EF4-FFF2-40B4-BE49-F238E27FC236}">
                <a16:creationId xmlns:a16="http://schemas.microsoft.com/office/drawing/2014/main" xmlns="" id="{00000000-0008-0000-1100-0000FA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63" name="Line 6762">
            <a:extLst>
              <a:ext uri="{FF2B5EF4-FFF2-40B4-BE49-F238E27FC236}">
                <a16:creationId xmlns:a16="http://schemas.microsoft.com/office/drawing/2014/main" xmlns="" id="{00000000-0008-0000-1100-0000FB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490" name="Group 6763">
          <a:extLst>
            <a:ext uri="{FF2B5EF4-FFF2-40B4-BE49-F238E27FC236}">
              <a16:creationId xmlns:a16="http://schemas.microsoft.com/office/drawing/2014/main" xmlns="" id="{00000000-0008-0000-1100-00005AE64600}"/>
            </a:ext>
          </a:extLst>
        </xdr:cNvPr>
        <xdr:cNvGrpSpPr>
          <a:grpSpLocks/>
        </xdr:cNvGrpSpPr>
      </xdr:nvGrpSpPr>
      <xdr:grpSpPr bwMode="auto">
        <a:xfrm>
          <a:off x="3795713" y="10009188"/>
          <a:ext cx="188912" cy="0"/>
          <a:chOff x="466" y="3952"/>
          <a:chExt cx="28" cy="16"/>
        </a:xfrm>
      </xdr:grpSpPr>
      <xdr:sp macro="" textlink="">
        <xdr:nvSpPr>
          <xdr:cNvPr id="4647160" name="Line 6764">
            <a:extLst>
              <a:ext uri="{FF2B5EF4-FFF2-40B4-BE49-F238E27FC236}">
                <a16:creationId xmlns:a16="http://schemas.microsoft.com/office/drawing/2014/main" xmlns="" id="{00000000-0008-0000-1100-0000F8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61" name="Line 6765">
            <a:extLst>
              <a:ext uri="{FF2B5EF4-FFF2-40B4-BE49-F238E27FC236}">
                <a16:creationId xmlns:a16="http://schemas.microsoft.com/office/drawing/2014/main" xmlns="" id="{00000000-0008-0000-1100-0000F9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491" name="Group 6766">
          <a:extLst>
            <a:ext uri="{FF2B5EF4-FFF2-40B4-BE49-F238E27FC236}">
              <a16:creationId xmlns:a16="http://schemas.microsoft.com/office/drawing/2014/main" xmlns="" id="{00000000-0008-0000-1100-00005BE64600}"/>
            </a:ext>
          </a:extLst>
        </xdr:cNvPr>
        <xdr:cNvGrpSpPr>
          <a:grpSpLocks/>
        </xdr:cNvGrpSpPr>
      </xdr:nvGrpSpPr>
      <xdr:grpSpPr bwMode="auto">
        <a:xfrm>
          <a:off x="3795713" y="10009188"/>
          <a:ext cx="188912" cy="0"/>
          <a:chOff x="466" y="3952"/>
          <a:chExt cx="28" cy="16"/>
        </a:xfrm>
      </xdr:grpSpPr>
      <xdr:sp macro="" textlink="">
        <xdr:nvSpPr>
          <xdr:cNvPr id="4647158" name="Line 6767">
            <a:extLst>
              <a:ext uri="{FF2B5EF4-FFF2-40B4-BE49-F238E27FC236}">
                <a16:creationId xmlns:a16="http://schemas.microsoft.com/office/drawing/2014/main" xmlns="" id="{00000000-0008-0000-1100-0000F6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59" name="Line 6768">
            <a:extLst>
              <a:ext uri="{FF2B5EF4-FFF2-40B4-BE49-F238E27FC236}">
                <a16:creationId xmlns:a16="http://schemas.microsoft.com/office/drawing/2014/main" xmlns="" id="{00000000-0008-0000-1100-0000F7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492" name="Group 6769">
          <a:extLst>
            <a:ext uri="{FF2B5EF4-FFF2-40B4-BE49-F238E27FC236}">
              <a16:creationId xmlns:a16="http://schemas.microsoft.com/office/drawing/2014/main" xmlns="" id="{00000000-0008-0000-1100-00005CE64600}"/>
            </a:ext>
          </a:extLst>
        </xdr:cNvPr>
        <xdr:cNvGrpSpPr>
          <a:grpSpLocks/>
        </xdr:cNvGrpSpPr>
      </xdr:nvGrpSpPr>
      <xdr:grpSpPr bwMode="auto">
        <a:xfrm>
          <a:off x="3795713" y="10009188"/>
          <a:ext cx="188912" cy="0"/>
          <a:chOff x="466" y="3952"/>
          <a:chExt cx="28" cy="16"/>
        </a:xfrm>
      </xdr:grpSpPr>
      <xdr:sp macro="" textlink="">
        <xdr:nvSpPr>
          <xdr:cNvPr id="4647156" name="Line 6770">
            <a:extLst>
              <a:ext uri="{FF2B5EF4-FFF2-40B4-BE49-F238E27FC236}">
                <a16:creationId xmlns:a16="http://schemas.microsoft.com/office/drawing/2014/main" xmlns="" id="{00000000-0008-0000-1100-0000F4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57" name="Line 6771">
            <a:extLst>
              <a:ext uri="{FF2B5EF4-FFF2-40B4-BE49-F238E27FC236}">
                <a16:creationId xmlns:a16="http://schemas.microsoft.com/office/drawing/2014/main" xmlns="" id="{00000000-0008-0000-1100-0000F5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493" name="Group 6772">
          <a:extLst>
            <a:ext uri="{FF2B5EF4-FFF2-40B4-BE49-F238E27FC236}">
              <a16:creationId xmlns:a16="http://schemas.microsoft.com/office/drawing/2014/main" xmlns="" id="{00000000-0008-0000-1100-00005DE64600}"/>
            </a:ext>
          </a:extLst>
        </xdr:cNvPr>
        <xdr:cNvGrpSpPr>
          <a:grpSpLocks/>
        </xdr:cNvGrpSpPr>
      </xdr:nvGrpSpPr>
      <xdr:grpSpPr bwMode="auto">
        <a:xfrm>
          <a:off x="3795713" y="10009188"/>
          <a:ext cx="188912" cy="0"/>
          <a:chOff x="466" y="3952"/>
          <a:chExt cx="28" cy="16"/>
        </a:xfrm>
      </xdr:grpSpPr>
      <xdr:sp macro="" textlink="">
        <xdr:nvSpPr>
          <xdr:cNvPr id="4647154" name="Line 6773">
            <a:extLst>
              <a:ext uri="{FF2B5EF4-FFF2-40B4-BE49-F238E27FC236}">
                <a16:creationId xmlns:a16="http://schemas.microsoft.com/office/drawing/2014/main" xmlns="" id="{00000000-0008-0000-1100-0000F2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55" name="Line 6774">
            <a:extLst>
              <a:ext uri="{FF2B5EF4-FFF2-40B4-BE49-F238E27FC236}">
                <a16:creationId xmlns:a16="http://schemas.microsoft.com/office/drawing/2014/main" xmlns="" id="{00000000-0008-0000-1100-0000F3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494" name="Group 6775">
          <a:extLst>
            <a:ext uri="{FF2B5EF4-FFF2-40B4-BE49-F238E27FC236}">
              <a16:creationId xmlns:a16="http://schemas.microsoft.com/office/drawing/2014/main" xmlns="" id="{00000000-0008-0000-1100-00005EE64600}"/>
            </a:ext>
          </a:extLst>
        </xdr:cNvPr>
        <xdr:cNvGrpSpPr>
          <a:grpSpLocks/>
        </xdr:cNvGrpSpPr>
      </xdr:nvGrpSpPr>
      <xdr:grpSpPr bwMode="auto">
        <a:xfrm>
          <a:off x="3795713" y="10009188"/>
          <a:ext cx="188912" cy="0"/>
          <a:chOff x="466" y="3952"/>
          <a:chExt cx="28" cy="16"/>
        </a:xfrm>
      </xdr:grpSpPr>
      <xdr:sp macro="" textlink="">
        <xdr:nvSpPr>
          <xdr:cNvPr id="4647152" name="Line 6776">
            <a:extLst>
              <a:ext uri="{FF2B5EF4-FFF2-40B4-BE49-F238E27FC236}">
                <a16:creationId xmlns:a16="http://schemas.microsoft.com/office/drawing/2014/main" xmlns="" id="{00000000-0008-0000-1100-0000F0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53" name="Line 6777">
            <a:extLst>
              <a:ext uri="{FF2B5EF4-FFF2-40B4-BE49-F238E27FC236}">
                <a16:creationId xmlns:a16="http://schemas.microsoft.com/office/drawing/2014/main" xmlns="" id="{00000000-0008-0000-1100-0000F1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495" name="Group 6778">
          <a:extLst>
            <a:ext uri="{FF2B5EF4-FFF2-40B4-BE49-F238E27FC236}">
              <a16:creationId xmlns:a16="http://schemas.microsoft.com/office/drawing/2014/main" xmlns="" id="{00000000-0008-0000-1100-00005FE64600}"/>
            </a:ext>
          </a:extLst>
        </xdr:cNvPr>
        <xdr:cNvGrpSpPr>
          <a:grpSpLocks/>
        </xdr:cNvGrpSpPr>
      </xdr:nvGrpSpPr>
      <xdr:grpSpPr bwMode="auto">
        <a:xfrm>
          <a:off x="3795713" y="10009188"/>
          <a:ext cx="188912" cy="0"/>
          <a:chOff x="466" y="3952"/>
          <a:chExt cx="28" cy="16"/>
        </a:xfrm>
      </xdr:grpSpPr>
      <xdr:sp macro="" textlink="">
        <xdr:nvSpPr>
          <xdr:cNvPr id="4647150" name="Line 6779">
            <a:extLst>
              <a:ext uri="{FF2B5EF4-FFF2-40B4-BE49-F238E27FC236}">
                <a16:creationId xmlns:a16="http://schemas.microsoft.com/office/drawing/2014/main" xmlns="" id="{00000000-0008-0000-1100-0000EE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51" name="Line 6780">
            <a:extLst>
              <a:ext uri="{FF2B5EF4-FFF2-40B4-BE49-F238E27FC236}">
                <a16:creationId xmlns:a16="http://schemas.microsoft.com/office/drawing/2014/main" xmlns="" id="{00000000-0008-0000-1100-0000EF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646496" name="Group 6781">
          <a:extLst>
            <a:ext uri="{FF2B5EF4-FFF2-40B4-BE49-F238E27FC236}">
              <a16:creationId xmlns:a16="http://schemas.microsoft.com/office/drawing/2014/main" xmlns="" id="{00000000-0008-0000-1100-000060E64600}"/>
            </a:ext>
          </a:extLst>
        </xdr:cNvPr>
        <xdr:cNvGrpSpPr>
          <a:grpSpLocks/>
        </xdr:cNvGrpSpPr>
      </xdr:nvGrpSpPr>
      <xdr:grpSpPr bwMode="auto">
        <a:xfrm>
          <a:off x="3671888" y="10009188"/>
          <a:ext cx="228600" cy="0"/>
          <a:chOff x="466" y="3952"/>
          <a:chExt cx="28" cy="16"/>
        </a:xfrm>
      </xdr:grpSpPr>
      <xdr:sp macro="" textlink="">
        <xdr:nvSpPr>
          <xdr:cNvPr id="4647148" name="Line 6782">
            <a:extLst>
              <a:ext uri="{FF2B5EF4-FFF2-40B4-BE49-F238E27FC236}">
                <a16:creationId xmlns:a16="http://schemas.microsoft.com/office/drawing/2014/main" xmlns="" id="{00000000-0008-0000-1100-0000EC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49" name="Line 6783">
            <a:extLst>
              <a:ext uri="{FF2B5EF4-FFF2-40B4-BE49-F238E27FC236}">
                <a16:creationId xmlns:a16="http://schemas.microsoft.com/office/drawing/2014/main" xmlns="" id="{00000000-0008-0000-1100-0000ED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497" name="Group 6784">
          <a:extLst>
            <a:ext uri="{FF2B5EF4-FFF2-40B4-BE49-F238E27FC236}">
              <a16:creationId xmlns:a16="http://schemas.microsoft.com/office/drawing/2014/main" xmlns="" id="{00000000-0008-0000-1100-000061E64600}"/>
            </a:ext>
          </a:extLst>
        </xdr:cNvPr>
        <xdr:cNvGrpSpPr>
          <a:grpSpLocks/>
        </xdr:cNvGrpSpPr>
      </xdr:nvGrpSpPr>
      <xdr:grpSpPr bwMode="auto">
        <a:xfrm>
          <a:off x="3795713" y="10009188"/>
          <a:ext cx="190500" cy="0"/>
          <a:chOff x="466" y="3952"/>
          <a:chExt cx="28" cy="16"/>
        </a:xfrm>
      </xdr:grpSpPr>
      <xdr:sp macro="" textlink="">
        <xdr:nvSpPr>
          <xdr:cNvPr id="4647146" name="Line 6785">
            <a:extLst>
              <a:ext uri="{FF2B5EF4-FFF2-40B4-BE49-F238E27FC236}">
                <a16:creationId xmlns:a16="http://schemas.microsoft.com/office/drawing/2014/main" xmlns="" id="{00000000-0008-0000-1100-0000EA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47" name="Line 6786">
            <a:extLst>
              <a:ext uri="{FF2B5EF4-FFF2-40B4-BE49-F238E27FC236}">
                <a16:creationId xmlns:a16="http://schemas.microsoft.com/office/drawing/2014/main" xmlns="" id="{00000000-0008-0000-1100-0000EB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498" name="Group 6787">
          <a:extLst>
            <a:ext uri="{FF2B5EF4-FFF2-40B4-BE49-F238E27FC236}">
              <a16:creationId xmlns:a16="http://schemas.microsoft.com/office/drawing/2014/main" xmlns="" id="{00000000-0008-0000-1100-000062E64600}"/>
            </a:ext>
          </a:extLst>
        </xdr:cNvPr>
        <xdr:cNvGrpSpPr>
          <a:grpSpLocks/>
        </xdr:cNvGrpSpPr>
      </xdr:nvGrpSpPr>
      <xdr:grpSpPr bwMode="auto">
        <a:xfrm>
          <a:off x="3795713" y="10009188"/>
          <a:ext cx="190500" cy="0"/>
          <a:chOff x="466" y="3952"/>
          <a:chExt cx="28" cy="16"/>
        </a:xfrm>
      </xdr:grpSpPr>
      <xdr:sp macro="" textlink="">
        <xdr:nvSpPr>
          <xdr:cNvPr id="4647144" name="Line 6788">
            <a:extLst>
              <a:ext uri="{FF2B5EF4-FFF2-40B4-BE49-F238E27FC236}">
                <a16:creationId xmlns:a16="http://schemas.microsoft.com/office/drawing/2014/main" xmlns="" id="{00000000-0008-0000-1100-0000E8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45" name="Line 6789">
            <a:extLst>
              <a:ext uri="{FF2B5EF4-FFF2-40B4-BE49-F238E27FC236}">
                <a16:creationId xmlns:a16="http://schemas.microsoft.com/office/drawing/2014/main" xmlns="" id="{00000000-0008-0000-1100-0000E9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499" name="Group 6790">
          <a:extLst>
            <a:ext uri="{FF2B5EF4-FFF2-40B4-BE49-F238E27FC236}">
              <a16:creationId xmlns:a16="http://schemas.microsoft.com/office/drawing/2014/main" xmlns="" id="{00000000-0008-0000-1100-000063E64600}"/>
            </a:ext>
          </a:extLst>
        </xdr:cNvPr>
        <xdr:cNvGrpSpPr>
          <a:grpSpLocks/>
        </xdr:cNvGrpSpPr>
      </xdr:nvGrpSpPr>
      <xdr:grpSpPr bwMode="auto">
        <a:xfrm>
          <a:off x="3795713" y="10009188"/>
          <a:ext cx="188912" cy="0"/>
          <a:chOff x="466" y="3952"/>
          <a:chExt cx="28" cy="16"/>
        </a:xfrm>
      </xdr:grpSpPr>
      <xdr:sp macro="" textlink="">
        <xdr:nvSpPr>
          <xdr:cNvPr id="4647142" name="Line 6791">
            <a:extLst>
              <a:ext uri="{FF2B5EF4-FFF2-40B4-BE49-F238E27FC236}">
                <a16:creationId xmlns:a16="http://schemas.microsoft.com/office/drawing/2014/main" xmlns="" id="{00000000-0008-0000-1100-0000E6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43" name="Line 6792">
            <a:extLst>
              <a:ext uri="{FF2B5EF4-FFF2-40B4-BE49-F238E27FC236}">
                <a16:creationId xmlns:a16="http://schemas.microsoft.com/office/drawing/2014/main" xmlns="" id="{00000000-0008-0000-1100-0000E7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00" name="Group 6793">
          <a:extLst>
            <a:ext uri="{FF2B5EF4-FFF2-40B4-BE49-F238E27FC236}">
              <a16:creationId xmlns:a16="http://schemas.microsoft.com/office/drawing/2014/main" xmlns="" id="{00000000-0008-0000-1100-000064E64600}"/>
            </a:ext>
          </a:extLst>
        </xdr:cNvPr>
        <xdr:cNvGrpSpPr>
          <a:grpSpLocks/>
        </xdr:cNvGrpSpPr>
      </xdr:nvGrpSpPr>
      <xdr:grpSpPr bwMode="auto">
        <a:xfrm>
          <a:off x="3795713" y="10009188"/>
          <a:ext cx="190500" cy="0"/>
          <a:chOff x="466" y="3952"/>
          <a:chExt cx="28" cy="16"/>
        </a:xfrm>
      </xdr:grpSpPr>
      <xdr:sp macro="" textlink="">
        <xdr:nvSpPr>
          <xdr:cNvPr id="4647140" name="Line 6794">
            <a:extLst>
              <a:ext uri="{FF2B5EF4-FFF2-40B4-BE49-F238E27FC236}">
                <a16:creationId xmlns:a16="http://schemas.microsoft.com/office/drawing/2014/main" xmlns="" id="{00000000-0008-0000-1100-0000E4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41" name="Line 6795">
            <a:extLst>
              <a:ext uri="{FF2B5EF4-FFF2-40B4-BE49-F238E27FC236}">
                <a16:creationId xmlns:a16="http://schemas.microsoft.com/office/drawing/2014/main" xmlns="" id="{00000000-0008-0000-1100-0000E5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01" name="Group 6796">
          <a:extLst>
            <a:ext uri="{FF2B5EF4-FFF2-40B4-BE49-F238E27FC236}">
              <a16:creationId xmlns:a16="http://schemas.microsoft.com/office/drawing/2014/main" xmlns="" id="{00000000-0008-0000-1100-000065E64600}"/>
            </a:ext>
          </a:extLst>
        </xdr:cNvPr>
        <xdr:cNvGrpSpPr>
          <a:grpSpLocks/>
        </xdr:cNvGrpSpPr>
      </xdr:nvGrpSpPr>
      <xdr:grpSpPr bwMode="auto">
        <a:xfrm>
          <a:off x="3795713" y="10009188"/>
          <a:ext cx="190500" cy="0"/>
          <a:chOff x="466" y="3952"/>
          <a:chExt cx="28" cy="16"/>
        </a:xfrm>
      </xdr:grpSpPr>
      <xdr:sp macro="" textlink="">
        <xdr:nvSpPr>
          <xdr:cNvPr id="4647138" name="Line 6797">
            <a:extLst>
              <a:ext uri="{FF2B5EF4-FFF2-40B4-BE49-F238E27FC236}">
                <a16:creationId xmlns:a16="http://schemas.microsoft.com/office/drawing/2014/main" xmlns="" id="{00000000-0008-0000-1100-0000E2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39" name="Line 6798">
            <a:extLst>
              <a:ext uri="{FF2B5EF4-FFF2-40B4-BE49-F238E27FC236}">
                <a16:creationId xmlns:a16="http://schemas.microsoft.com/office/drawing/2014/main" xmlns="" id="{00000000-0008-0000-1100-0000E3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502" name="Group 6799">
          <a:extLst>
            <a:ext uri="{FF2B5EF4-FFF2-40B4-BE49-F238E27FC236}">
              <a16:creationId xmlns:a16="http://schemas.microsoft.com/office/drawing/2014/main" xmlns="" id="{00000000-0008-0000-1100-000066E64600}"/>
            </a:ext>
          </a:extLst>
        </xdr:cNvPr>
        <xdr:cNvGrpSpPr>
          <a:grpSpLocks/>
        </xdr:cNvGrpSpPr>
      </xdr:nvGrpSpPr>
      <xdr:grpSpPr bwMode="auto">
        <a:xfrm>
          <a:off x="3795713" y="10009188"/>
          <a:ext cx="188912" cy="0"/>
          <a:chOff x="466" y="3952"/>
          <a:chExt cx="28" cy="16"/>
        </a:xfrm>
      </xdr:grpSpPr>
      <xdr:sp macro="" textlink="">
        <xdr:nvSpPr>
          <xdr:cNvPr id="4647136" name="Line 6800">
            <a:extLst>
              <a:ext uri="{FF2B5EF4-FFF2-40B4-BE49-F238E27FC236}">
                <a16:creationId xmlns:a16="http://schemas.microsoft.com/office/drawing/2014/main" xmlns="" id="{00000000-0008-0000-1100-0000E0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37" name="Line 6801">
            <a:extLst>
              <a:ext uri="{FF2B5EF4-FFF2-40B4-BE49-F238E27FC236}">
                <a16:creationId xmlns:a16="http://schemas.microsoft.com/office/drawing/2014/main" xmlns="" id="{00000000-0008-0000-1100-0000E1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03" name="Group 6802">
          <a:extLst>
            <a:ext uri="{FF2B5EF4-FFF2-40B4-BE49-F238E27FC236}">
              <a16:creationId xmlns:a16="http://schemas.microsoft.com/office/drawing/2014/main" xmlns="" id="{00000000-0008-0000-1100-000067E64600}"/>
            </a:ext>
          </a:extLst>
        </xdr:cNvPr>
        <xdr:cNvGrpSpPr>
          <a:grpSpLocks/>
        </xdr:cNvGrpSpPr>
      </xdr:nvGrpSpPr>
      <xdr:grpSpPr bwMode="auto">
        <a:xfrm>
          <a:off x="4327525" y="10009188"/>
          <a:ext cx="266700" cy="0"/>
          <a:chOff x="466" y="3952"/>
          <a:chExt cx="28" cy="16"/>
        </a:xfrm>
      </xdr:grpSpPr>
      <xdr:sp macro="" textlink="">
        <xdr:nvSpPr>
          <xdr:cNvPr id="4647134" name="Line 6803">
            <a:extLst>
              <a:ext uri="{FF2B5EF4-FFF2-40B4-BE49-F238E27FC236}">
                <a16:creationId xmlns:a16="http://schemas.microsoft.com/office/drawing/2014/main" xmlns="" id="{00000000-0008-0000-1100-0000DE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35" name="Line 6804">
            <a:extLst>
              <a:ext uri="{FF2B5EF4-FFF2-40B4-BE49-F238E27FC236}">
                <a16:creationId xmlns:a16="http://schemas.microsoft.com/office/drawing/2014/main" xmlns="" id="{00000000-0008-0000-1100-0000DF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04" name="Group 6805">
          <a:extLst>
            <a:ext uri="{FF2B5EF4-FFF2-40B4-BE49-F238E27FC236}">
              <a16:creationId xmlns:a16="http://schemas.microsoft.com/office/drawing/2014/main" xmlns="" id="{00000000-0008-0000-1100-000068E64600}"/>
            </a:ext>
          </a:extLst>
        </xdr:cNvPr>
        <xdr:cNvGrpSpPr>
          <a:grpSpLocks/>
        </xdr:cNvGrpSpPr>
      </xdr:nvGrpSpPr>
      <xdr:grpSpPr bwMode="auto">
        <a:xfrm>
          <a:off x="4327525" y="10009188"/>
          <a:ext cx="266700" cy="0"/>
          <a:chOff x="466" y="3952"/>
          <a:chExt cx="28" cy="16"/>
        </a:xfrm>
      </xdr:grpSpPr>
      <xdr:sp macro="" textlink="">
        <xdr:nvSpPr>
          <xdr:cNvPr id="4647132" name="Line 6806">
            <a:extLst>
              <a:ext uri="{FF2B5EF4-FFF2-40B4-BE49-F238E27FC236}">
                <a16:creationId xmlns:a16="http://schemas.microsoft.com/office/drawing/2014/main" xmlns="" id="{00000000-0008-0000-1100-0000DC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33" name="Line 6807">
            <a:extLst>
              <a:ext uri="{FF2B5EF4-FFF2-40B4-BE49-F238E27FC236}">
                <a16:creationId xmlns:a16="http://schemas.microsoft.com/office/drawing/2014/main" xmlns="" id="{00000000-0008-0000-1100-0000DD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05" name="Group 6808">
          <a:extLst>
            <a:ext uri="{FF2B5EF4-FFF2-40B4-BE49-F238E27FC236}">
              <a16:creationId xmlns:a16="http://schemas.microsoft.com/office/drawing/2014/main" xmlns="" id="{00000000-0008-0000-1100-000069E64600}"/>
            </a:ext>
          </a:extLst>
        </xdr:cNvPr>
        <xdr:cNvGrpSpPr>
          <a:grpSpLocks/>
        </xdr:cNvGrpSpPr>
      </xdr:nvGrpSpPr>
      <xdr:grpSpPr bwMode="auto">
        <a:xfrm>
          <a:off x="4327525" y="10009188"/>
          <a:ext cx="266700" cy="0"/>
          <a:chOff x="466" y="3952"/>
          <a:chExt cx="28" cy="16"/>
        </a:xfrm>
      </xdr:grpSpPr>
      <xdr:sp macro="" textlink="">
        <xdr:nvSpPr>
          <xdr:cNvPr id="4647130" name="Line 6809">
            <a:extLst>
              <a:ext uri="{FF2B5EF4-FFF2-40B4-BE49-F238E27FC236}">
                <a16:creationId xmlns:a16="http://schemas.microsoft.com/office/drawing/2014/main" xmlns="" id="{00000000-0008-0000-1100-0000DA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31" name="Line 6810">
            <a:extLst>
              <a:ext uri="{FF2B5EF4-FFF2-40B4-BE49-F238E27FC236}">
                <a16:creationId xmlns:a16="http://schemas.microsoft.com/office/drawing/2014/main" xmlns="" id="{00000000-0008-0000-1100-0000DB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506" name="Group 6811">
          <a:extLst>
            <a:ext uri="{FF2B5EF4-FFF2-40B4-BE49-F238E27FC236}">
              <a16:creationId xmlns:a16="http://schemas.microsoft.com/office/drawing/2014/main" xmlns="" id="{00000000-0008-0000-1100-00006AE64600}"/>
            </a:ext>
          </a:extLst>
        </xdr:cNvPr>
        <xdr:cNvGrpSpPr>
          <a:grpSpLocks/>
        </xdr:cNvGrpSpPr>
      </xdr:nvGrpSpPr>
      <xdr:grpSpPr bwMode="auto">
        <a:xfrm>
          <a:off x="5041900" y="10009188"/>
          <a:ext cx="266700" cy="0"/>
          <a:chOff x="466" y="3952"/>
          <a:chExt cx="28" cy="16"/>
        </a:xfrm>
      </xdr:grpSpPr>
      <xdr:sp macro="" textlink="">
        <xdr:nvSpPr>
          <xdr:cNvPr id="4647128" name="Line 6812">
            <a:extLst>
              <a:ext uri="{FF2B5EF4-FFF2-40B4-BE49-F238E27FC236}">
                <a16:creationId xmlns:a16="http://schemas.microsoft.com/office/drawing/2014/main" xmlns="" id="{00000000-0008-0000-1100-0000D8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29" name="Line 6813">
            <a:extLst>
              <a:ext uri="{FF2B5EF4-FFF2-40B4-BE49-F238E27FC236}">
                <a16:creationId xmlns:a16="http://schemas.microsoft.com/office/drawing/2014/main" xmlns="" id="{00000000-0008-0000-1100-0000D9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507" name="Group 6814">
          <a:extLst>
            <a:ext uri="{FF2B5EF4-FFF2-40B4-BE49-F238E27FC236}">
              <a16:creationId xmlns:a16="http://schemas.microsoft.com/office/drawing/2014/main" xmlns="" id="{00000000-0008-0000-1100-00006BE64600}"/>
            </a:ext>
          </a:extLst>
        </xdr:cNvPr>
        <xdr:cNvGrpSpPr>
          <a:grpSpLocks/>
        </xdr:cNvGrpSpPr>
      </xdr:nvGrpSpPr>
      <xdr:grpSpPr bwMode="auto">
        <a:xfrm>
          <a:off x="5041900" y="10009188"/>
          <a:ext cx="266700" cy="0"/>
          <a:chOff x="466" y="3952"/>
          <a:chExt cx="28" cy="16"/>
        </a:xfrm>
      </xdr:grpSpPr>
      <xdr:sp macro="" textlink="">
        <xdr:nvSpPr>
          <xdr:cNvPr id="4647126" name="Line 6815">
            <a:extLst>
              <a:ext uri="{FF2B5EF4-FFF2-40B4-BE49-F238E27FC236}">
                <a16:creationId xmlns:a16="http://schemas.microsoft.com/office/drawing/2014/main" xmlns="" id="{00000000-0008-0000-1100-0000D6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27" name="Line 6816">
            <a:extLst>
              <a:ext uri="{FF2B5EF4-FFF2-40B4-BE49-F238E27FC236}">
                <a16:creationId xmlns:a16="http://schemas.microsoft.com/office/drawing/2014/main" xmlns="" id="{00000000-0008-0000-1100-0000D7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508" name="Group 6817">
          <a:extLst>
            <a:ext uri="{FF2B5EF4-FFF2-40B4-BE49-F238E27FC236}">
              <a16:creationId xmlns:a16="http://schemas.microsoft.com/office/drawing/2014/main" xmlns="" id="{00000000-0008-0000-1100-00006CE64600}"/>
            </a:ext>
          </a:extLst>
        </xdr:cNvPr>
        <xdr:cNvGrpSpPr>
          <a:grpSpLocks/>
        </xdr:cNvGrpSpPr>
      </xdr:nvGrpSpPr>
      <xdr:grpSpPr bwMode="auto">
        <a:xfrm>
          <a:off x="5041900" y="10009188"/>
          <a:ext cx="266700" cy="0"/>
          <a:chOff x="466" y="3952"/>
          <a:chExt cx="28" cy="16"/>
        </a:xfrm>
      </xdr:grpSpPr>
      <xdr:sp macro="" textlink="">
        <xdr:nvSpPr>
          <xdr:cNvPr id="4647124" name="Line 6818">
            <a:extLst>
              <a:ext uri="{FF2B5EF4-FFF2-40B4-BE49-F238E27FC236}">
                <a16:creationId xmlns:a16="http://schemas.microsoft.com/office/drawing/2014/main" xmlns="" id="{00000000-0008-0000-1100-0000D4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25" name="Line 6819">
            <a:extLst>
              <a:ext uri="{FF2B5EF4-FFF2-40B4-BE49-F238E27FC236}">
                <a16:creationId xmlns:a16="http://schemas.microsoft.com/office/drawing/2014/main" xmlns="" id="{00000000-0008-0000-1100-0000D5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509" name="Group 6820">
          <a:extLst>
            <a:ext uri="{FF2B5EF4-FFF2-40B4-BE49-F238E27FC236}">
              <a16:creationId xmlns:a16="http://schemas.microsoft.com/office/drawing/2014/main" xmlns="" id="{00000000-0008-0000-1100-00006DE64600}"/>
            </a:ext>
          </a:extLst>
        </xdr:cNvPr>
        <xdr:cNvGrpSpPr>
          <a:grpSpLocks/>
        </xdr:cNvGrpSpPr>
      </xdr:nvGrpSpPr>
      <xdr:grpSpPr bwMode="auto">
        <a:xfrm>
          <a:off x="5041900" y="10009188"/>
          <a:ext cx="266700" cy="0"/>
          <a:chOff x="466" y="3952"/>
          <a:chExt cx="28" cy="16"/>
        </a:xfrm>
      </xdr:grpSpPr>
      <xdr:sp macro="" textlink="">
        <xdr:nvSpPr>
          <xdr:cNvPr id="4647122" name="Line 6821">
            <a:extLst>
              <a:ext uri="{FF2B5EF4-FFF2-40B4-BE49-F238E27FC236}">
                <a16:creationId xmlns:a16="http://schemas.microsoft.com/office/drawing/2014/main" xmlns="" id="{00000000-0008-0000-1100-0000D2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23" name="Line 6822">
            <a:extLst>
              <a:ext uri="{FF2B5EF4-FFF2-40B4-BE49-F238E27FC236}">
                <a16:creationId xmlns:a16="http://schemas.microsoft.com/office/drawing/2014/main" xmlns="" id="{00000000-0008-0000-1100-0000D3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510" name="Group 6823">
          <a:extLst>
            <a:ext uri="{FF2B5EF4-FFF2-40B4-BE49-F238E27FC236}">
              <a16:creationId xmlns:a16="http://schemas.microsoft.com/office/drawing/2014/main" xmlns="" id="{00000000-0008-0000-1100-00006EE64600}"/>
            </a:ext>
          </a:extLst>
        </xdr:cNvPr>
        <xdr:cNvGrpSpPr>
          <a:grpSpLocks/>
        </xdr:cNvGrpSpPr>
      </xdr:nvGrpSpPr>
      <xdr:grpSpPr bwMode="auto">
        <a:xfrm>
          <a:off x="5041900" y="10009188"/>
          <a:ext cx="266700" cy="0"/>
          <a:chOff x="466" y="3952"/>
          <a:chExt cx="28" cy="16"/>
        </a:xfrm>
      </xdr:grpSpPr>
      <xdr:sp macro="" textlink="">
        <xdr:nvSpPr>
          <xdr:cNvPr id="4647120" name="Line 6824">
            <a:extLst>
              <a:ext uri="{FF2B5EF4-FFF2-40B4-BE49-F238E27FC236}">
                <a16:creationId xmlns:a16="http://schemas.microsoft.com/office/drawing/2014/main" xmlns="" id="{00000000-0008-0000-1100-0000D0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21" name="Line 6825">
            <a:extLst>
              <a:ext uri="{FF2B5EF4-FFF2-40B4-BE49-F238E27FC236}">
                <a16:creationId xmlns:a16="http://schemas.microsoft.com/office/drawing/2014/main" xmlns="" id="{00000000-0008-0000-1100-0000D1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11" name="Group 6826">
          <a:extLst>
            <a:ext uri="{FF2B5EF4-FFF2-40B4-BE49-F238E27FC236}">
              <a16:creationId xmlns:a16="http://schemas.microsoft.com/office/drawing/2014/main" xmlns="" id="{00000000-0008-0000-1100-00006FE64600}"/>
            </a:ext>
          </a:extLst>
        </xdr:cNvPr>
        <xdr:cNvGrpSpPr>
          <a:grpSpLocks/>
        </xdr:cNvGrpSpPr>
      </xdr:nvGrpSpPr>
      <xdr:grpSpPr bwMode="auto">
        <a:xfrm>
          <a:off x="3795713" y="10009188"/>
          <a:ext cx="190500" cy="0"/>
          <a:chOff x="466" y="3952"/>
          <a:chExt cx="28" cy="16"/>
        </a:xfrm>
      </xdr:grpSpPr>
      <xdr:sp macro="" textlink="">
        <xdr:nvSpPr>
          <xdr:cNvPr id="4647118" name="Line 6827">
            <a:extLst>
              <a:ext uri="{FF2B5EF4-FFF2-40B4-BE49-F238E27FC236}">
                <a16:creationId xmlns:a16="http://schemas.microsoft.com/office/drawing/2014/main" xmlns="" id="{00000000-0008-0000-1100-0000CE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19" name="Line 6828">
            <a:extLst>
              <a:ext uri="{FF2B5EF4-FFF2-40B4-BE49-F238E27FC236}">
                <a16:creationId xmlns:a16="http://schemas.microsoft.com/office/drawing/2014/main" xmlns="" id="{00000000-0008-0000-1100-0000CF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12" name="Group 6829">
          <a:extLst>
            <a:ext uri="{FF2B5EF4-FFF2-40B4-BE49-F238E27FC236}">
              <a16:creationId xmlns:a16="http://schemas.microsoft.com/office/drawing/2014/main" xmlns="" id="{00000000-0008-0000-1100-000070E64600}"/>
            </a:ext>
          </a:extLst>
        </xdr:cNvPr>
        <xdr:cNvGrpSpPr>
          <a:grpSpLocks/>
        </xdr:cNvGrpSpPr>
      </xdr:nvGrpSpPr>
      <xdr:grpSpPr bwMode="auto">
        <a:xfrm>
          <a:off x="4327525" y="10009188"/>
          <a:ext cx="266700" cy="0"/>
          <a:chOff x="466" y="3952"/>
          <a:chExt cx="28" cy="16"/>
        </a:xfrm>
      </xdr:grpSpPr>
      <xdr:sp macro="" textlink="">
        <xdr:nvSpPr>
          <xdr:cNvPr id="4647116" name="Line 6830">
            <a:extLst>
              <a:ext uri="{FF2B5EF4-FFF2-40B4-BE49-F238E27FC236}">
                <a16:creationId xmlns:a16="http://schemas.microsoft.com/office/drawing/2014/main" xmlns="" id="{00000000-0008-0000-1100-0000CC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17" name="Line 6831">
            <a:extLst>
              <a:ext uri="{FF2B5EF4-FFF2-40B4-BE49-F238E27FC236}">
                <a16:creationId xmlns:a16="http://schemas.microsoft.com/office/drawing/2014/main" xmlns="" id="{00000000-0008-0000-1100-0000CD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13" name="Group 6832">
          <a:extLst>
            <a:ext uri="{FF2B5EF4-FFF2-40B4-BE49-F238E27FC236}">
              <a16:creationId xmlns:a16="http://schemas.microsoft.com/office/drawing/2014/main" xmlns="" id="{00000000-0008-0000-1100-000071E64600}"/>
            </a:ext>
          </a:extLst>
        </xdr:cNvPr>
        <xdr:cNvGrpSpPr>
          <a:grpSpLocks/>
        </xdr:cNvGrpSpPr>
      </xdr:nvGrpSpPr>
      <xdr:grpSpPr bwMode="auto">
        <a:xfrm>
          <a:off x="3795713" y="10009188"/>
          <a:ext cx="190500" cy="0"/>
          <a:chOff x="466" y="3952"/>
          <a:chExt cx="28" cy="16"/>
        </a:xfrm>
      </xdr:grpSpPr>
      <xdr:sp macro="" textlink="">
        <xdr:nvSpPr>
          <xdr:cNvPr id="4647114" name="Line 6833">
            <a:extLst>
              <a:ext uri="{FF2B5EF4-FFF2-40B4-BE49-F238E27FC236}">
                <a16:creationId xmlns:a16="http://schemas.microsoft.com/office/drawing/2014/main" xmlns="" id="{00000000-0008-0000-1100-0000CA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15" name="Line 6834">
            <a:extLst>
              <a:ext uri="{FF2B5EF4-FFF2-40B4-BE49-F238E27FC236}">
                <a16:creationId xmlns:a16="http://schemas.microsoft.com/office/drawing/2014/main" xmlns="" id="{00000000-0008-0000-1100-0000CB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14" name="Group 6835">
          <a:extLst>
            <a:ext uri="{FF2B5EF4-FFF2-40B4-BE49-F238E27FC236}">
              <a16:creationId xmlns:a16="http://schemas.microsoft.com/office/drawing/2014/main" xmlns="" id="{00000000-0008-0000-1100-000072E64600}"/>
            </a:ext>
          </a:extLst>
        </xdr:cNvPr>
        <xdr:cNvGrpSpPr>
          <a:grpSpLocks/>
        </xdr:cNvGrpSpPr>
      </xdr:nvGrpSpPr>
      <xdr:grpSpPr bwMode="auto">
        <a:xfrm>
          <a:off x="4327525" y="10009188"/>
          <a:ext cx="266700" cy="0"/>
          <a:chOff x="466" y="3952"/>
          <a:chExt cx="28" cy="16"/>
        </a:xfrm>
      </xdr:grpSpPr>
      <xdr:sp macro="" textlink="">
        <xdr:nvSpPr>
          <xdr:cNvPr id="4647112" name="Line 6836">
            <a:extLst>
              <a:ext uri="{FF2B5EF4-FFF2-40B4-BE49-F238E27FC236}">
                <a16:creationId xmlns:a16="http://schemas.microsoft.com/office/drawing/2014/main" xmlns="" id="{00000000-0008-0000-1100-0000C8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13" name="Line 6837">
            <a:extLst>
              <a:ext uri="{FF2B5EF4-FFF2-40B4-BE49-F238E27FC236}">
                <a16:creationId xmlns:a16="http://schemas.microsoft.com/office/drawing/2014/main" xmlns="" id="{00000000-0008-0000-1100-0000C9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15" name="Group 6838">
          <a:extLst>
            <a:ext uri="{FF2B5EF4-FFF2-40B4-BE49-F238E27FC236}">
              <a16:creationId xmlns:a16="http://schemas.microsoft.com/office/drawing/2014/main" xmlns="" id="{00000000-0008-0000-1100-000073E64600}"/>
            </a:ext>
          </a:extLst>
        </xdr:cNvPr>
        <xdr:cNvGrpSpPr>
          <a:grpSpLocks/>
        </xdr:cNvGrpSpPr>
      </xdr:nvGrpSpPr>
      <xdr:grpSpPr bwMode="auto">
        <a:xfrm>
          <a:off x="3795713" y="10009188"/>
          <a:ext cx="190500" cy="0"/>
          <a:chOff x="466" y="3952"/>
          <a:chExt cx="28" cy="16"/>
        </a:xfrm>
      </xdr:grpSpPr>
      <xdr:sp macro="" textlink="">
        <xdr:nvSpPr>
          <xdr:cNvPr id="4647110" name="Line 6839">
            <a:extLst>
              <a:ext uri="{FF2B5EF4-FFF2-40B4-BE49-F238E27FC236}">
                <a16:creationId xmlns:a16="http://schemas.microsoft.com/office/drawing/2014/main" xmlns="" id="{00000000-0008-0000-1100-0000C6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11" name="Line 6840">
            <a:extLst>
              <a:ext uri="{FF2B5EF4-FFF2-40B4-BE49-F238E27FC236}">
                <a16:creationId xmlns:a16="http://schemas.microsoft.com/office/drawing/2014/main" xmlns="" id="{00000000-0008-0000-1100-0000C7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16" name="Group 6841">
          <a:extLst>
            <a:ext uri="{FF2B5EF4-FFF2-40B4-BE49-F238E27FC236}">
              <a16:creationId xmlns:a16="http://schemas.microsoft.com/office/drawing/2014/main" xmlns="" id="{00000000-0008-0000-1100-000074E64600}"/>
            </a:ext>
          </a:extLst>
        </xdr:cNvPr>
        <xdr:cNvGrpSpPr>
          <a:grpSpLocks/>
        </xdr:cNvGrpSpPr>
      </xdr:nvGrpSpPr>
      <xdr:grpSpPr bwMode="auto">
        <a:xfrm>
          <a:off x="4327525" y="10009188"/>
          <a:ext cx="266700" cy="0"/>
          <a:chOff x="466" y="3952"/>
          <a:chExt cx="28" cy="16"/>
        </a:xfrm>
      </xdr:grpSpPr>
      <xdr:sp macro="" textlink="">
        <xdr:nvSpPr>
          <xdr:cNvPr id="4647108" name="Line 6842">
            <a:extLst>
              <a:ext uri="{FF2B5EF4-FFF2-40B4-BE49-F238E27FC236}">
                <a16:creationId xmlns:a16="http://schemas.microsoft.com/office/drawing/2014/main" xmlns="" id="{00000000-0008-0000-1100-0000C4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09" name="Line 6843">
            <a:extLst>
              <a:ext uri="{FF2B5EF4-FFF2-40B4-BE49-F238E27FC236}">
                <a16:creationId xmlns:a16="http://schemas.microsoft.com/office/drawing/2014/main" xmlns="" id="{00000000-0008-0000-1100-0000C5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17" name="Group 6844">
          <a:extLst>
            <a:ext uri="{FF2B5EF4-FFF2-40B4-BE49-F238E27FC236}">
              <a16:creationId xmlns:a16="http://schemas.microsoft.com/office/drawing/2014/main" xmlns="" id="{00000000-0008-0000-1100-000075E64600}"/>
            </a:ext>
          </a:extLst>
        </xdr:cNvPr>
        <xdr:cNvGrpSpPr>
          <a:grpSpLocks/>
        </xdr:cNvGrpSpPr>
      </xdr:nvGrpSpPr>
      <xdr:grpSpPr bwMode="auto">
        <a:xfrm>
          <a:off x="3795713" y="10009188"/>
          <a:ext cx="190500" cy="0"/>
          <a:chOff x="466" y="3952"/>
          <a:chExt cx="28" cy="16"/>
        </a:xfrm>
      </xdr:grpSpPr>
      <xdr:sp macro="" textlink="">
        <xdr:nvSpPr>
          <xdr:cNvPr id="4647106" name="Line 6845">
            <a:extLst>
              <a:ext uri="{FF2B5EF4-FFF2-40B4-BE49-F238E27FC236}">
                <a16:creationId xmlns:a16="http://schemas.microsoft.com/office/drawing/2014/main" xmlns="" id="{00000000-0008-0000-1100-0000C2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07" name="Line 6846">
            <a:extLst>
              <a:ext uri="{FF2B5EF4-FFF2-40B4-BE49-F238E27FC236}">
                <a16:creationId xmlns:a16="http://schemas.microsoft.com/office/drawing/2014/main" xmlns="" id="{00000000-0008-0000-1100-0000C3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18" name="Group 6847">
          <a:extLst>
            <a:ext uri="{FF2B5EF4-FFF2-40B4-BE49-F238E27FC236}">
              <a16:creationId xmlns:a16="http://schemas.microsoft.com/office/drawing/2014/main" xmlns="" id="{00000000-0008-0000-1100-000076E64600}"/>
            </a:ext>
          </a:extLst>
        </xdr:cNvPr>
        <xdr:cNvGrpSpPr>
          <a:grpSpLocks/>
        </xdr:cNvGrpSpPr>
      </xdr:nvGrpSpPr>
      <xdr:grpSpPr bwMode="auto">
        <a:xfrm>
          <a:off x="4327525" y="10009188"/>
          <a:ext cx="266700" cy="0"/>
          <a:chOff x="466" y="3952"/>
          <a:chExt cx="28" cy="16"/>
        </a:xfrm>
      </xdr:grpSpPr>
      <xdr:sp macro="" textlink="">
        <xdr:nvSpPr>
          <xdr:cNvPr id="4647104" name="Line 6848">
            <a:extLst>
              <a:ext uri="{FF2B5EF4-FFF2-40B4-BE49-F238E27FC236}">
                <a16:creationId xmlns:a16="http://schemas.microsoft.com/office/drawing/2014/main" xmlns="" id="{00000000-0008-0000-1100-0000C0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05" name="Line 6849">
            <a:extLst>
              <a:ext uri="{FF2B5EF4-FFF2-40B4-BE49-F238E27FC236}">
                <a16:creationId xmlns:a16="http://schemas.microsoft.com/office/drawing/2014/main" xmlns="" id="{00000000-0008-0000-1100-0000C1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19" name="Group 6850">
          <a:extLst>
            <a:ext uri="{FF2B5EF4-FFF2-40B4-BE49-F238E27FC236}">
              <a16:creationId xmlns:a16="http://schemas.microsoft.com/office/drawing/2014/main" xmlns="" id="{00000000-0008-0000-1100-000077E64600}"/>
            </a:ext>
          </a:extLst>
        </xdr:cNvPr>
        <xdr:cNvGrpSpPr>
          <a:grpSpLocks/>
        </xdr:cNvGrpSpPr>
      </xdr:nvGrpSpPr>
      <xdr:grpSpPr bwMode="auto">
        <a:xfrm>
          <a:off x="3795713" y="10009188"/>
          <a:ext cx="190500" cy="0"/>
          <a:chOff x="466" y="3952"/>
          <a:chExt cx="28" cy="16"/>
        </a:xfrm>
      </xdr:grpSpPr>
      <xdr:sp macro="" textlink="">
        <xdr:nvSpPr>
          <xdr:cNvPr id="4647102" name="Line 6851">
            <a:extLst>
              <a:ext uri="{FF2B5EF4-FFF2-40B4-BE49-F238E27FC236}">
                <a16:creationId xmlns:a16="http://schemas.microsoft.com/office/drawing/2014/main" xmlns="" id="{00000000-0008-0000-1100-0000BE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03" name="Line 6852">
            <a:extLst>
              <a:ext uri="{FF2B5EF4-FFF2-40B4-BE49-F238E27FC236}">
                <a16:creationId xmlns:a16="http://schemas.microsoft.com/office/drawing/2014/main" xmlns="" id="{00000000-0008-0000-1100-0000BF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20" name="Group 6853">
          <a:extLst>
            <a:ext uri="{FF2B5EF4-FFF2-40B4-BE49-F238E27FC236}">
              <a16:creationId xmlns:a16="http://schemas.microsoft.com/office/drawing/2014/main" xmlns="" id="{00000000-0008-0000-1100-000078E64600}"/>
            </a:ext>
          </a:extLst>
        </xdr:cNvPr>
        <xdr:cNvGrpSpPr>
          <a:grpSpLocks/>
        </xdr:cNvGrpSpPr>
      </xdr:nvGrpSpPr>
      <xdr:grpSpPr bwMode="auto">
        <a:xfrm>
          <a:off x="3795713" y="10009188"/>
          <a:ext cx="190500" cy="0"/>
          <a:chOff x="466" y="3952"/>
          <a:chExt cx="28" cy="16"/>
        </a:xfrm>
      </xdr:grpSpPr>
      <xdr:sp macro="" textlink="">
        <xdr:nvSpPr>
          <xdr:cNvPr id="4647100" name="Line 6854">
            <a:extLst>
              <a:ext uri="{FF2B5EF4-FFF2-40B4-BE49-F238E27FC236}">
                <a16:creationId xmlns:a16="http://schemas.microsoft.com/office/drawing/2014/main" xmlns="" id="{00000000-0008-0000-1100-0000BC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101" name="Line 6855">
            <a:extLst>
              <a:ext uri="{FF2B5EF4-FFF2-40B4-BE49-F238E27FC236}">
                <a16:creationId xmlns:a16="http://schemas.microsoft.com/office/drawing/2014/main" xmlns="" id="{00000000-0008-0000-1100-0000BD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21" name="Group 6856">
          <a:extLst>
            <a:ext uri="{FF2B5EF4-FFF2-40B4-BE49-F238E27FC236}">
              <a16:creationId xmlns:a16="http://schemas.microsoft.com/office/drawing/2014/main" xmlns="" id="{00000000-0008-0000-1100-000079E64600}"/>
            </a:ext>
          </a:extLst>
        </xdr:cNvPr>
        <xdr:cNvGrpSpPr>
          <a:grpSpLocks/>
        </xdr:cNvGrpSpPr>
      </xdr:nvGrpSpPr>
      <xdr:grpSpPr bwMode="auto">
        <a:xfrm>
          <a:off x="3795713" y="10009188"/>
          <a:ext cx="190500" cy="0"/>
          <a:chOff x="466" y="3952"/>
          <a:chExt cx="28" cy="16"/>
        </a:xfrm>
      </xdr:grpSpPr>
      <xdr:sp macro="" textlink="">
        <xdr:nvSpPr>
          <xdr:cNvPr id="4647098" name="Line 6857">
            <a:extLst>
              <a:ext uri="{FF2B5EF4-FFF2-40B4-BE49-F238E27FC236}">
                <a16:creationId xmlns:a16="http://schemas.microsoft.com/office/drawing/2014/main" xmlns="" id="{00000000-0008-0000-1100-0000BA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99" name="Line 6858">
            <a:extLst>
              <a:ext uri="{FF2B5EF4-FFF2-40B4-BE49-F238E27FC236}">
                <a16:creationId xmlns:a16="http://schemas.microsoft.com/office/drawing/2014/main" xmlns="" id="{00000000-0008-0000-1100-0000BB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22" name="Group 6859">
          <a:extLst>
            <a:ext uri="{FF2B5EF4-FFF2-40B4-BE49-F238E27FC236}">
              <a16:creationId xmlns:a16="http://schemas.microsoft.com/office/drawing/2014/main" xmlns="" id="{00000000-0008-0000-1100-00007AE64600}"/>
            </a:ext>
          </a:extLst>
        </xdr:cNvPr>
        <xdr:cNvGrpSpPr>
          <a:grpSpLocks/>
        </xdr:cNvGrpSpPr>
      </xdr:nvGrpSpPr>
      <xdr:grpSpPr bwMode="auto">
        <a:xfrm>
          <a:off x="3795713" y="10009188"/>
          <a:ext cx="190500" cy="0"/>
          <a:chOff x="466" y="3952"/>
          <a:chExt cx="28" cy="16"/>
        </a:xfrm>
      </xdr:grpSpPr>
      <xdr:sp macro="" textlink="">
        <xdr:nvSpPr>
          <xdr:cNvPr id="4647096" name="Line 6860">
            <a:extLst>
              <a:ext uri="{FF2B5EF4-FFF2-40B4-BE49-F238E27FC236}">
                <a16:creationId xmlns:a16="http://schemas.microsoft.com/office/drawing/2014/main" xmlns="" id="{00000000-0008-0000-1100-0000B8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97" name="Line 6861">
            <a:extLst>
              <a:ext uri="{FF2B5EF4-FFF2-40B4-BE49-F238E27FC236}">
                <a16:creationId xmlns:a16="http://schemas.microsoft.com/office/drawing/2014/main" xmlns="" id="{00000000-0008-0000-1100-0000B9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23" name="Group 6862">
          <a:extLst>
            <a:ext uri="{FF2B5EF4-FFF2-40B4-BE49-F238E27FC236}">
              <a16:creationId xmlns:a16="http://schemas.microsoft.com/office/drawing/2014/main" xmlns="" id="{00000000-0008-0000-1100-00007BE64600}"/>
            </a:ext>
          </a:extLst>
        </xdr:cNvPr>
        <xdr:cNvGrpSpPr>
          <a:grpSpLocks/>
        </xdr:cNvGrpSpPr>
      </xdr:nvGrpSpPr>
      <xdr:grpSpPr bwMode="auto">
        <a:xfrm>
          <a:off x="3795713" y="10009188"/>
          <a:ext cx="190500" cy="0"/>
          <a:chOff x="466" y="3952"/>
          <a:chExt cx="28" cy="16"/>
        </a:xfrm>
      </xdr:grpSpPr>
      <xdr:sp macro="" textlink="">
        <xdr:nvSpPr>
          <xdr:cNvPr id="4647094" name="Line 6863">
            <a:extLst>
              <a:ext uri="{FF2B5EF4-FFF2-40B4-BE49-F238E27FC236}">
                <a16:creationId xmlns:a16="http://schemas.microsoft.com/office/drawing/2014/main" xmlns="" id="{00000000-0008-0000-1100-0000B6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95" name="Line 6864">
            <a:extLst>
              <a:ext uri="{FF2B5EF4-FFF2-40B4-BE49-F238E27FC236}">
                <a16:creationId xmlns:a16="http://schemas.microsoft.com/office/drawing/2014/main" xmlns="" id="{00000000-0008-0000-1100-0000B7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24" name="Group 6865">
          <a:extLst>
            <a:ext uri="{FF2B5EF4-FFF2-40B4-BE49-F238E27FC236}">
              <a16:creationId xmlns:a16="http://schemas.microsoft.com/office/drawing/2014/main" xmlns="" id="{00000000-0008-0000-1100-00007CE64600}"/>
            </a:ext>
          </a:extLst>
        </xdr:cNvPr>
        <xdr:cNvGrpSpPr>
          <a:grpSpLocks/>
        </xdr:cNvGrpSpPr>
      </xdr:nvGrpSpPr>
      <xdr:grpSpPr bwMode="auto">
        <a:xfrm>
          <a:off x="4327525" y="10009188"/>
          <a:ext cx="266700" cy="0"/>
          <a:chOff x="466" y="3952"/>
          <a:chExt cx="28" cy="16"/>
        </a:xfrm>
      </xdr:grpSpPr>
      <xdr:sp macro="" textlink="">
        <xdr:nvSpPr>
          <xdr:cNvPr id="4647092" name="Line 6866">
            <a:extLst>
              <a:ext uri="{FF2B5EF4-FFF2-40B4-BE49-F238E27FC236}">
                <a16:creationId xmlns:a16="http://schemas.microsoft.com/office/drawing/2014/main" xmlns="" id="{00000000-0008-0000-1100-0000B4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93" name="Line 6867">
            <a:extLst>
              <a:ext uri="{FF2B5EF4-FFF2-40B4-BE49-F238E27FC236}">
                <a16:creationId xmlns:a16="http://schemas.microsoft.com/office/drawing/2014/main" xmlns="" id="{00000000-0008-0000-1100-0000B5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25" name="Group 6868">
          <a:extLst>
            <a:ext uri="{FF2B5EF4-FFF2-40B4-BE49-F238E27FC236}">
              <a16:creationId xmlns:a16="http://schemas.microsoft.com/office/drawing/2014/main" xmlns="" id="{00000000-0008-0000-1100-00007DE64600}"/>
            </a:ext>
          </a:extLst>
        </xdr:cNvPr>
        <xdr:cNvGrpSpPr>
          <a:grpSpLocks/>
        </xdr:cNvGrpSpPr>
      </xdr:nvGrpSpPr>
      <xdr:grpSpPr bwMode="auto">
        <a:xfrm>
          <a:off x="4327525" y="10009188"/>
          <a:ext cx="266700" cy="0"/>
          <a:chOff x="466" y="3952"/>
          <a:chExt cx="28" cy="16"/>
        </a:xfrm>
      </xdr:grpSpPr>
      <xdr:sp macro="" textlink="">
        <xdr:nvSpPr>
          <xdr:cNvPr id="4647090" name="Line 6869">
            <a:extLst>
              <a:ext uri="{FF2B5EF4-FFF2-40B4-BE49-F238E27FC236}">
                <a16:creationId xmlns:a16="http://schemas.microsoft.com/office/drawing/2014/main" xmlns="" id="{00000000-0008-0000-1100-0000B2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91" name="Line 6870">
            <a:extLst>
              <a:ext uri="{FF2B5EF4-FFF2-40B4-BE49-F238E27FC236}">
                <a16:creationId xmlns:a16="http://schemas.microsoft.com/office/drawing/2014/main" xmlns="" id="{00000000-0008-0000-1100-0000B3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26" name="Group 6871">
          <a:extLst>
            <a:ext uri="{FF2B5EF4-FFF2-40B4-BE49-F238E27FC236}">
              <a16:creationId xmlns:a16="http://schemas.microsoft.com/office/drawing/2014/main" xmlns="" id="{00000000-0008-0000-1100-00007EE64600}"/>
            </a:ext>
          </a:extLst>
        </xdr:cNvPr>
        <xdr:cNvGrpSpPr>
          <a:grpSpLocks/>
        </xdr:cNvGrpSpPr>
      </xdr:nvGrpSpPr>
      <xdr:grpSpPr bwMode="auto">
        <a:xfrm>
          <a:off x="4327525" y="10009188"/>
          <a:ext cx="266700" cy="0"/>
          <a:chOff x="466" y="3952"/>
          <a:chExt cx="28" cy="16"/>
        </a:xfrm>
      </xdr:grpSpPr>
      <xdr:sp macro="" textlink="">
        <xdr:nvSpPr>
          <xdr:cNvPr id="4647088" name="Line 6872">
            <a:extLst>
              <a:ext uri="{FF2B5EF4-FFF2-40B4-BE49-F238E27FC236}">
                <a16:creationId xmlns:a16="http://schemas.microsoft.com/office/drawing/2014/main" xmlns="" id="{00000000-0008-0000-1100-0000B0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89" name="Line 6873">
            <a:extLst>
              <a:ext uri="{FF2B5EF4-FFF2-40B4-BE49-F238E27FC236}">
                <a16:creationId xmlns:a16="http://schemas.microsoft.com/office/drawing/2014/main" xmlns="" id="{00000000-0008-0000-1100-0000B1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27" name="Group 6874">
          <a:extLst>
            <a:ext uri="{FF2B5EF4-FFF2-40B4-BE49-F238E27FC236}">
              <a16:creationId xmlns:a16="http://schemas.microsoft.com/office/drawing/2014/main" xmlns="" id="{00000000-0008-0000-1100-00007FE64600}"/>
            </a:ext>
          </a:extLst>
        </xdr:cNvPr>
        <xdr:cNvGrpSpPr>
          <a:grpSpLocks/>
        </xdr:cNvGrpSpPr>
      </xdr:nvGrpSpPr>
      <xdr:grpSpPr bwMode="auto">
        <a:xfrm>
          <a:off x="4327525" y="10009188"/>
          <a:ext cx="266700" cy="0"/>
          <a:chOff x="466" y="3952"/>
          <a:chExt cx="28" cy="16"/>
        </a:xfrm>
      </xdr:grpSpPr>
      <xdr:sp macro="" textlink="">
        <xdr:nvSpPr>
          <xdr:cNvPr id="4647086" name="Line 6875">
            <a:extLst>
              <a:ext uri="{FF2B5EF4-FFF2-40B4-BE49-F238E27FC236}">
                <a16:creationId xmlns:a16="http://schemas.microsoft.com/office/drawing/2014/main" xmlns="" id="{00000000-0008-0000-1100-0000AE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87" name="Line 6876">
            <a:extLst>
              <a:ext uri="{FF2B5EF4-FFF2-40B4-BE49-F238E27FC236}">
                <a16:creationId xmlns:a16="http://schemas.microsoft.com/office/drawing/2014/main" xmlns="" id="{00000000-0008-0000-1100-0000AF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28" name="Group 6877">
          <a:extLst>
            <a:ext uri="{FF2B5EF4-FFF2-40B4-BE49-F238E27FC236}">
              <a16:creationId xmlns:a16="http://schemas.microsoft.com/office/drawing/2014/main" xmlns="" id="{00000000-0008-0000-1100-000080E64600}"/>
            </a:ext>
          </a:extLst>
        </xdr:cNvPr>
        <xdr:cNvGrpSpPr>
          <a:grpSpLocks/>
        </xdr:cNvGrpSpPr>
      </xdr:nvGrpSpPr>
      <xdr:grpSpPr bwMode="auto">
        <a:xfrm>
          <a:off x="4327525" y="10009188"/>
          <a:ext cx="266700" cy="0"/>
          <a:chOff x="466" y="3952"/>
          <a:chExt cx="28" cy="16"/>
        </a:xfrm>
      </xdr:grpSpPr>
      <xdr:sp macro="" textlink="">
        <xdr:nvSpPr>
          <xdr:cNvPr id="4647084" name="Line 6878">
            <a:extLst>
              <a:ext uri="{FF2B5EF4-FFF2-40B4-BE49-F238E27FC236}">
                <a16:creationId xmlns:a16="http://schemas.microsoft.com/office/drawing/2014/main" xmlns="" id="{00000000-0008-0000-1100-0000AC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85" name="Line 6879">
            <a:extLst>
              <a:ext uri="{FF2B5EF4-FFF2-40B4-BE49-F238E27FC236}">
                <a16:creationId xmlns:a16="http://schemas.microsoft.com/office/drawing/2014/main" xmlns="" id="{00000000-0008-0000-1100-0000AD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29" name="Group 6880">
          <a:extLst>
            <a:ext uri="{FF2B5EF4-FFF2-40B4-BE49-F238E27FC236}">
              <a16:creationId xmlns:a16="http://schemas.microsoft.com/office/drawing/2014/main" xmlns="" id="{00000000-0008-0000-1100-000081E64600}"/>
            </a:ext>
          </a:extLst>
        </xdr:cNvPr>
        <xdr:cNvGrpSpPr>
          <a:grpSpLocks/>
        </xdr:cNvGrpSpPr>
      </xdr:nvGrpSpPr>
      <xdr:grpSpPr bwMode="auto">
        <a:xfrm>
          <a:off x="3795713" y="10009188"/>
          <a:ext cx="190500" cy="0"/>
          <a:chOff x="466" y="3952"/>
          <a:chExt cx="28" cy="16"/>
        </a:xfrm>
      </xdr:grpSpPr>
      <xdr:sp macro="" textlink="">
        <xdr:nvSpPr>
          <xdr:cNvPr id="4647082" name="Line 6881">
            <a:extLst>
              <a:ext uri="{FF2B5EF4-FFF2-40B4-BE49-F238E27FC236}">
                <a16:creationId xmlns:a16="http://schemas.microsoft.com/office/drawing/2014/main" xmlns="" id="{00000000-0008-0000-1100-0000AA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83" name="Line 6882">
            <a:extLst>
              <a:ext uri="{FF2B5EF4-FFF2-40B4-BE49-F238E27FC236}">
                <a16:creationId xmlns:a16="http://schemas.microsoft.com/office/drawing/2014/main" xmlns="" id="{00000000-0008-0000-1100-0000AB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30" name="Group 6883">
          <a:extLst>
            <a:ext uri="{FF2B5EF4-FFF2-40B4-BE49-F238E27FC236}">
              <a16:creationId xmlns:a16="http://schemas.microsoft.com/office/drawing/2014/main" xmlns="" id="{00000000-0008-0000-1100-000082E64600}"/>
            </a:ext>
          </a:extLst>
        </xdr:cNvPr>
        <xdr:cNvGrpSpPr>
          <a:grpSpLocks/>
        </xdr:cNvGrpSpPr>
      </xdr:nvGrpSpPr>
      <xdr:grpSpPr bwMode="auto">
        <a:xfrm>
          <a:off x="3795713" y="10009188"/>
          <a:ext cx="190500" cy="0"/>
          <a:chOff x="466" y="3952"/>
          <a:chExt cx="28" cy="16"/>
        </a:xfrm>
      </xdr:grpSpPr>
      <xdr:sp macro="" textlink="">
        <xdr:nvSpPr>
          <xdr:cNvPr id="4647080" name="Line 6884">
            <a:extLst>
              <a:ext uri="{FF2B5EF4-FFF2-40B4-BE49-F238E27FC236}">
                <a16:creationId xmlns:a16="http://schemas.microsoft.com/office/drawing/2014/main" xmlns="" id="{00000000-0008-0000-1100-0000A8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81" name="Line 6885">
            <a:extLst>
              <a:ext uri="{FF2B5EF4-FFF2-40B4-BE49-F238E27FC236}">
                <a16:creationId xmlns:a16="http://schemas.microsoft.com/office/drawing/2014/main" xmlns="" id="{00000000-0008-0000-1100-0000A9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31" name="Group 6886">
          <a:extLst>
            <a:ext uri="{FF2B5EF4-FFF2-40B4-BE49-F238E27FC236}">
              <a16:creationId xmlns:a16="http://schemas.microsoft.com/office/drawing/2014/main" xmlns="" id="{00000000-0008-0000-1100-000083E64600}"/>
            </a:ext>
          </a:extLst>
        </xdr:cNvPr>
        <xdr:cNvGrpSpPr>
          <a:grpSpLocks/>
        </xdr:cNvGrpSpPr>
      </xdr:nvGrpSpPr>
      <xdr:grpSpPr bwMode="auto">
        <a:xfrm>
          <a:off x="4327525" y="10009188"/>
          <a:ext cx="266700" cy="0"/>
          <a:chOff x="466" y="3952"/>
          <a:chExt cx="28" cy="16"/>
        </a:xfrm>
      </xdr:grpSpPr>
      <xdr:sp macro="" textlink="">
        <xdr:nvSpPr>
          <xdr:cNvPr id="4647078" name="Line 6887">
            <a:extLst>
              <a:ext uri="{FF2B5EF4-FFF2-40B4-BE49-F238E27FC236}">
                <a16:creationId xmlns:a16="http://schemas.microsoft.com/office/drawing/2014/main" xmlns="" id="{00000000-0008-0000-1100-0000A6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79" name="Line 6888">
            <a:extLst>
              <a:ext uri="{FF2B5EF4-FFF2-40B4-BE49-F238E27FC236}">
                <a16:creationId xmlns:a16="http://schemas.microsoft.com/office/drawing/2014/main" xmlns="" id="{00000000-0008-0000-1100-0000A7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32" name="Group 6889">
          <a:extLst>
            <a:ext uri="{FF2B5EF4-FFF2-40B4-BE49-F238E27FC236}">
              <a16:creationId xmlns:a16="http://schemas.microsoft.com/office/drawing/2014/main" xmlns="" id="{00000000-0008-0000-1100-000084E64600}"/>
            </a:ext>
          </a:extLst>
        </xdr:cNvPr>
        <xdr:cNvGrpSpPr>
          <a:grpSpLocks/>
        </xdr:cNvGrpSpPr>
      </xdr:nvGrpSpPr>
      <xdr:grpSpPr bwMode="auto">
        <a:xfrm>
          <a:off x="4327525" y="10009188"/>
          <a:ext cx="266700" cy="0"/>
          <a:chOff x="466" y="3952"/>
          <a:chExt cx="28" cy="16"/>
        </a:xfrm>
      </xdr:grpSpPr>
      <xdr:sp macro="" textlink="">
        <xdr:nvSpPr>
          <xdr:cNvPr id="4647076" name="Line 6890">
            <a:extLst>
              <a:ext uri="{FF2B5EF4-FFF2-40B4-BE49-F238E27FC236}">
                <a16:creationId xmlns:a16="http://schemas.microsoft.com/office/drawing/2014/main" xmlns="" id="{00000000-0008-0000-1100-0000A4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77" name="Line 6891">
            <a:extLst>
              <a:ext uri="{FF2B5EF4-FFF2-40B4-BE49-F238E27FC236}">
                <a16:creationId xmlns:a16="http://schemas.microsoft.com/office/drawing/2014/main" xmlns="" id="{00000000-0008-0000-1100-0000A5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533" name="Group 6892">
          <a:extLst>
            <a:ext uri="{FF2B5EF4-FFF2-40B4-BE49-F238E27FC236}">
              <a16:creationId xmlns:a16="http://schemas.microsoft.com/office/drawing/2014/main" xmlns="" id="{00000000-0008-0000-1100-000085E64600}"/>
            </a:ext>
          </a:extLst>
        </xdr:cNvPr>
        <xdr:cNvGrpSpPr>
          <a:grpSpLocks/>
        </xdr:cNvGrpSpPr>
      </xdr:nvGrpSpPr>
      <xdr:grpSpPr bwMode="auto">
        <a:xfrm>
          <a:off x="3795713" y="10009188"/>
          <a:ext cx="188912" cy="0"/>
          <a:chOff x="466" y="3952"/>
          <a:chExt cx="28" cy="16"/>
        </a:xfrm>
      </xdr:grpSpPr>
      <xdr:sp macro="" textlink="">
        <xdr:nvSpPr>
          <xdr:cNvPr id="4647074" name="Line 6893">
            <a:extLst>
              <a:ext uri="{FF2B5EF4-FFF2-40B4-BE49-F238E27FC236}">
                <a16:creationId xmlns:a16="http://schemas.microsoft.com/office/drawing/2014/main" xmlns="" id="{00000000-0008-0000-1100-0000A2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75" name="Line 6894">
            <a:extLst>
              <a:ext uri="{FF2B5EF4-FFF2-40B4-BE49-F238E27FC236}">
                <a16:creationId xmlns:a16="http://schemas.microsoft.com/office/drawing/2014/main" xmlns="" id="{00000000-0008-0000-1100-0000A3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646534" name="Group 6895">
          <a:extLst>
            <a:ext uri="{FF2B5EF4-FFF2-40B4-BE49-F238E27FC236}">
              <a16:creationId xmlns:a16="http://schemas.microsoft.com/office/drawing/2014/main" xmlns="" id="{00000000-0008-0000-1100-000086E64600}"/>
            </a:ext>
          </a:extLst>
        </xdr:cNvPr>
        <xdr:cNvGrpSpPr>
          <a:grpSpLocks/>
        </xdr:cNvGrpSpPr>
      </xdr:nvGrpSpPr>
      <xdr:grpSpPr bwMode="auto">
        <a:xfrm>
          <a:off x="5041900" y="10009188"/>
          <a:ext cx="228600" cy="0"/>
          <a:chOff x="466" y="3952"/>
          <a:chExt cx="28" cy="16"/>
        </a:xfrm>
      </xdr:grpSpPr>
      <xdr:sp macro="" textlink="">
        <xdr:nvSpPr>
          <xdr:cNvPr id="4647072" name="Line 6896">
            <a:extLst>
              <a:ext uri="{FF2B5EF4-FFF2-40B4-BE49-F238E27FC236}">
                <a16:creationId xmlns:a16="http://schemas.microsoft.com/office/drawing/2014/main" xmlns="" id="{00000000-0008-0000-1100-0000A0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73" name="Line 6897">
            <a:extLst>
              <a:ext uri="{FF2B5EF4-FFF2-40B4-BE49-F238E27FC236}">
                <a16:creationId xmlns:a16="http://schemas.microsoft.com/office/drawing/2014/main" xmlns="" id="{00000000-0008-0000-1100-0000A1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35" name="Group 6898">
          <a:extLst>
            <a:ext uri="{FF2B5EF4-FFF2-40B4-BE49-F238E27FC236}">
              <a16:creationId xmlns:a16="http://schemas.microsoft.com/office/drawing/2014/main" xmlns="" id="{00000000-0008-0000-1100-000087E64600}"/>
            </a:ext>
          </a:extLst>
        </xdr:cNvPr>
        <xdr:cNvGrpSpPr>
          <a:grpSpLocks/>
        </xdr:cNvGrpSpPr>
      </xdr:nvGrpSpPr>
      <xdr:grpSpPr bwMode="auto">
        <a:xfrm>
          <a:off x="4327525" y="10009188"/>
          <a:ext cx="266700" cy="0"/>
          <a:chOff x="466" y="3952"/>
          <a:chExt cx="28" cy="16"/>
        </a:xfrm>
      </xdr:grpSpPr>
      <xdr:sp macro="" textlink="">
        <xdr:nvSpPr>
          <xdr:cNvPr id="4647070" name="Line 6899">
            <a:extLst>
              <a:ext uri="{FF2B5EF4-FFF2-40B4-BE49-F238E27FC236}">
                <a16:creationId xmlns:a16="http://schemas.microsoft.com/office/drawing/2014/main" xmlns="" id="{00000000-0008-0000-1100-00009E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71" name="Line 6900">
            <a:extLst>
              <a:ext uri="{FF2B5EF4-FFF2-40B4-BE49-F238E27FC236}">
                <a16:creationId xmlns:a16="http://schemas.microsoft.com/office/drawing/2014/main" xmlns="" id="{00000000-0008-0000-1100-00009F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36" name="Group 6901">
          <a:extLst>
            <a:ext uri="{FF2B5EF4-FFF2-40B4-BE49-F238E27FC236}">
              <a16:creationId xmlns:a16="http://schemas.microsoft.com/office/drawing/2014/main" xmlns="" id="{00000000-0008-0000-1100-000088E64600}"/>
            </a:ext>
          </a:extLst>
        </xdr:cNvPr>
        <xdr:cNvGrpSpPr>
          <a:grpSpLocks/>
        </xdr:cNvGrpSpPr>
      </xdr:nvGrpSpPr>
      <xdr:grpSpPr bwMode="auto">
        <a:xfrm>
          <a:off x="4327525" y="10009188"/>
          <a:ext cx="266700" cy="0"/>
          <a:chOff x="466" y="3952"/>
          <a:chExt cx="28" cy="16"/>
        </a:xfrm>
      </xdr:grpSpPr>
      <xdr:sp macro="" textlink="">
        <xdr:nvSpPr>
          <xdr:cNvPr id="4647068" name="Line 6902">
            <a:extLst>
              <a:ext uri="{FF2B5EF4-FFF2-40B4-BE49-F238E27FC236}">
                <a16:creationId xmlns:a16="http://schemas.microsoft.com/office/drawing/2014/main" xmlns="" id="{00000000-0008-0000-1100-00009C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69" name="Line 6903">
            <a:extLst>
              <a:ext uri="{FF2B5EF4-FFF2-40B4-BE49-F238E27FC236}">
                <a16:creationId xmlns:a16="http://schemas.microsoft.com/office/drawing/2014/main" xmlns="" id="{00000000-0008-0000-1100-00009D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37" name="Group 6904">
          <a:extLst>
            <a:ext uri="{FF2B5EF4-FFF2-40B4-BE49-F238E27FC236}">
              <a16:creationId xmlns:a16="http://schemas.microsoft.com/office/drawing/2014/main" xmlns="" id="{00000000-0008-0000-1100-000089E64600}"/>
            </a:ext>
          </a:extLst>
        </xdr:cNvPr>
        <xdr:cNvGrpSpPr>
          <a:grpSpLocks/>
        </xdr:cNvGrpSpPr>
      </xdr:nvGrpSpPr>
      <xdr:grpSpPr bwMode="auto">
        <a:xfrm>
          <a:off x="4327525" y="10009188"/>
          <a:ext cx="266700" cy="0"/>
          <a:chOff x="466" y="3952"/>
          <a:chExt cx="28" cy="16"/>
        </a:xfrm>
      </xdr:grpSpPr>
      <xdr:sp macro="" textlink="">
        <xdr:nvSpPr>
          <xdr:cNvPr id="4647066" name="Line 6905">
            <a:extLst>
              <a:ext uri="{FF2B5EF4-FFF2-40B4-BE49-F238E27FC236}">
                <a16:creationId xmlns:a16="http://schemas.microsoft.com/office/drawing/2014/main" xmlns="" id="{00000000-0008-0000-1100-00009A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67" name="Line 6906">
            <a:extLst>
              <a:ext uri="{FF2B5EF4-FFF2-40B4-BE49-F238E27FC236}">
                <a16:creationId xmlns:a16="http://schemas.microsoft.com/office/drawing/2014/main" xmlns="" id="{00000000-0008-0000-1100-00009B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38" name="Group 6907">
          <a:extLst>
            <a:ext uri="{FF2B5EF4-FFF2-40B4-BE49-F238E27FC236}">
              <a16:creationId xmlns:a16="http://schemas.microsoft.com/office/drawing/2014/main" xmlns="" id="{00000000-0008-0000-1100-00008AE64600}"/>
            </a:ext>
          </a:extLst>
        </xdr:cNvPr>
        <xdr:cNvGrpSpPr>
          <a:grpSpLocks/>
        </xdr:cNvGrpSpPr>
      </xdr:nvGrpSpPr>
      <xdr:grpSpPr bwMode="auto">
        <a:xfrm>
          <a:off x="4327525" y="10009188"/>
          <a:ext cx="266700" cy="0"/>
          <a:chOff x="466" y="3952"/>
          <a:chExt cx="28" cy="16"/>
        </a:xfrm>
      </xdr:grpSpPr>
      <xdr:sp macro="" textlink="">
        <xdr:nvSpPr>
          <xdr:cNvPr id="4647064" name="Line 6908">
            <a:extLst>
              <a:ext uri="{FF2B5EF4-FFF2-40B4-BE49-F238E27FC236}">
                <a16:creationId xmlns:a16="http://schemas.microsoft.com/office/drawing/2014/main" xmlns="" id="{00000000-0008-0000-1100-000098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65" name="Line 6909">
            <a:extLst>
              <a:ext uri="{FF2B5EF4-FFF2-40B4-BE49-F238E27FC236}">
                <a16:creationId xmlns:a16="http://schemas.microsoft.com/office/drawing/2014/main" xmlns="" id="{00000000-0008-0000-1100-000099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39" name="Group 6910">
          <a:extLst>
            <a:ext uri="{FF2B5EF4-FFF2-40B4-BE49-F238E27FC236}">
              <a16:creationId xmlns:a16="http://schemas.microsoft.com/office/drawing/2014/main" xmlns="" id="{00000000-0008-0000-1100-00008BE64600}"/>
            </a:ext>
          </a:extLst>
        </xdr:cNvPr>
        <xdr:cNvGrpSpPr>
          <a:grpSpLocks/>
        </xdr:cNvGrpSpPr>
      </xdr:nvGrpSpPr>
      <xdr:grpSpPr bwMode="auto">
        <a:xfrm>
          <a:off x="4327525" y="10009188"/>
          <a:ext cx="266700" cy="0"/>
          <a:chOff x="466" y="3952"/>
          <a:chExt cx="28" cy="16"/>
        </a:xfrm>
      </xdr:grpSpPr>
      <xdr:sp macro="" textlink="">
        <xdr:nvSpPr>
          <xdr:cNvPr id="4647062" name="Line 6911">
            <a:extLst>
              <a:ext uri="{FF2B5EF4-FFF2-40B4-BE49-F238E27FC236}">
                <a16:creationId xmlns:a16="http://schemas.microsoft.com/office/drawing/2014/main" xmlns="" id="{00000000-0008-0000-1100-000096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63" name="Line 6912">
            <a:extLst>
              <a:ext uri="{FF2B5EF4-FFF2-40B4-BE49-F238E27FC236}">
                <a16:creationId xmlns:a16="http://schemas.microsoft.com/office/drawing/2014/main" xmlns="" id="{00000000-0008-0000-1100-000097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646540" name="Group 6913">
          <a:extLst>
            <a:ext uri="{FF2B5EF4-FFF2-40B4-BE49-F238E27FC236}">
              <a16:creationId xmlns:a16="http://schemas.microsoft.com/office/drawing/2014/main" xmlns="" id="{00000000-0008-0000-1100-00008CE64600}"/>
            </a:ext>
          </a:extLst>
        </xdr:cNvPr>
        <xdr:cNvGrpSpPr>
          <a:grpSpLocks/>
        </xdr:cNvGrpSpPr>
      </xdr:nvGrpSpPr>
      <xdr:grpSpPr bwMode="auto">
        <a:xfrm>
          <a:off x="4203700" y="10009188"/>
          <a:ext cx="228600" cy="0"/>
          <a:chOff x="466" y="3952"/>
          <a:chExt cx="28" cy="16"/>
        </a:xfrm>
      </xdr:grpSpPr>
      <xdr:sp macro="" textlink="">
        <xdr:nvSpPr>
          <xdr:cNvPr id="4647060" name="Line 6914">
            <a:extLst>
              <a:ext uri="{FF2B5EF4-FFF2-40B4-BE49-F238E27FC236}">
                <a16:creationId xmlns:a16="http://schemas.microsoft.com/office/drawing/2014/main" xmlns="" id="{00000000-0008-0000-1100-000094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61" name="Line 6915">
            <a:extLst>
              <a:ext uri="{FF2B5EF4-FFF2-40B4-BE49-F238E27FC236}">
                <a16:creationId xmlns:a16="http://schemas.microsoft.com/office/drawing/2014/main" xmlns="" id="{00000000-0008-0000-1100-000095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541" name="Group 6916">
          <a:extLst>
            <a:ext uri="{FF2B5EF4-FFF2-40B4-BE49-F238E27FC236}">
              <a16:creationId xmlns:a16="http://schemas.microsoft.com/office/drawing/2014/main" xmlns="" id="{00000000-0008-0000-1100-00008DE64600}"/>
            </a:ext>
          </a:extLst>
        </xdr:cNvPr>
        <xdr:cNvGrpSpPr>
          <a:grpSpLocks/>
        </xdr:cNvGrpSpPr>
      </xdr:nvGrpSpPr>
      <xdr:grpSpPr bwMode="auto">
        <a:xfrm>
          <a:off x="3795713" y="10009188"/>
          <a:ext cx="188912" cy="0"/>
          <a:chOff x="466" y="3952"/>
          <a:chExt cx="28" cy="16"/>
        </a:xfrm>
      </xdr:grpSpPr>
      <xdr:sp macro="" textlink="">
        <xdr:nvSpPr>
          <xdr:cNvPr id="4647058" name="Line 6917">
            <a:extLst>
              <a:ext uri="{FF2B5EF4-FFF2-40B4-BE49-F238E27FC236}">
                <a16:creationId xmlns:a16="http://schemas.microsoft.com/office/drawing/2014/main" xmlns="" id="{00000000-0008-0000-1100-000092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59" name="Line 6918">
            <a:extLst>
              <a:ext uri="{FF2B5EF4-FFF2-40B4-BE49-F238E27FC236}">
                <a16:creationId xmlns:a16="http://schemas.microsoft.com/office/drawing/2014/main" xmlns="" id="{00000000-0008-0000-1100-000093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542" name="Group 6919">
          <a:extLst>
            <a:ext uri="{FF2B5EF4-FFF2-40B4-BE49-F238E27FC236}">
              <a16:creationId xmlns:a16="http://schemas.microsoft.com/office/drawing/2014/main" xmlns="" id="{00000000-0008-0000-1100-00008EE64600}"/>
            </a:ext>
          </a:extLst>
        </xdr:cNvPr>
        <xdr:cNvGrpSpPr>
          <a:grpSpLocks/>
        </xdr:cNvGrpSpPr>
      </xdr:nvGrpSpPr>
      <xdr:grpSpPr bwMode="auto">
        <a:xfrm>
          <a:off x="3795713" y="10009188"/>
          <a:ext cx="188912" cy="0"/>
          <a:chOff x="466" y="3952"/>
          <a:chExt cx="28" cy="16"/>
        </a:xfrm>
      </xdr:grpSpPr>
      <xdr:sp macro="" textlink="">
        <xdr:nvSpPr>
          <xdr:cNvPr id="4647056" name="Line 6920">
            <a:extLst>
              <a:ext uri="{FF2B5EF4-FFF2-40B4-BE49-F238E27FC236}">
                <a16:creationId xmlns:a16="http://schemas.microsoft.com/office/drawing/2014/main" xmlns="" id="{00000000-0008-0000-1100-000090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57" name="Line 6921">
            <a:extLst>
              <a:ext uri="{FF2B5EF4-FFF2-40B4-BE49-F238E27FC236}">
                <a16:creationId xmlns:a16="http://schemas.microsoft.com/office/drawing/2014/main" xmlns="" id="{00000000-0008-0000-1100-000091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543" name="Group 6922">
          <a:extLst>
            <a:ext uri="{FF2B5EF4-FFF2-40B4-BE49-F238E27FC236}">
              <a16:creationId xmlns:a16="http://schemas.microsoft.com/office/drawing/2014/main" xmlns="" id="{00000000-0008-0000-1100-00008FE64600}"/>
            </a:ext>
          </a:extLst>
        </xdr:cNvPr>
        <xdr:cNvGrpSpPr>
          <a:grpSpLocks/>
        </xdr:cNvGrpSpPr>
      </xdr:nvGrpSpPr>
      <xdr:grpSpPr bwMode="auto">
        <a:xfrm>
          <a:off x="3795713" y="10009188"/>
          <a:ext cx="188912" cy="0"/>
          <a:chOff x="466" y="3952"/>
          <a:chExt cx="28" cy="16"/>
        </a:xfrm>
      </xdr:grpSpPr>
      <xdr:sp macro="" textlink="">
        <xdr:nvSpPr>
          <xdr:cNvPr id="4647054" name="Line 6923">
            <a:extLst>
              <a:ext uri="{FF2B5EF4-FFF2-40B4-BE49-F238E27FC236}">
                <a16:creationId xmlns:a16="http://schemas.microsoft.com/office/drawing/2014/main" xmlns="" id="{00000000-0008-0000-1100-00008E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55" name="Line 6924">
            <a:extLst>
              <a:ext uri="{FF2B5EF4-FFF2-40B4-BE49-F238E27FC236}">
                <a16:creationId xmlns:a16="http://schemas.microsoft.com/office/drawing/2014/main" xmlns="" id="{00000000-0008-0000-1100-00008F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544" name="Group 6925">
          <a:extLst>
            <a:ext uri="{FF2B5EF4-FFF2-40B4-BE49-F238E27FC236}">
              <a16:creationId xmlns:a16="http://schemas.microsoft.com/office/drawing/2014/main" xmlns="" id="{00000000-0008-0000-1100-000090E64600}"/>
            </a:ext>
          </a:extLst>
        </xdr:cNvPr>
        <xdr:cNvGrpSpPr>
          <a:grpSpLocks/>
        </xdr:cNvGrpSpPr>
      </xdr:nvGrpSpPr>
      <xdr:grpSpPr bwMode="auto">
        <a:xfrm>
          <a:off x="3795713" y="10009188"/>
          <a:ext cx="188912" cy="0"/>
          <a:chOff x="466" y="3952"/>
          <a:chExt cx="28" cy="16"/>
        </a:xfrm>
      </xdr:grpSpPr>
      <xdr:sp macro="" textlink="">
        <xdr:nvSpPr>
          <xdr:cNvPr id="4647052" name="Line 6926">
            <a:extLst>
              <a:ext uri="{FF2B5EF4-FFF2-40B4-BE49-F238E27FC236}">
                <a16:creationId xmlns:a16="http://schemas.microsoft.com/office/drawing/2014/main" xmlns="" id="{00000000-0008-0000-1100-00008C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53" name="Line 6927">
            <a:extLst>
              <a:ext uri="{FF2B5EF4-FFF2-40B4-BE49-F238E27FC236}">
                <a16:creationId xmlns:a16="http://schemas.microsoft.com/office/drawing/2014/main" xmlns="" id="{00000000-0008-0000-1100-00008D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545" name="Group 6928">
          <a:extLst>
            <a:ext uri="{FF2B5EF4-FFF2-40B4-BE49-F238E27FC236}">
              <a16:creationId xmlns:a16="http://schemas.microsoft.com/office/drawing/2014/main" xmlns="" id="{00000000-0008-0000-1100-000091E64600}"/>
            </a:ext>
          </a:extLst>
        </xdr:cNvPr>
        <xdr:cNvGrpSpPr>
          <a:grpSpLocks/>
        </xdr:cNvGrpSpPr>
      </xdr:nvGrpSpPr>
      <xdr:grpSpPr bwMode="auto">
        <a:xfrm>
          <a:off x="3795713" y="10009188"/>
          <a:ext cx="188912" cy="0"/>
          <a:chOff x="466" y="3952"/>
          <a:chExt cx="28" cy="16"/>
        </a:xfrm>
      </xdr:grpSpPr>
      <xdr:sp macro="" textlink="">
        <xdr:nvSpPr>
          <xdr:cNvPr id="4647050" name="Line 6929">
            <a:extLst>
              <a:ext uri="{FF2B5EF4-FFF2-40B4-BE49-F238E27FC236}">
                <a16:creationId xmlns:a16="http://schemas.microsoft.com/office/drawing/2014/main" xmlns="" id="{00000000-0008-0000-1100-00008A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51" name="Line 6930">
            <a:extLst>
              <a:ext uri="{FF2B5EF4-FFF2-40B4-BE49-F238E27FC236}">
                <a16:creationId xmlns:a16="http://schemas.microsoft.com/office/drawing/2014/main" xmlns="" id="{00000000-0008-0000-1100-00008B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546" name="Group 6931">
          <a:extLst>
            <a:ext uri="{FF2B5EF4-FFF2-40B4-BE49-F238E27FC236}">
              <a16:creationId xmlns:a16="http://schemas.microsoft.com/office/drawing/2014/main" xmlns="" id="{00000000-0008-0000-1100-000092E64600}"/>
            </a:ext>
          </a:extLst>
        </xdr:cNvPr>
        <xdr:cNvGrpSpPr>
          <a:grpSpLocks/>
        </xdr:cNvGrpSpPr>
      </xdr:nvGrpSpPr>
      <xdr:grpSpPr bwMode="auto">
        <a:xfrm>
          <a:off x="3795713" y="10009188"/>
          <a:ext cx="188912" cy="0"/>
          <a:chOff x="466" y="3952"/>
          <a:chExt cx="28" cy="16"/>
        </a:xfrm>
      </xdr:grpSpPr>
      <xdr:sp macro="" textlink="">
        <xdr:nvSpPr>
          <xdr:cNvPr id="4647048" name="Line 6932">
            <a:extLst>
              <a:ext uri="{FF2B5EF4-FFF2-40B4-BE49-F238E27FC236}">
                <a16:creationId xmlns:a16="http://schemas.microsoft.com/office/drawing/2014/main" xmlns="" id="{00000000-0008-0000-1100-000088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49" name="Line 6933">
            <a:extLst>
              <a:ext uri="{FF2B5EF4-FFF2-40B4-BE49-F238E27FC236}">
                <a16:creationId xmlns:a16="http://schemas.microsoft.com/office/drawing/2014/main" xmlns="" id="{00000000-0008-0000-1100-000089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646547" name="Group 6934">
          <a:extLst>
            <a:ext uri="{FF2B5EF4-FFF2-40B4-BE49-F238E27FC236}">
              <a16:creationId xmlns:a16="http://schemas.microsoft.com/office/drawing/2014/main" xmlns="" id="{00000000-0008-0000-1100-000093E64600}"/>
            </a:ext>
          </a:extLst>
        </xdr:cNvPr>
        <xdr:cNvGrpSpPr>
          <a:grpSpLocks/>
        </xdr:cNvGrpSpPr>
      </xdr:nvGrpSpPr>
      <xdr:grpSpPr bwMode="auto">
        <a:xfrm>
          <a:off x="3671888" y="10009188"/>
          <a:ext cx="228600" cy="0"/>
          <a:chOff x="466" y="3952"/>
          <a:chExt cx="28" cy="16"/>
        </a:xfrm>
      </xdr:grpSpPr>
      <xdr:sp macro="" textlink="">
        <xdr:nvSpPr>
          <xdr:cNvPr id="4647046" name="Line 6935">
            <a:extLst>
              <a:ext uri="{FF2B5EF4-FFF2-40B4-BE49-F238E27FC236}">
                <a16:creationId xmlns:a16="http://schemas.microsoft.com/office/drawing/2014/main" xmlns="" id="{00000000-0008-0000-1100-000086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47" name="Line 6936">
            <a:extLst>
              <a:ext uri="{FF2B5EF4-FFF2-40B4-BE49-F238E27FC236}">
                <a16:creationId xmlns:a16="http://schemas.microsoft.com/office/drawing/2014/main" xmlns="" id="{00000000-0008-0000-1100-000087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48" name="Group 6937">
          <a:extLst>
            <a:ext uri="{FF2B5EF4-FFF2-40B4-BE49-F238E27FC236}">
              <a16:creationId xmlns:a16="http://schemas.microsoft.com/office/drawing/2014/main" xmlns="" id="{00000000-0008-0000-1100-000094E64600}"/>
            </a:ext>
          </a:extLst>
        </xdr:cNvPr>
        <xdr:cNvGrpSpPr>
          <a:grpSpLocks/>
        </xdr:cNvGrpSpPr>
      </xdr:nvGrpSpPr>
      <xdr:grpSpPr bwMode="auto">
        <a:xfrm>
          <a:off x="3795713" y="10009188"/>
          <a:ext cx="190500" cy="0"/>
          <a:chOff x="466" y="3952"/>
          <a:chExt cx="28" cy="16"/>
        </a:xfrm>
      </xdr:grpSpPr>
      <xdr:sp macro="" textlink="">
        <xdr:nvSpPr>
          <xdr:cNvPr id="4647044" name="Line 6938">
            <a:extLst>
              <a:ext uri="{FF2B5EF4-FFF2-40B4-BE49-F238E27FC236}">
                <a16:creationId xmlns:a16="http://schemas.microsoft.com/office/drawing/2014/main" xmlns="" id="{00000000-0008-0000-1100-000084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45" name="Line 6939">
            <a:extLst>
              <a:ext uri="{FF2B5EF4-FFF2-40B4-BE49-F238E27FC236}">
                <a16:creationId xmlns:a16="http://schemas.microsoft.com/office/drawing/2014/main" xmlns="" id="{00000000-0008-0000-1100-000085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49" name="Group 6940">
          <a:extLst>
            <a:ext uri="{FF2B5EF4-FFF2-40B4-BE49-F238E27FC236}">
              <a16:creationId xmlns:a16="http://schemas.microsoft.com/office/drawing/2014/main" xmlns="" id="{00000000-0008-0000-1100-000095E64600}"/>
            </a:ext>
          </a:extLst>
        </xdr:cNvPr>
        <xdr:cNvGrpSpPr>
          <a:grpSpLocks/>
        </xdr:cNvGrpSpPr>
      </xdr:nvGrpSpPr>
      <xdr:grpSpPr bwMode="auto">
        <a:xfrm>
          <a:off x="3795713" y="10009188"/>
          <a:ext cx="190500" cy="0"/>
          <a:chOff x="466" y="3952"/>
          <a:chExt cx="28" cy="16"/>
        </a:xfrm>
      </xdr:grpSpPr>
      <xdr:sp macro="" textlink="">
        <xdr:nvSpPr>
          <xdr:cNvPr id="4647042" name="Line 6941">
            <a:extLst>
              <a:ext uri="{FF2B5EF4-FFF2-40B4-BE49-F238E27FC236}">
                <a16:creationId xmlns:a16="http://schemas.microsoft.com/office/drawing/2014/main" xmlns="" id="{00000000-0008-0000-1100-000082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43" name="Line 6942">
            <a:extLst>
              <a:ext uri="{FF2B5EF4-FFF2-40B4-BE49-F238E27FC236}">
                <a16:creationId xmlns:a16="http://schemas.microsoft.com/office/drawing/2014/main" xmlns="" id="{00000000-0008-0000-1100-000083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550" name="Group 6943">
          <a:extLst>
            <a:ext uri="{FF2B5EF4-FFF2-40B4-BE49-F238E27FC236}">
              <a16:creationId xmlns:a16="http://schemas.microsoft.com/office/drawing/2014/main" xmlns="" id="{00000000-0008-0000-1100-000096E64600}"/>
            </a:ext>
          </a:extLst>
        </xdr:cNvPr>
        <xdr:cNvGrpSpPr>
          <a:grpSpLocks/>
        </xdr:cNvGrpSpPr>
      </xdr:nvGrpSpPr>
      <xdr:grpSpPr bwMode="auto">
        <a:xfrm>
          <a:off x="3795713" y="10009188"/>
          <a:ext cx="188912" cy="0"/>
          <a:chOff x="466" y="3952"/>
          <a:chExt cx="28" cy="16"/>
        </a:xfrm>
      </xdr:grpSpPr>
      <xdr:sp macro="" textlink="">
        <xdr:nvSpPr>
          <xdr:cNvPr id="4647040" name="Line 6944">
            <a:extLst>
              <a:ext uri="{FF2B5EF4-FFF2-40B4-BE49-F238E27FC236}">
                <a16:creationId xmlns:a16="http://schemas.microsoft.com/office/drawing/2014/main" xmlns="" id="{00000000-0008-0000-1100-000080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41" name="Line 6945">
            <a:extLst>
              <a:ext uri="{FF2B5EF4-FFF2-40B4-BE49-F238E27FC236}">
                <a16:creationId xmlns:a16="http://schemas.microsoft.com/office/drawing/2014/main" xmlns="" id="{00000000-0008-0000-1100-000081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51" name="Group 6946">
          <a:extLst>
            <a:ext uri="{FF2B5EF4-FFF2-40B4-BE49-F238E27FC236}">
              <a16:creationId xmlns:a16="http://schemas.microsoft.com/office/drawing/2014/main" xmlns="" id="{00000000-0008-0000-1100-000097E64600}"/>
            </a:ext>
          </a:extLst>
        </xdr:cNvPr>
        <xdr:cNvGrpSpPr>
          <a:grpSpLocks/>
        </xdr:cNvGrpSpPr>
      </xdr:nvGrpSpPr>
      <xdr:grpSpPr bwMode="auto">
        <a:xfrm>
          <a:off x="3795713" y="10009188"/>
          <a:ext cx="190500" cy="0"/>
          <a:chOff x="466" y="3952"/>
          <a:chExt cx="28" cy="16"/>
        </a:xfrm>
      </xdr:grpSpPr>
      <xdr:sp macro="" textlink="">
        <xdr:nvSpPr>
          <xdr:cNvPr id="4647038" name="Line 6947">
            <a:extLst>
              <a:ext uri="{FF2B5EF4-FFF2-40B4-BE49-F238E27FC236}">
                <a16:creationId xmlns:a16="http://schemas.microsoft.com/office/drawing/2014/main" xmlns="" id="{00000000-0008-0000-1100-00007E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39" name="Line 6948">
            <a:extLst>
              <a:ext uri="{FF2B5EF4-FFF2-40B4-BE49-F238E27FC236}">
                <a16:creationId xmlns:a16="http://schemas.microsoft.com/office/drawing/2014/main" xmlns="" id="{00000000-0008-0000-1100-00007F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52" name="Group 6949">
          <a:extLst>
            <a:ext uri="{FF2B5EF4-FFF2-40B4-BE49-F238E27FC236}">
              <a16:creationId xmlns:a16="http://schemas.microsoft.com/office/drawing/2014/main" xmlns="" id="{00000000-0008-0000-1100-000098E64600}"/>
            </a:ext>
          </a:extLst>
        </xdr:cNvPr>
        <xdr:cNvGrpSpPr>
          <a:grpSpLocks/>
        </xdr:cNvGrpSpPr>
      </xdr:nvGrpSpPr>
      <xdr:grpSpPr bwMode="auto">
        <a:xfrm>
          <a:off x="3795713" y="10009188"/>
          <a:ext cx="190500" cy="0"/>
          <a:chOff x="466" y="3952"/>
          <a:chExt cx="28" cy="16"/>
        </a:xfrm>
      </xdr:grpSpPr>
      <xdr:sp macro="" textlink="">
        <xdr:nvSpPr>
          <xdr:cNvPr id="4647036" name="Line 6950">
            <a:extLst>
              <a:ext uri="{FF2B5EF4-FFF2-40B4-BE49-F238E27FC236}">
                <a16:creationId xmlns:a16="http://schemas.microsoft.com/office/drawing/2014/main" xmlns="" id="{00000000-0008-0000-1100-00007C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37" name="Line 6951">
            <a:extLst>
              <a:ext uri="{FF2B5EF4-FFF2-40B4-BE49-F238E27FC236}">
                <a16:creationId xmlns:a16="http://schemas.microsoft.com/office/drawing/2014/main" xmlns="" id="{00000000-0008-0000-1100-00007D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553" name="Group 6952">
          <a:extLst>
            <a:ext uri="{FF2B5EF4-FFF2-40B4-BE49-F238E27FC236}">
              <a16:creationId xmlns:a16="http://schemas.microsoft.com/office/drawing/2014/main" xmlns="" id="{00000000-0008-0000-1100-000099E64600}"/>
            </a:ext>
          </a:extLst>
        </xdr:cNvPr>
        <xdr:cNvGrpSpPr>
          <a:grpSpLocks/>
        </xdr:cNvGrpSpPr>
      </xdr:nvGrpSpPr>
      <xdr:grpSpPr bwMode="auto">
        <a:xfrm>
          <a:off x="3795713" y="10009188"/>
          <a:ext cx="188912" cy="0"/>
          <a:chOff x="466" y="3952"/>
          <a:chExt cx="28" cy="16"/>
        </a:xfrm>
      </xdr:grpSpPr>
      <xdr:sp macro="" textlink="">
        <xdr:nvSpPr>
          <xdr:cNvPr id="4647034" name="Line 6953">
            <a:extLst>
              <a:ext uri="{FF2B5EF4-FFF2-40B4-BE49-F238E27FC236}">
                <a16:creationId xmlns:a16="http://schemas.microsoft.com/office/drawing/2014/main" xmlns="" id="{00000000-0008-0000-1100-00007A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35" name="Line 6954">
            <a:extLst>
              <a:ext uri="{FF2B5EF4-FFF2-40B4-BE49-F238E27FC236}">
                <a16:creationId xmlns:a16="http://schemas.microsoft.com/office/drawing/2014/main" xmlns="" id="{00000000-0008-0000-1100-00007B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54" name="Group 6955">
          <a:extLst>
            <a:ext uri="{FF2B5EF4-FFF2-40B4-BE49-F238E27FC236}">
              <a16:creationId xmlns:a16="http://schemas.microsoft.com/office/drawing/2014/main" xmlns="" id="{00000000-0008-0000-1100-00009AE64600}"/>
            </a:ext>
          </a:extLst>
        </xdr:cNvPr>
        <xdr:cNvGrpSpPr>
          <a:grpSpLocks/>
        </xdr:cNvGrpSpPr>
      </xdr:nvGrpSpPr>
      <xdr:grpSpPr bwMode="auto">
        <a:xfrm>
          <a:off x="4327525" y="10009188"/>
          <a:ext cx="266700" cy="0"/>
          <a:chOff x="466" y="3952"/>
          <a:chExt cx="28" cy="16"/>
        </a:xfrm>
      </xdr:grpSpPr>
      <xdr:sp macro="" textlink="">
        <xdr:nvSpPr>
          <xdr:cNvPr id="4647032" name="Line 6956">
            <a:extLst>
              <a:ext uri="{FF2B5EF4-FFF2-40B4-BE49-F238E27FC236}">
                <a16:creationId xmlns:a16="http://schemas.microsoft.com/office/drawing/2014/main" xmlns="" id="{00000000-0008-0000-1100-000078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33" name="Line 6957">
            <a:extLst>
              <a:ext uri="{FF2B5EF4-FFF2-40B4-BE49-F238E27FC236}">
                <a16:creationId xmlns:a16="http://schemas.microsoft.com/office/drawing/2014/main" xmlns="" id="{00000000-0008-0000-1100-000079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55" name="Group 6958">
          <a:extLst>
            <a:ext uri="{FF2B5EF4-FFF2-40B4-BE49-F238E27FC236}">
              <a16:creationId xmlns:a16="http://schemas.microsoft.com/office/drawing/2014/main" xmlns="" id="{00000000-0008-0000-1100-00009BE64600}"/>
            </a:ext>
          </a:extLst>
        </xdr:cNvPr>
        <xdr:cNvGrpSpPr>
          <a:grpSpLocks/>
        </xdr:cNvGrpSpPr>
      </xdr:nvGrpSpPr>
      <xdr:grpSpPr bwMode="auto">
        <a:xfrm>
          <a:off x="4327525" y="10009188"/>
          <a:ext cx="266700" cy="0"/>
          <a:chOff x="466" y="3952"/>
          <a:chExt cx="28" cy="16"/>
        </a:xfrm>
      </xdr:grpSpPr>
      <xdr:sp macro="" textlink="">
        <xdr:nvSpPr>
          <xdr:cNvPr id="4647030" name="Line 6959">
            <a:extLst>
              <a:ext uri="{FF2B5EF4-FFF2-40B4-BE49-F238E27FC236}">
                <a16:creationId xmlns:a16="http://schemas.microsoft.com/office/drawing/2014/main" xmlns="" id="{00000000-0008-0000-1100-000076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31" name="Line 6960">
            <a:extLst>
              <a:ext uri="{FF2B5EF4-FFF2-40B4-BE49-F238E27FC236}">
                <a16:creationId xmlns:a16="http://schemas.microsoft.com/office/drawing/2014/main" xmlns="" id="{00000000-0008-0000-1100-000077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56" name="Group 6961">
          <a:extLst>
            <a:ext uri="{FF2B5EF4-FFF2-40B4-BE49-F238E27FC236}">
              <a16:creationId xmlns:a16="http://schemas.microsoft.com/office/drawing/2014/main" xmlns="" id="{00000000-0008-0000-1100-00009CE64600}"/>
            </a:ext>
          </a:extLst>
        </xdr:cNvPr>
        <xdr:cNvGrpSpPr>
          <a:grpSpLocks/>
        </xdr:cNvGrpSpPr>
      </xdr:nvGrpSpPr>
      <xdr:grpSpPr bwMode="auto">
        <a:xfrm>
          <a:off x="4327525" y="10009188"/>
          <a:ext cx="266700" cy="0"/>
          <a:chOff x="466" y="3952"/>
          <a:chExt cx="28" cy="16"/>
        </a:xfrm>
      </xdr:grpSpPr>
      <xdr:sp macro="" textlink="">
        <xdr:nvSpPr>
          <xdr:cNvPr id="4647028" name="Line 6962">
            <a:extLst>
              <a:ext uri="{FF2B5EF4-FFF2-40B4-BE49-F238E27FC236}">
                <a16:creationId xmlns:a16="http://schemas.microsoft.com/office/drawing/2014/main" xmlns="" id="{00000000-0008-0000-1100-000074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29" name="Line 6963">
            <a:extLst>
              <a:ext uri="{FF2B5EF4-FFF2-40B4-BE49-F238E27FC236}">
                <a16:creationId xmlns:a16="http://schemas.microsoft.com/office/drawing/2014/main" xmlns="" id="{00000000-0008-0000-1100-000075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557" name="Group 6964">
          <a:extLst>
            <a:ext uri="{FF2B5EF4-FFF2-40B4-BE49-F238E27FC236}">
              <a16:creationId xmlns:a16="http://schemas.microsoft.com/office/drawing/2014/main" xmlns="" id="{00000000-0008-0000-1100-00009DE64600}"/>
            </a:ext>
          </a:extLst>
        </xdr:cNvPr>
        <xdr:cNvGrpSpPr>
          <a:grpSpLocks/>
        </xdr:cNvGrpSpPr>
      </xdr:nvGrpSpPr>
      <xdr:grpSpPr bwMode="auto">
        <a:xfrm>
          <a:off x="5041900" y="10009188"/>
          <a:ext cx="266700" cy="0"/>
          <a:chOff x="466" y="3952"/>
          <a:chExt cx="28" cy="16"/>
        </a:xfrm>
      </xdr:grpSpPr>
      <xdr:sp macro="" textlink="">
        <xdr:nvSpPr>
          <xdr:cNvPr id="4647026" name="Line 6965">
            <a:extLst>
              <a:ext uri="{FF2B5EF4-FFF2-40B4-BE49-F238E27FC236}">
                <a16:creationId xmlns:a16="http://schemas.microsoft.com/office/drawing/2014/main" xmlns="" id="{00000000-0008-0000-1100-000072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27" name="Line 6966">
            <a:extLst>
              <a:ext uri="{FF2B5EF4-FFF2-40B4-BE49-F238E27FC236}">
                <a16:creationId xmlns:a16="http://schemas.microsoft.com/office/drawing/2014/main" xmlns="" id="{00000000-0008-0000-1100-000073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558" name="Group 6967">
          <a:extLst>
            <a:ext uri="{FF2B5EF4-FFF2-40B4-BE49-F238E27FC236}">
              <a16:creationId xmlns:a16="http://schemas.microsoft.com/office/drawing/2014/main" xmlns="" id="{00000000-0008-0000-1100-00009EE64600}"/>
            </a:ext>
          </a:extLst>
        </xdr:cNvPr>
        <xdr:cNvGrpSpPr>
          <a:grpSpLocks/>
        </xdr:cNvGrpSpPr>
      </xdr:nvGrpSpPr>
      <xdr:grpSpPr bwMode="auto">
        <a:xfrm>
          <a:off x="5041900" y="10009188"/>
          <a:ext cx="266700" cy="0"/>
          <a:chOff x="466" y="3952"/>
          <a:chExt cx="28" cy="16"/>
        </a:xfrm>
      </xdr:grpSpPr>
      <xdr:sp macro="" textlink="">
        <xdr:nvSpPr>
          <xdr:cNvPr id="4647024" name="Line 6968">
            <a:extLst>
              <a:ext uri="{FF2B5EF4-FFF2-40B4-BE49-F238E27FC236}">
                <a16:creationId xmlns:a16="http://schemas.microsoft.com/office/drawing/2014/main" xmlns="" id="{00000000-0008-0000-1100-000070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25" name="Line 6969">
            <a:extLst>
              <a:ext uri="{FF2B5EF4-FFF2-40B4-BE49-F238E27FC236}">
                <a16:creationId xmlns:a16="http://schemas.microsoft.com/office/drawing/2014/main" xmlns="" id="{00000000-0008-0000-1100-000071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559" name="Group 6970">
          <a:extLst>
            <a:ext uri="{FF2B5EF4-FFF2-40B4-BE49-F238E27FC236}">
              <a16:creationId xmlns:a16="http://schemas.microsoft.com/office/drawing/2014/main" xmlns="" id="{00000000-0008-0000-1100-00009FE64600}"/>
            </a:ext>
          </a:extLst>
        </xdr:cNvPr>
        <xdr:cNvGrpSpPr>
          <a:grpSpLocks/>
        </xdr:cNvGrpSpPr>
      </xdr:nvGrpSpPr>
      <xdr:grpSpPr bwMode="auto">
        <a:xfrm>
          <a:off x="5041900" y="10009188"/>
          <a:ext cx="266700" cy="0"/>
          <a:chOff x="466" y="3952"/>
          <a:chExt cx="28" cy="16"/>
        </a:xfrm>
      </xdr:grpSpPr>
      <xdr:sp macro="" textlink="">
        <xdr:nvSpPr>
          <xdr:cNvPr id="4647022" name="Line 6971">
            <a:extLst>
              <a:ext uri="{FF2B5EF4-FFF2-40B4-BE49-F238E27FC236}">
                <a16:creationId xmlns:a16="http://schemas.microsoft.com/office/drawing/2014/main" xmlns="" id="{00000000-0008-0000-1100-00006E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23" name="Line 6972">
            <a:extLst>
              <a:ext uri="{FF2B5EF4-FFF2-40B4-BE49-F238E27FC236}">
                <a16:creationId xmlns:a16="http://schemas.microsoft.com/office/drawing/2014/main" xmlns="" id="{00000000-0008-0000-1100-00006F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560" name="Group 6973">
          <a:extLst>
            <a:ext uri="{FF2B5EF4-FFF2-40B4-BE49-F238E27FC236}">
              <a16:creationId xmlns:a16="http://schemas.microsoft.com/office/drawing/2014/main" xmlns="" id="{00000000-0008-0000-1100-0000A0E64600}"/>
            </a:ext>
          </a:extLst>
        </xdr:cNvPr>
        <xdr:cNvGrpSpPr>
          <a:grpSpLocks/>
        </xdr:cNvGrpSpPr>
      </xdr:nvGrpSpPr>
      <xdr:grpSpPr bwMode="auto">
        <a:xfrm>
          <a:off x="5041900" y="10009188"/>
          <a:ext cx="266700" cy="0"/>
          <a:chOff x="466" y="3952"/>
          <a:chExt cx="28" cy="16"/>
        </a:xfrm>
      </xdr:grpSpPr>
      <xdr:sp macro="" textlink="">
        <xdr:nvSpPr>
          <xdr:cNvPr id="4647020" name="Line 6974">
            <a:extLst>
              <a:ext uri="{FF2B5EF4-FFF2-40B4-BE49-F238E27FC236}">
                <a16:creationId xmlns:a16="http://schemas.microsoft.com/office/drawing/2014/main" xmlns="" id="{00000000-0008-0000-1100-00006C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21" name="Line 6975">
            <a:extLst>
              <a:ext uri="{FF2B5EF4-FFF2-40B4-BE49-F238E27FC236}">
                <a16:creationId xmlns:a16="http://schemas.microsoft.com/office/drawing/2014/main" xmlns="" id="{00000000-0008-0000-1100-00006D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561" name="Group 6976">
          <a:extLst>
            <a:ext uri="{FF2B5EF4-FFF2-40B4-BE49-F238E27FC236}">
              <a16:creationId xmlns:a16="http://schemas.microsoft.com/office/drawing/2014/main" xmlns="" id="{00000000-0008-0000-1100-0000A1E64600}"/>
            </a:ext>
          </a:extLst>
        </xdr:cNvPr>
        <xdr:cNvGrpSpPr>
          <a:grpSpLocks/>
        </xdr:cNvGrpSpPr>
      </xdr:nvGrpSpPr>
      <xdr:grpSpPr bwMode="auto">
        <a:xfrm>
          <a:off x="5041900" y="10009188"/>
          <a:ext cx="266700" cy="0"/>
          <a:chOff x="466" y="3952"/>
          <a:chExt cx="28" cy="16"/>
        </a:xfrm>
      </xdr:grpSpPr>
      <xdr:sp macro="" textlink="">
        <xdr:nvSpPr>
          <xdr:cNvPr id="4647018" name="Line 6977">
            <a:extLst>
              <a:ext uri="{FF2B5EF4-FFF2-40B4-BE49-F238E27FC236}">
                <a16:creationId xmlns:a16="http://schemas.microsoft.com/office/drawing/2014/main" xmlns="" id="{00000000-0008-0000-1100-00006A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19" name="Line 6978">
            <a:extLst>
              <a:ext uri="{FF2B5EF4-FFF2-40B4-BE49-F238E27FC236}">
                <a16:creationId xmlns:a16="http://schemas.microsoft.com/office/drawing/2014/main" xmlns="" id="{00000000-0008-0000-1100-00006B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62" name="Group 6979">
          <a:extLst>
            <a:ext uri="{FF2B5EF4-FFF2-40B4-BE49-F238E27FC236}">
              <a16:creationId xmlns:a16="http://schemas.microsoft.com/office/drawing/2014/main" xmlns="" id="{00000000-0008-0000-1100-0000A2E64600}"/>
            </a:ext>
          </a:extLst>
        </xdr:cNvPr>
        <xdr:cNvGrpSpPr>
          <a:grpSpLocks/>
        </xdr:cNvGrpSpPr>
      </xdr:nvGrpSpPr>
      <xdr:grpSpPr bwMode="auto">
        <a:xfrm>
          <a:off x="3795713" y="10009188"/>
          <a:ext cx="190500" cy="0"/>
          <a:chOff x="466" y="3952"/>
          <a:chExt cx="28" cy="16"/>
        </a:xfrm>
      </xdr:grpSpPr>
      <xdr:sp macro="" textlink="">
        <xdr:nvSpPr>
          <xdr:cNvPr id="4647016" name="Line 6980">
            <a:extLst>
              <a:ext uri="{FF2B5EF4-FFF2-40B4-BE49-F238E27FC236}">
                <a16:creationId xmlns:a16="http://schemas.microsoft.com/office/drawing/2014/main" xmlns="" id="{00000000-0008-0000-1100-000068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17" name="Line 6981">
            <a:extLst>
              <a:ext uri="{FF2B5EF4-FFF2-40B4-BE49-F238E27FC236}">
                <a16:creationId xmlns:a16="http://schemas.microsoft.com/office/drawing/2014/main" xmlns="" id="{00000000-0008-0000-1100-000069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63" name="Group 6982">
          <a:extLst>
            <a:ext uri="{FF2B5EF4-FFF2-40B4-BE49-F238E27FC236}">
              <a16:creationId xmlns:a16="http://schemas.microsoft.com/office/drawing/2014/main" xmlns="" id="{00000000-0008-0000-1100-0000A3E64600}"/>
            </a:ext>
          </a:extLst>
        </xdr:cNvPr>
        <xdr:cNvGrpSpPr>
          <a:grpSpLocks/>
        </xdr:cNvGrpSpPr>
      </xdr:nvGrpSpPr>
      <xdr:grpSpPr bwMode="auto">
        <a:xfrm>
          <a:off x="4327525" y="10009188"/>
          <a:ext cx="266700" cy="0"/>
          <a:chOff x="466" y="3952"/>
          <a:chExt cx="28" cy="16"/>
        </a:xfrm>
      </xdr:grpSpPr>
      <xdr:sp macro="" textlink="">
        <xdr:nvSpPr>
          <xdr:cNvPr id="4647014" name="Line 6983">
            <a:extLst>
              <a:ext uri="{FF2B5EF4-FFF2-40B4-BE49-F238E27FC236}">
                <a16:creationId xmlns:a16="http://schemas.microsoft.com/office/drawing/2014/main" xmlns="" id="{00000000-0008-0000-1100-000066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15" name="Line 6984">
            <a:extLst>
              <a:ext uri="{FF2B5EF4-FFF2-40B4-BE49-F238E27FC236}">
                <a16:creationId xmlns:a16="http://schemas.microsoft.com/office/drawing/2014/main" xmlns="" id="{00000000-0008-0000-1100-000067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64" name="Group 6985">
          <a:extLst>
            <a:ext uri="{FF2B5EF4-FFF2-40B4-BE49-F238E27FC236}">
              <a16:creationId xmlns:a16="http://schemas.microsoft.com/office/drawing/2014/main" xmlns="" id="{00000000-0008-0000-1100-0000A4E64600}"/>
            </a:ext>
          </a:extLst>
        </xdr:cNvPr>
        <xdr:cNvGrpSpPr>
          <a:grpSpLocks/>
        </xdr:cNvGrpSpPr>
      </xdr:nvGrpSpPr>
      <xdr:grpSpPr bwMode="auto">
        <a:xfrm>
          <a:off x="3795713" y="10009188"/>
          <a:ext cx="190500" cy="0"/>
          <a:chOff x="466" y="3952"/>
          <a:chExt cx="28" cy="16"/>
        </a:xfrm>
      </xdr:grpSpPr>
      <xdr:sp macro="" textlink="">
        <xdr:nvSpPr>
          <xdr:cNvPr id="4647012" name="Line 6986">
            <a:extLst>
              <a:ext uri="{FF2B5EF4-FFF2-40B4-BE49-F238E27FC236}">
                <a16:creationId xmlns:a16="http://schemas.microsoft.com/office/drawing/2014/main" xmlns="" id="{00000000-0008-0000-1100-000064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13" name="Line 6987">
            <a:extLst>
              <a:ext uri="{FF2B5EF4-FFF2-40B4-BE49-F238E27FC236}">
                <a16:creationId xmlns:a16="http://schemas.microsoft.com/office/drawing/2014/main" xmlns="" id="{00000000-0008-0000-1100-000065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65" name="Group 6988">
          <a:extLst>
            <a:ext uri="{FF2B5EF4-FFF2-40B4-BE49-F238E27FC236}">
              <a16:creationId xmlns:a16="http://schemas.microsoft.com/office/drawing/2014/main" xmlns="" id="{00000000-0008-0000-1100-0000A5E64600}"/>
            </a:ext>
          </a:extLst>
        </xdr:cNvPr>
        <xdr:cNvGrpSpPr>
          <a:grpSpLocks/>
        </xdr:cNvGrpSpPr>
      </xdr:nvGrpSpPr>
      <xdr:grpSpPr bwMode="auto">
        <a:xfrm>
          <a:off x="4327525" y="10009188"/>
          <a:ext cx="266700" cy="0"/>
          <a:chOff x="466" y="3952"/>
          <a:chExt cx="28" cy="16"/>
        </a:xfrm>
      </xdr:grpSpPr>
      <xdr:sp macro="" textlink="">
        <xdr:nvSpPr>
          <xdr:cNvPr id="4647010" name="Line 6989">
            <a:extLst>
              <a:ext uri="{FF2B5EF4-FFF2-40B4-BE49-F238E27FC236}">
                <a16:creationId xmlns:a16="http://schemas.microsoft.com/office/drawing/2014/main" xmlns="" id="{00000000-0008-0000-1100-000062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11" name="Line 6990">
            <a:extLst>
              <a:ext uri="{FF2B5EF4-FFF2-40B4-BE49-F238E27FC236}">
                <a16:creationId xmlns:a16="http://schemas.microsoft.com/office/drawing/2014/main" xmlns="" id="{00000000-0008-0000-1100-000063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66" name="Group 6991">
          <a:extLst>
            <a:ext uri="{FF2B5EF4-FFF2-40B4-BE49-F238E27FC236}">
              <a16:creationId xmlns:a16="http://schemas.microsoft.com/office/drawing/2014/main" xmlns="" id="{00000000-0008-0000-1100-0000A6E64600}"/>
            </a:ext>
          </a:extLst>
        </xdr:cNvPr>
        <xdr:cNvGrpSpPr>
          <a:grpSpLocks/>
        </xdr:cNvGrpSpPr>
      </xdr:nvGrpSpPr>
      <xdr:grpSpPr bwMode="auto">
        <a:xfrm>
          <a:off x="3795713" y="10009188"/>
          <a:ext cx="190500" cy="0"/>
          <a:chOff x="466" y="3952"/>
          <a:chExt cx="28" cy="16"/>
        </a:xfrm>
      </xdr:grpSpPr>
      <xdr:sp macro="" textlink="">
        <xdr:nvSpPr>
          <xdr:cNvPr id="4647008" name="Line 6992">
            <a:extLst>
              <a:ext uri="{FF2B5EF4-FFF2-40B4-BE49-F238E27FC236}">
                <a16:creationId xmlns:a16="http://schemas.microsoft.com/office/drawing/2014/main" xmlns="" id="{00000000-0008-0000-1100-000060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09" name="Line 6993">
            <a:extLst>
              <a:ext uri="{FF2B5EF4-FFF2-40B4-BE49-F238E27FC236}">
                <a16:creationId xmlns:a16="http://schemas.microsoft.com/office/drawing/2014/main" xmlns="" id="{00000000-0008-0000-1100-000061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67" name="Group 6994">
          <a:extLst>
            <a:ext uri="{FF2B5EF4-FFF2-40B4-BE49-F238E27FC236}">
              <a16:creationId xmlns:a16="http://schemas.microsoft.com/office/drawing/2014/main" xmlns="" id="{00000000-0008-0000-1100-0000A7E64600}"/>
            </a:ext>
          </a:extLst>
        </xdr:cNvPr>
        <xdr:cNvGrpSpPr>
          <a:grpSpLocks/>
        </xdr:cNvGrpSpPr>
      </xdr:nvGrpSpPr>
      <xdr:grpSpPr bwMode="auto">
        <a:xfrm>
          <a:off x="4327525" y="10009188"/>
          <a:ext cx="266700" cy="0"/>
          <a:chOff x="466" y="3952"/>
          <a:chExt cx="28" cy="16"/>
        </a:xfrm>
      </xdr:grpSpPr>
      <xdr:sp macro="" textlink="">
        <xdr:nvSpPr>
          <xdr:cNvPr id="4647006" name="Line 6995">
            <a:extLst>
              <a:ext uri="{FF2B5EF4-FFF2-40B4-BE49-F238E27FC236}">
                <a16:creationId xmlns:a16="http://schemas.microsoft.com/office/drawing/2014/main" xmlns="" id="{00000000-0008-0000-1100-00005E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07" name="Line 6996">
            <a:extLst>
              <a:ext uri="{FF2B5EF4-FFF2-40B4-BE49-F238E27FC236}">
                <a16:creationId xmlns:a16="http://schemas.microsoft.com/office/drawing/2014/main" xmlns="" id="{00000000-0008-0000-1100-00005F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68" name="Group 6997">
          <a:extLst>
            <a:ext uri="{FF2B5EF4-FFF2-40B4-BE49-F238E27FC236}">
              <a16:creationId xmlns:a16="http://schemas.microsoft.com/office/drawing/2014/main" xmlns="" id="{00000000-0008-0000-1100-0000A8E64600}"/>
            </a:ext>
          </a:extLst>
        </xdr:cNvPr>
        <xdr:cNvGrpSpPr>
          <a:grpSpLocks/>
        </xdr:cNvGrpSpPr>
      </xdr:nvGrpSpPr>
      <xdr:grpSpPr bwMode="auto">
        <a:xfrm>
          <a:off x="3795713" y="10009188"/>
          <a:ext cx="190500" cy="0"/>
          <a:chOff x="466" y="3952"/>
          <a:chExt cx="28" cy="16"/>
        </a:xfrm>
      </xdr:grpSpPr>
      <xdr:sp macro="" textlink="">
        <xdr:nvSpPr>
          <xdr:cNvPr id="4647004" name="Line 6998">
            <a:extLst>
              <a:ext uri="{FF2B5EF4-FFF2-40B4-BE49-F238E27FC236}">
                <a16:creationId xmlns:a16="http://schemas.microsoft.com/office/drawing/2014/main" xmlns="" id="{00000000-0008-0000-1100-00005C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05" name="Line 6999">
            <a:extLst>
              <a:ext uri="{FF2B5EF4-FFF2-40B4-BE49-F238E27FC236}">
                <a16:creationId xmlns:a16="http://schemas.microsoft.com/office/drawing/2014/main" xmlns="" id="{00000000-0008-0000-1100-00005D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69" name="Group 7000">
          <a:extLst>
            <a:ext uri="{FF2B5EF4-FFF2-40B4-BE49-F238E27FC236}">
              <a16:creationId xmlns:a16="http://schemas.microsoft.com/office/drawing/2014/main" xmlns="" id="{00000000-0008-0000-1100-0000A9E64600}"/>
            </a:ext>
          </a:extLst>
        </xdr:cNvPr>
        <xdr:cNvGrpSpPr>
          <a:grpSpLocks/>
        </xdr:cNvGrpSpPr>
      </xdr:nvGrpSpPr>
      <xdr:grpSpPr bwMode="auto">
        <a:xfrm>
          <a:off x="4327525" y="10009188"/>
          <a:ext cx="266700" cy="0"/>
          <a:chOff x="466" y="3952"/>
          <a:chExt cx="28" cy="16"/>
        </a:xfrm>
      </xdr:grpSpPr>
      <xdr:sp macro="" textlink="">
        <xdr:nvSpPr>
          <xdr:cNvPr id="4647002" name="Line 7001">
            <a:extLst>
              <a:ext uri="{FF2B5EF4-FFF2-40B4-BE49-F238E27FC236}">
                <a16:creationId xmlns:a16="http://schemas.microsoft.com/office/drawing/2014/main" xmlns="" id="{00000000-0008-0000-1100-00005A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03" name="Line 7002">
            <a:extLst>
              <a:ext uri="{FF2B5EF4-FFF2-40B4-BE49-F238E27FC236}">
                <a16:creationId xmlns:a16="http://schemas.microsoft.com/office/drawing/2014/main" xmlns="" id="{00000000-0008-0000-1100-00005B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70" name="Group 7003">
          <a:extLst>
            <a:ext uri="{FF2B5EF4-FFF2-40B4-BE49-F238E27FC236}">
              <a16:creationId xmlns:a16="http://schemas.microsoft.com/office/drawing/2014/main" xmlns="" id="{00000000-0008-0000-1100-0000AAE64600}"/>
            </a:ext>
          </a:extLst>
        </xdr:cNvPr>
        <xdr:cNvGrpSpPr>
          <a:grpSpLocks/>
        </xdr:cNvGrpSpPr>
      </xdr:nvGrpSpPr>
      <xdr:grpSpPr bwMode="auto">
        <a:xfrm>
          <a:off x="3795713" y="10009188"/>
          <a:ext cx="190500" cy="0"/>
          <a:chOff x="466" y="3952"/>
          <a:chExt cx="28" cy="16"/>
        </a:xfrm>
      </xdr:grpSpPr>
      <xdr:sp macro="" textlink="">
        <xdr:nvSpPr>
          <xdr:cNvPr id="4647000" name="Line 7004">
            <a:extLst>
              <a:ext uri="{FF2B5EF4-FFF2-40B4-BE49-F238E27FC236}">
                <a16:creationId xmlns:a16="http://schemas.microsoft.com/office/drawing/2014/main" xmlns="" id="{00000000-0008-0000-1100-000058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7001" name="Line 7005">
            <a:extLst>
              <a:ext uri="{FF2B5EF4-FFF2-40B4-BE49-F238E27FC236}">
                <a16:creationId xmlns:a16="http://schemas.microsoft.com/office/drawing/2014/main" xmlns="" id="{00000000-0008-0000-1100-000059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71" name="Group 7006">
          <a:extLst>
            <a:ext uri="{FF2B5EF4-FFF2-40B4-BE49-F238E27FC236}">
              <a16:creationId xmlns:a16="http://schemas.microsoft.com/office/drawing/2014/main" xmlns="" id="{00000000-0008-0000-1100-0000ABE64600}"/>
            </a:ext>
          </a:extLst>
        </xdr:cNvPr>
        <xdr:cNvGrpSpPr>
          <a:grpSpLocks/>
        </xdr:cNvGrpSpPr>
      </xdr:nvGrpSpPr>
      <xdr:grpSpPr bwMode="auto">
        <a:xfrm>
          <a:off x="3795713" y="10009188"/>
          <a:ext cx="190500" cy="0"/>
          <a:chOff x="466" y="3952"/>
          <a:chExt cx="28" cy="16"/>
        </a:xfrm>
      </xdr:grpSpPr>
      <xdr:sp macro="" textlink="">
        <xdr:nvSpPr>
          <xdr:cNvPr id="4646998" name="Line 7007">
            <a:extLst>
              <a:ext uri="{FF2B5EF4-FFF2-40B4-BE49-F238E27FC236}">
                <a16:creationId xmlns:a16="http://schemas.microsoft.com/office/drawing/2014/main" xmlns="" id="{00000000-0008-0000-1100-000056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99" name="Line 7008">
            <a:extLst>
              <a:ext uri="{FF2B5EF4-FFF2-40B4-BE49-F238E27FC236}">
                <a16:creationId xmlns:a16="http://schemas.microsoft.com/office/drawing/2014/main" xmlns="" id="{00000000-0008-0000-1100-000057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72" name="Group 7009">
          <a:extLst>
            <a:ext uri="{FF2B5EF4-FFF2-40B4-BE49-F238E27FC236}">
              <a16:creationId xmlns:a16="http://schemas.microsoft.com/office/drawing/2014/main" xmlns="" id="{00000000-0008-0000-1100-0000ACE64600}"/>
            </a:ext>
          </a:extLst>
        </xdr:cNvPr>
        <xdr:cNvGrpSpPr>
          <a:grpSpLocks/>
        </xdr:cNvGrpSpPr>
      </xdr:nvGrpSpPr>
      <xdr:grpSpPr bwMode="auto">
        <a:xfrm>
          <a:off x="3795713" y="10009188"/>
          <a:ext cx="190500" cy="0"/>
          <a:chOff x="466" y="3952"/>
          <a:chExt cx="28" cy="16"/>
        </a:xfrm>
      </xdr:grpSpPr>
      <xdr:sp macro="" textlink="">
        <xdr:nvSpPr>
          <xdr:cNvPr id="4646996" name="Line 7010">
            <a:extLst>
              <a:ext uri="{FF2B5EF4-FFF2-40B4-BE49-F238E27FC236}">
                <a16:creationId xmlns:a16="http://schemas.microsoft.com/office/drawing/2014/main" xmlns="" id="{00000000-0008-0000-1100-000054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97" name="Line 7011">
            <a:extLst>
              <a:ext uri="{FF2B5EF4-FFF2-40B4-BE49-F238E27FC236}">
                <a16:creationId xmlns:a16="http://schemas.microsoft.com/office/drawing/2014/main" xmlns="" id="{00000000-0008-0000-1100-000055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73" name="Group 7012">
          <a:extLst>
            <a:ext uri="{FF2B5EF4-FFF2-40B4-BE49-F238E27FC236}">
              <a16:creationId xmlns:a16="http://schemas.microsoft.com/office/drawing/2014/main" xmlns="" id="{00000000-0008-0000-1100-0000ADE64600}"/>
            </a:ext>
          </a:extLst>
        </xdr:cNvPr>
        <xdr:cNvGrpSpPr>
          <a:grpSpLocks/>
        </xdr:cNvGrpSpPr>
      </xdr:nvGrpSpPr>
      <xdr:grpSpPr bwMode="auto">
        <a:xfrm>
          <a:off x="3795713" y="10009188"/>
          <a:ext cx="190500" cy="0"/>
          <a:chOff x="466" y="3952"/>
          <a:chExt cx="28" cy="16"/>
        </a:xfrm>
      </xdr:grpSpPr>
      <xdr:sp macro="" textlink="">
        <xdr:nvSpPr>
          <xdr:cNvPr id="4646994" name="Line 7013">
            <a:extLst>
              <a:ext uri="{FF2B5EF4-FFF2-40B4-BE49-F238E27FC236}">
                <a16:creationId xmlns:a16="http://schemas.microsoft.com/office/drawing/2014/main" xmlns="" id="{00000000-0008-0000-1100-000052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95" name="Line 7014">
            <a:extLst>
              <a:ext uri="{FF2B5EF4-FFF2-40B4-BE49-F238E27FC236}">
                <a16:creationId xmlns:a16="http://schemas.microsoft.com/office/drawing/2014/main" xmlns="" id="{00000000-0008-0000-1100-000053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74" name="Group 7015">
          <a:extLst>
            <a:ext uri="{FF2B5EF4-FFF2-40B4-BE49-F238E27FC236}">
              <a16:creationId xmlns:a16="http://schemas.microsoft.com/office/drawing/2014/main" xmlns="" id="{00000000-0008-0000-1100-0000AEE64600}"/>
            </a:ext>
          </a:extLst>
        </xdr:cNvPr>
        <xdr:cNvGrpSpPr>
          <a:grpSpLocks/>
        </xdr:cNvGrpSpPr>
      </xdr:nvGrpSpPr>
      <xdr:grpSpPr bwMode="auto">
        <a:xfrm>
          <a:off x="3795713" y="10009188"/>
          <a:ext cx="190500" cy="0"/>
          <a:chOff x="466" y="3952"/>
          <a:chExt cx="28" cy="16"/>
        </a:xfrm>
      </xdr:grpSpPr>
      <xdr:sp macro="" textlink="">
        <xdr:nvSpPr>
          <xdr:cNvPr id="4646992" name="Line 7016">
            <a:extLst>
              <a:ext uri="{FF2B5EF4-FFF2-40B4-BE49-F238E27FC236}">
                <a16:creationId xmlns:a16="http://schemas.microsoft.com/office/drawing/2014/main" xmlns="" id="{00000000-0008-0000-1100-000050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93" name="Line 7017">
            <a:extLst>
              <a:ext uri="{FF2B5EF4-FFF2-40B4-BE49-F238E27FC236}">
                <a16:creationId xmlns:a16="http://schemas.microsoft.com/office/drawing/2014/main" xmlns="" id="{00000000-0008-0000-1100-000051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75" name="Group 7018">
          <a:extLst>
            <a:ext uri="{FF2B5EF4-FFF2-40B4-BE49-F238E27FC236}">
              <a16:creationId xmlns:a16="http://schemas.microsoft.com/office/drawing/2014/main" xmlns="" id="{00000000-0008-0000-1100-0000AFE64600}"/>
            </a:ext>
          </a:extLst>
        </xdr:cNvPr>
        <xdr:cNvGrpSpPr>
          <a:grpSpLocks/>
        </xdr:cNvGrpSpPr>
      </xdr:nvGrpSpPr>
      <xdr:grpSpPr bwMode="auto">
        <a:xfrm>
          <a:off x="4327525" y="10009188"/>
          <a:ext cx="266700" cy="0"/>
          <a:chOff x="466" y="3952"/>
          <a:chExt cx="28" cy="16"/>
        </a:xfrm>
      </xdr:grpSpPr>
      <xdr:sp macro="" textlink="">
        <xdr:nvSpPr>
          <xdr:cNvPr id="4646990" name="Line 7019">
            <a:extLst>
              <a:ext uri="{FF2B5EF4-FFF2-40B4-BE49-F238E27FC236}">
                <a16:creationId xmlns:a16="http://schemas.microsoft.com/office/drawing/2014/main" xmlns="" id="{00000000-0008-0000-1100-00004E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91" name="Line 7020">
            <a:extLst>
              <a:ext uri="{FF2B5EF4-FFF2-40B4-BE49-F238E27FC236}">
                <a16:creationId xmlns:a16="http://schemas.microsoft.com/office/drawing/2014/main" xmlns="" id="{00000000-0008-0000-1100-00004F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76" name="Group 7021">
          <a:extLst>
            <a:ext uri="{FF2B5EF4-FFF2-40B4-BE49-F238E27FC236}">
              <a16:creationId xmlns:a16="http://schemas.microsoft.com/office/drawing/2014/main" xmlns="" id="{00000000-0008-0000-1100-0000B0E64600}"/>
            </a:ext>
          </a:extLst>
        </xdr:cNvPr>
        <xdr:cNvGrpSpPr>
          <a:grpSpLocks/>
        </xdr:cNvGrpSpPr>
      </xdr:nvGrpSpPr>
      <xdr:grpSpPr bwMode="auto">
        <a:xfrm>
          <a:off x="4327525" y="10009188"/>
          <a:ext cx="266700" cy="0"/>
          <a:chOff x="466" y="3952"/>
          <a:chExt cx="28" cy="16"/>
        </a:xfrm>
      </xdr:grpSpPr>
      <xdr:sp macro="" textlink="">
        <xdr:nvSpPr>
          <xdr:cNvPr id="4646988" name="Line 7022">
            <a:extLst>
              <a:ext uri="{FF2B5EF4-FFF2-40B4-BE49-F238E27FC236}">
                <a16:creationId xmlns:a16="http://schemas.microsoft.com/office/drawing/2014/main" xmlns="" id="{00000000-0008-0000-1100-00004C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89" name="Line 7023">
            <a:extLst>
              <a:ext uri="{FF2B5EF4-FFF2-40B4-BE49-F238E27FC236}">
                <a16:creationId xmlns:a16="http://schemas.microsoft.com/office/drawing/2014/main" xmlns="" id="{00000000-0008-0000-1100-00004D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77" name="Group 7024">
          <a:extLst>
            <a:ext uri="{FF2B5EF4-FFF2-40B4-BE49-F238E27FC236}">
              <a16:creationId xmlns:a16="http://schemas.microsoft.com/office/drawing/2014/main" xmlns="" id="{00000000-0008-0000-1100-0000B1E64600}"/>
            </a:ext>
          </a:extLst>
        </xdr:cNvPr>
        <xdr:cNvGrpSpPr>
          <a:grpSpLocks/>
        </xdr:cNvGrpSpPr>
      </xdr:nvGrpSpPr>
      <xdr:grpSpPr bwMode="auto">
        <a:xfrm>
          <a:off x="4327525" y="10009188"/>
          <a:ext cx="266700" cy="0"/>
          <a:chOff x="466" y="3952"/>
          <a:chExt cx="28" cy="16"/>
        </a:xfrm>
      </xdr:grpSpPr>
      <xdr:sp macro="" textlink="">
        <xdr:nvSpPr>
          <xdr:cNvPr id="4646986" name="Line 7025">
            <a:extLst>
              <a:ext uri="{FF2B5EF4-FFF2-40B4-BE49-F238E27FC236}">
                <a16:creationId xmlns:a16="http://schemas.microsoft.com/office/drawing/2014/main" xmlns="" id="{00000000-0008-0000-1100-00004A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87" name="Line 7026">
            <a:extLst>
              <a:ext uri="{FF2B5EF4-FFF2-40B4-BE49-F238E27FC236}">
                <a16:creationId xmlns:a16="http://schemas.microsoft.com/office/drawing/2014/main" xmlns="" id="{00000000-0008-0000-1100-00004B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78" name="Group 7027">
          <a:extLst>
            <a:ext uri="{FF2B5EF4-FFF2-40B4-BE49-F238E27FC236}">
              <a16:creationId xmlns:a16="http://schemas.microsoft.com/office/drawing/2014/main" xmlns="" id="{00000000-0008-0000-1100-0000B2E64600}"/>
            </a:ext>
          </a:extLst>
        </xdr:cNvPr>
        <xdr:cNvGrpSpPr>
          <a:grpSpLocks/>
        </xdr:cNvGrpSpPr>
      </xdr:nvGrpSpPr>
      <xdr:grpSpPr bwMode="auto">
        <a:xfrm>
          <a:off x="4327525" y="10009188"/>
          <a:ext cx="266700" cy="0"/>
          <a:chOff x="466" y="3952"/>
          <a:chExt cx="28" cy="16"/>
        </a:xfrm>
      </xdr:grpSpPr>
      <xdr:sp macro="" textlink="">
        <xdr:nvSpPr>
          <xdr:cNvPr id="4646984" name="Line 7028">
            <a:extLst>
              <a:ext uri="{FF2B5EF4-FFF2-40B4-BE49-F238E27FC236}">
                <a16:creationId xmlns:a16="http://schemas.microsoft.com/office/drawing/2014/main" xmlns="" id="{00000000-0008-0000-1100-000048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85" name="Line 7029">
            <a:extLst>
              <a:ext uri="{FF2B5EF4-FFF2-40B4-BE49-F238E27FC236}">
                <a16:creationId xmlns:a16="http://schemas.microsoft.com/office/drawing/2014/main" xmlns="" id="{00000000-0008-0000-1100-000049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79" name="Group 7030">
          <a:extLst>
            <a:ext uri="{FF2B5EF4-FFF2-40B4-BE49-F238E27FC236}">
              <a16:creationId xmlns:a16="http://schemas.microsoft.com/office/drawing/2014/main" xmlns="" id="{00000000-0008-0000-1100-0000B3E64600}"/>
            </a:ext>
          </a:extLst>
        </xdr:cNvPr>
        <xdr:cNvGrpSpPr>
          <a:grpSpLocks/>
        </xdr:cNvGrpSpPr>
      </xdr:nvGrpSpPr>
      <xdr:grpSpPr bwMode="auto">
        <a:xfrm>
          <a:off x="4327525" y="10009188"/>
          <a:ext cx="266700" cy="0"/>
          <a:chOff x="466" y="3952"/>
          <a:chExt cx="28" cy="16"/>
        </a:xfrm>
      </xdr:grpSpPr>
      <xdr:sp macro="" textlink="">
        <xdr:nvSpPr>
          <xdr:cNvPr id="4646982" name="Line 7031">
            <a:extLst>
              <a:ext uri="{FF2B5EF4-FFF2-40B4-BE49-F238E27FC236}">
                <a16:creationId xmlns:a16="http://schemas.microsoft.com/office/drawing/2014/main" xmlns="" id="{00000000-0008-0000-1100-000046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83" name="Line 7032">
            <a:extLst>
              <a:ext uri="{FF2B5EF4-FFF2-40B4-BE49-F238E27FC236}">
                <a16:creationId xmlns:a16="http://schemas.microsoft.com/office/drawing/2014/main" xmlns="" id="{00000000-0008-0000-1100-000047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80" name="Group 7033">
          <a:extLst>
            <a:ext uri="{FF2B5EF4-FFF2-40B4-BE49-F238E27FC236}">
              <a16:creationId xmlns:a16="http://schemas.microsoft.com/office/drawing/2014/main" xmlns="" id="{00000000-0008-0000-1100-0000B4E64600}"/>
            </a:ext>
          </a:extLst>
        </xdr:cNvPr>
        <xdr:cNvGrpSpPr>
          <a:grpSpLocks/>
        </xdr:cNvGrpSpPr>
      </xdr:nvGrpSpPr>
      <xdr:grpSpPr bwMode="auto">
        <a:xfrm>
          <a:off x="3795713" y="10009188"/>
          <a:ext cx="190500" cy="0"/>
          <a:chOff x="466" y="3952"/>
          <a:chExt cx="28" cy="16"/>
        </a:xfrm>
      </xdr:grpSpPr>
      <xdr:sp macro="" textlink="">
        <xdr:nvSpPr>
          <xdr:cNvPr id="4646980" name="Line 7034">
            <a:extLst>
              <a:ext uri="{FF2B5EF4-FFF2-40B4-BE49-F238E27FC236}">
                <a16:creationId xmlns:a16="http://schemas.microsoft.com/office/drawing/2014/main" xmlns="" id="{00000000-0008-0000-1100-000044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81" name="Line 7035">
            <a:extLst>
              <a:ext uri="{FF2B5EF4-FFF2-40B4-BE49-F238E27FC236}">
                <a16:creationId xmlns:a16="http://schemas.microsoft.com/office/drawing/2014/main" xmlns="" id="{00000000-0008-0000-1100-000045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581" name="Group 7036">
          <a:extLst>
            <a:ext uri="{FF2B5EF4-FFF2-40B4-BE49-F238E27FC236}">
              <a16:creationId xmlns:a16="http://schemas.microsoft.com/office/drawing/2014/main" xmlns="" id="{00000000-0008-0000-1100-0000B5E64600}"/>
            </a:ext>
          </a:extLst>
        </xdr:cNvPr>
        <xdr:cNvGrpSpPr>
          <a:grpSpLocks/>
        </xdr:cNvGrpSpPr>
      </xdr:nvGrpSpPr>
      <xdr:grpSpPr bwMode="auto">
        <a:xfrm>
          <a:off x="3795713" y="10009188"/>
          <a:ext cx="190500" cy="0"/>
          <a:chOff x="466" y="3952"/>
          <a:chExt cx="28" cy="16"/>
        </a:xfrm>
      </xdr:grpSpPr>
      <xdr:sp macro="" textlink="">
        <xdr:nvSpPr>
          <xdr:cNvPr id="4646978" name="Line 7037">
            <a:extLst>
              <a:ext uri="{FF2B5EF4-FFF2-40B4-BE49-F238E27FC236}">
                <a16:creationId xmlns:a16="http://schemas.microsoft.com/office/drawing/2014/main" xmlns="" id="{00000000-0008-0000-1100-000042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79" name="Line 7038">
            <a:extLst>
              <a:ext uri="{FF2B5EF4-FFF2-40B4-BE49-F238E27FC236}">
                <a16:creationId xmlns:a16="http://schemas.microsoft.com/office/drawing/2014/main" xmlns="" id="{00000000-0008-0000-1100-000043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82" name="Group 7039">
          <a:extLst>
            <a:ext uri="{FF2B5EF4-FFF2-40B4-BE49-F238E27FC236}">
              <a16:creationId xmlns:a16="http://schemas.microsoft.com/office/drawing/2014/main" xmlns="" id="{00000000-0008-0000-1100-0000B6E64600}"/>
            </a:ext>
          </a:extLst>
        </xdr:cNvPr>
        <xdr:cNvGrpSpPr>
          <a:grpSpLocks/>
        </xdr:cNvGrpSpPr>
      </xdr:nvGrpSpPr>
      <xdr:grpSpPr bwMode="auto">
        <a:xfrm>
          <a:off x="4327525" y="10009188"/>
          <a:ext cx="266700" cy="0"/>
          <a:chOff x="466" y="3952"/>
          <a:chExt cx="28" cy="16"/>
        </a:xfrm>
      </xdr:grpSpPr>
      <xdr:sp macro="" textlink="">
        <xdr:nvSpPr>
          <xdr:cNvPr id="4646976" name="Line 7040">
            <a:extLst>
              <a:ext uri="{FF2B5EF4-FFF2-40B4-BE49-F238E27FC236}">
                <a16:creationId xmlns:a16="http://schemas.microsoft.com/office/drawing/2014/main" xmlns="" id="{00000000-0008-0000-1100-000040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77" name="Line 7041">
            <a:extLst>
              <a:ext uri="{FF2B5EF4-FFF2-40B4-BE49-F238E27FC236}">
                <a16:creationId xmlns:a16="http://schemas.microsoft.com/office/drawing/2014/main" xmlns="" id="{00000000-0008-0000-1100-000041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83" name="Group 7042">
          <a:extLst>
            <a:ext uri="{FF2B5EF4-FFF2-40B4-BE49-F238E27FC236}">
              <a16:creationId xmlns:a16="http://schemas.microsoft.com/office/drawing/2014/main" xmlns="" id="{00000000-0008-0000-1100-0000B7E64600}"/>
            </a:ext>
          </a:extLst>
        </xdr:cNvPr>
        <xdr:cNvGrpSpPr>
          <a:grpSpLocks/>
        </xdr:cNvGrpSpPr>
      </xdr:nvGrpSpPr>
      <xdr:grpSpPr bwMode="auto">
        <a:xfrm>
          <a:off x="4327525" y="10009188"/>
          <a:ext cx="266700" cy="0"/>
          <a:chOff x="466" y="3952"/>
          <a:chExt cx="28" cy="16"/>
        </a:xfrm>
      </xdr:grpSpPr>
      <xdr:sp macro="" textlink="">
        <xdr:nvSpPr>
          <xdr:cNvPr id="4646974" name="Line 7043">
            <a:extLst>
              <a:ext uri="{FF2B5EF4-FFF2-40B4-BE49-F238E27FC236}">
                <a16:creationId xmlns:a16="http://schemas.microsoft.com/office/drawing/2014/main" xmlns="" id="{00000000-0008-0000-1100-00003E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75" name="Line 7044">
            <a:extLst>
              <a:ext uri="{FF2B5EF4-FFF2-40B4-BE49-F238E27FC236}">
                <a16:creationId xmlns:a16="http://schemas.microsoft.com/office/drawing/2014/main" xmlns="" id="{00000000-0008-0000-1100-00003F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584" name="Group 7045">
          <a:extLst>
            <a:ext uri="{FF2B5EF4-FFF2-40B4-BE49-F238E27FC236}">
              <a16:creationId xmlns:a16="http://schemas.microsoft.com/office/drawing/2014/main" xmlns="" id="{00000000-0008-0000-1100-0000B8E64600}"/>
            </a:ext>
          </a:extLst>
        </xdr:cNvPr>
        <xdr:cNvGrpSpPr>
          <a:grpSpLocks/>
        </xdr:cNvGrpSpPr>
      </xdr:nvGrpSpPr>
      <xdr:grpSpPr bwMode="auto">
        <a:xfrm>
          <a:off x="3795713" y="10009188"/>
          <a:ext cx="188912" cy="0"/>
          <a:chOff x="466" y="3952"/>
          <a:chExt cx="28" cy="16"/>
        </a:xfrm>
      </xdr:grpSpPr>
      <xdr:sp macro="" textlink="">
        <xdr:nvSpPr>
          <xdr:cNvPr id="4646972" name="Line 7046">
            <a:extLst>
              <a:ext uri="{FF2B5EF4-FFF2-40B4-BE49-F238E27FC236}">
                <a16:creationId xmlns:a16="http://schemas.microsoft.com/office/drawing/2014/main" xmlns="" id="{00000000-0008-0000-1100-00003C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73" name="Line 7047">
            <a:extLst>
              <a:ext uri="{FF2B5EF4-FFF2-40B4-BE49-F238E27FC236}">
                <a16:creationId xmlns:a16="http://schemas.microsoft.com/office/drawing/2014/main" xmlns="" id="{00000000-0008-0000-1100-00003D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646585" name="Group 7048">
          <a:extLst>
            <a:ext uri="{FF2B5EF4-FFF2-40B4-BE49-F238E27FC236}">
              <a16:creationId xmlns:a16="http://schemas.microsoft.com/office/drawing/2014/main" xmlns="" id="{00000000-0008-0000-1100-0000B9E64600}"/>
            </a:ext>
          </a:extLst>
        </xdr:cNvPr>
        <xdr:cNvGrpSpPr>
          <a:grpSpLocks/>
        </xdr:cNvGrpSpPr>
      </xdr:nvGrpSpPr>
      <xdr:grpSpPr bwMode="auto">
        <a:xfrm>
          <a:off x="5041900" y="10009188"/>
          <a:ext cx="228600" cy="0"/>
          <a:chOff x="466" y="3952"/>
          <a:chExt cx="28" cy="16"/>
        </a:xfrm>
      </xdr:grpSpPr>
      <xdr:sp macro="" textlink="">
        <xdr:nvSpPr>
          <xdr:cNvPr id="4646970" name="Line 7049">
            <a:extLst>
              <a:ext uri="{FF2B5EF4-FFF2-40B4-BE49-F238E27FC236}">
                <a16:creationId xmlns:a16="http://schemas.microsoft.com/office/drawing/2014/main" xmlns="" id="{00000000-0008-0000-1100-00003A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71" name="Line 7050">
            <a:extLst>
              <a:ext uri="{FF2B5EF4-FFF2-40B4-BE49-F238E27FC236}">
                <a16:creationId xmlns:a16="http://schemas.microsoft.com/office/drawing/2014/main" xmlns="" id="{00000000-0008-0000-1100-00003B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86" name="Group 7051">
          <a:extLst>
            <a:ext uri="{FF2B5EF4-FFF2-40B4-BE49-F238E27FC236}">
              <a16:creationId xmlns:a16="http://schemas.microsoft.com/office/drawing/2014/main" xmlns="" id="{00000000-0008-0000-1100-0000BAE64600}"/>
            </a:ext>
          </a:extLst>
        </xdr:cNvPr>
        <xdr:cNvGrpSpPr>
          <a:grpSpLocks/>
        </xdr:cNvGrpSpPr>
      </xdr:nvGrpSpPr>
      <xdr:grpSpPr bwMode="auto">
        <a:xfrm>
          <a:off x="4327525" y="10009188"/>
          <a:ext cx="266700" cy="0"/>
          <a:chOff x="466" y="3952"/>
          <a:chExt cx="28" cy="16"/>
        </a:xfrm>
      </xdr:grpSpPr>
      <xdr:sp macro="" textlink="">
        <xdr:nvSpPr>
          <xdr:cNvPr id="4646968" name="Line 7052">
            <a:extLst>
              <a:ext uri="{FF2B5EF4-FFF2-40B4-BE49-F238E27FC236}">
                <a16:creationId xmlns:a16="http://schemas.microsoft.com/office/drawing/2014/main" xmlns="" id="{00000000-0008-0000-1100-000038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69" name="Line 7053">
            <a:extLst>
              <a:ext uri="{FF2B5EF4-FFF2-40B4-BE49-F238E27FC236}">
                <a16:creationId xmlns:a16="http://schemas.microsoft.com/office/drawing/2014/main" xmlns="" id="{00000000-0008-0000-1100-000039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87" name="Group 7054">
          <a:extLst>
            <a:ext uri="{FF2B5EF4-FFF2-40B4-BE49-F238E27FC236}">
              <a16:creationId xmlns:a16="http://schemas.microsoft.com/office/drawing/2014/main" xmlns="" id="{00000000-0008-0000-1100-0000BBE64600}"/>
            </a:ext>
          </a:extLst>
        </xdr:cNvPr>
        <xdr:cNvGrpSpPr>
          <a:grpSpLocks/>
        </xdr:cNvGrpSpPr>
      </xdr:nvGrpSpPr>
      <xdr:grpSpPr bwMode="auto">
        <a:xfrm>
          <a:off x="4327525" y="10009188"/>
          <a:ext cx="266700" cy="0"/>
          <a:chOff x="466" y="3952"/>
          <a:chExt cx="28" cy="16"/>
        </a:xfrm>
      </xdr:grpSpPr>
      <xdr:sp macro="" textlink="">
        <xdr:nvSpPr>
          <xdr:cNvPr id="4646966" name="Line 7055">
            <a:extLst>
              <a:ext uri="{FF2B5EF4-FFF2-40B4-BE49-F238E27FC236}">
                <a16:creationId xmlns:a16="http://schemas.microsoft.com/office/drawing/2014/main" xmlns="" id="{00000000-0008-0000-1100-000036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67" name="Line 7056">
            <a:extLst>
              <a:ext uri="{FF2B5EF4-FFF2-40B4-BE49-F238E27FC236}">
                <a16:creationId xmlns:a16="http://schemas.microsoft.com/office/drawing/2014/main" xmlns="" id="{00000000-0008-0000-1100-000037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88" name="Group 7057">
          <a:extLst>
            <a:ext uri="{FF2B5EF4-FFF2-40B4-BE49-F238E27FC236}">
              <a16:creationId xmlns:a16="http://schemas.microsoft.com/office/drawing/2014/main" xmlns="" id="{00000000-0008-0000-1100-0000BCE64600}"/>
            </a:ext>
          </a:extLst>
        </xdr:cNvPr>
        <xdr:cNvGrpSpPr>
          <a:grpSpLocks/>
        </xdr:cNvGrpSpPr>
      </xdr:nvGrpSpPr>
      <xdr:grpSpPr bwMode="auto">
        <a:xfrm>
          <a:off x="4327525" y="10009188"/>
          <a:ext cx="266700" cy="0"/>
          <a:chOff x="466" y="3952"/>
          <a:chExt cx="28" cy="16"/>
        </a:xfrm>
      </xdr:grpSpPr>
      <xdr:sp macro="" textlink="">
        <xdr:nvSpPr>
          <xdr:cNvPr id="4646964" name="Line 7058">
            <a:extLst>
              <a:ext uri="{FF2B5EF4-FFF2-40B4-BE49-F238E27FC236}">
                <a16:creationId xmlns:a16="http://schemas.microsoft.com/office/drawing/2014/main" xmlns="" id="{00000000-0008-0000-1100-000034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65" name="Line 7059">
            <a:extLst>
              <a:ext uri="{FF2B5EF4-FFF2-40B4-BE49-F238E27FC236}">
                <a16:creationId xmlns:a16="http://schemas.microsoft.com/office/drawing/2014/main" xmlns="" id="{00000000-0008-0000-1100-000035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89" name="Group 7060">
          <a:extLst>
            <a:ext uri="{FF2B5EF4-FFF2-40B4-BE49-F238E27FC236}">
              <a16:creationId xmlns:a16="http://schemas.microsoft.com/office/drawing/2014/main" xmlns="" id="{00000000-0008-0000-1100-0000BDE64600}"/>
            </a:ext>
          </a:extLst>
        </xdr:cNvPr>
        <xdr:cNvGrpSpPr>
          <a:grpSpLocks/>
        </xdr:cNvGrpSpPr>
      </xdr:nvGrpSpPr>
      <xdr:grpSpPr bwMode="auto">
        <a:xfrm>
          <a:off x="4327525" y="10009188"/>
          <a:ext cx="266700" cy="0"/>
          <a:chOff x="466" y="3952"/>
          <a:chExt cx="28" cy="16"/>
        </a:xfrm>
      </xdr:grpSpPr>
      <xdr:sp macro="" textlink="">
        <xdr:nvSpPr>
          <xdr:cNvPr id="4646962" name="Line 7061">
            <a:extLst>
              <a:ext uri="{FF2B5EF4-FFF2-40B4-BE49-F238E27FC236}">
                <a16:creationId xmlns:a16="http://schemas.microsoft.com/office/drawing/2014/main" xmlns="" id="{00000000-0008-0000-1100-000032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63" name="Line 7062">
            <a:extLst>
              <a:ext uri="{FF2B5EF4-FFF2-40B4-BE49-F238E27FC236}">
                <a16:creationId xmlns:a16="http://schemas.microsoft.com/office/drawing/2014/main" xmlns="" id="{00000000-0008-0000-1100-000033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646590" name="Group 7063">
          <a:extLst>
            <a:ext uri="{FF2B5EF4-FFF2-40B4-BE49-F238E27FC236}">
              <a16:creationId xmlns:a16="http://schemas.microsoft.com/office/drawing/2014/main" xmlns="" id="{00000000-0008-0000-1100-0000BEE64600}"/>
            </a:ext>
          </a:extLst>
        </xdr:cNvPr>
        <xdr:cNvGrpSpPr>
          <a:grpSpLocks/>
        </xdr:cNvGrpSpPr>
      </xdr:nvGrpSpPr>
      <xdr:grpSpPr bwMode="auto">
        <a:xfrm>
          <a:off x="4203700" y="10009188"/>
          <a:ext cx="228600" cy="0"/>
          <a:chOff x="466" y="3952"/>
          <a:chExt cx="28" cy="16"/>
        </a:xfrm>
      </xdr:grpSpPr>
      <xdr:sp macro="" textlink="">
        <xdr:nvSpPr>
          <xdr:cNvPr id="4646960" name="Line 7064">
            <a:extLst>
              <a:ext uri="{FF2B5EF4-FFF2-40B4-BE49-F238E27FC236}">
                <a16:creationId xmlns:a16="http://schemas.microsoft.com/office/drawing/2014/main" xmlns="" id="{00000000-0008-0000-1100-000030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61" name="Line 7065">
            <a:extLst>
              <a:ext uri="{FF2B5EF4-FFF2-40B4-BE49-F238E27FC236}">
                <a16:creationId xmlns:a16="http://schemas.microsoft.com/office/drawing/2014/main" xmlns="" id="{00000000-0008-0000-1100-000031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591" name="Group 7066">
          <a:extLst>
            <a:ext uri="{FF2B5EF4-FFF2-40B4-BE49-F238E27FC236}">
              <a16:creationId xmlns:a16="http://schemas.microsoft.com/office/drawing/2014/main" xmlns="" id="{00000000-0008-0000-1100-0000BFE64600}"/>
            </a:ext>
          </a:extLst>
        </xdr:cNvPr>
        <xdr:cNvGrpSpPr>
          <a:grpSpLocks/>
        </xdr:cNvGrpSpPr>
      </xdr:nvGrpSpPr>
      <xdr:grpSpPr bwMode="auto">
        <a:xfrm>
          <a:off x="3795713" y="10009188"/>
          <a:ext cx="188912" cy="0"/>
          <a:chOff x="466" y="3952"/>
          <a:chExt cx="28" cy="16"/>
        </a:xfrm>
      </xdr:grpSpPr>
      <xdr:sp macro="" textlink="">
        <xdr:nvSpPr>
          <xdr:cNvPr id="4646958" name="Line 7067">
            <a:extLst>
              <a:ext uri="{FF2B5EF4-FFF2-40B4-BE49-F238E27FC236}">
                <a16:creationId xmlns:a16="http://schemas.microsoft.com/office/drawing/2014/main" xmlns="" id="{00000000-0008-0000-1100-00002E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59" name="Line 7068">
            <a:extLst>
              <a:ext uri="{FF2B5EF4-FFF2-40B4-BE49-F238E27FC236}">
                <a16:creationId xmlns:a16="http://schemas.microsoft.com/office/drawing/2014/main" xmlns="" id="{00000000-0008-0000-1100-00002F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92" name="Group 7069">
          <a:extLst>
            <a:ext uri="{FF2B5EF4-FFF2-40B4-BE49-F238E27FC236}">
              <a16:creationId xmlns:a16="http://schemas.microsoft.com/office/drawing/2014/main" xmlns="" id="{00000000-0008-0000-1100-0000C0E64600}"/>
            </a:ext>
          </a:extLst>
        </xdr:cNvPr>
        <xdr:cNvGrpSpPr>
          <a:grpSpLocks/>
        </xdr:cNvGrpSpPr>
      </xdr:nvGrpSpPr>
      <xdr:grpSpPr bwMode="auto">
        <a:xfrm>
          <a:off x="4327525" y="10009188"/>
          <a:ext cx="266700" cy="0"/>
          <a:chOff x="466" y="3952"/>
          <a:chExt cx="28" cy="16"/>
        </a:xfrm>
      </xdr:grpSpPr>
      <xdr:sp macro="" textlink="">
        <xdr:nvSpPr>
          <xdr:cNvPr id="4646956" name="Line 7070">
            <a:extLst>
              <a:ext uri="{FF2B5EF4-FFF2-40B4-BE49-F238E27FC236}">
                <a16:creationId xmlns:a16="http://schemas.microsoft.com/office/drawing/2014/main" xmlns="" id="{00000000-0008-0000-1100-00002C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57" name="Line 7071">
            <a:extLst>
              <a:ext uri="{FF2B5EF4-FFF2-40B4-BE49-F238E27FC236}">
                <a16:creationId xmlns:a16="http://schemas.microsoft.com/office/drawing/2014/main" xmlns="" id="{00000000-0008-0000-1100-00002D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593" name="Group 7072">
          <a:extLst>
            <a:ext uri="{FF2B5EF4-FFF2-40B4-BE49-F238E27FC236}">
              <a16:creationId xmlns:a16="http://schemas.microsoft.com/office/drawing/2014/main" xmlns="" id="{00000000-0008-0000-1100-0000C1E64600}"/>
            </a:ext>
          </a:extLst>
        </xdr:cNvPr>
        <xdr:cNvGrpSpPr>
          <a:grpSpLocks/>
        </xdr:cNvGrpSpPr>
      </xdr:nvGrpSpPr>
      <xdr:grpSpPr bwMode="auto">
        <a:xfrm>
          <a:off x="3795713" y="10009188"/>
          <a:ext cx="188912" cy="0"/>
          <a:chOff x="466" y="3952"/>
          <a:chExt cx="28" cy="16"/>
        </a:xfrm>
      </xdr:grpSpPr>
      <xdr:sp macro="" textlink="">
        <xdr:nvSpPr>
          <xdr:cNvPr id="4646954" name="Line 7073">
            <a:extLst>
              <a:ext uri="{FF2B5EF4-FFF2-40B4-BE49-F238E27FC236}">
                <a16:creationId xmlns:a16="http://schemas.microsoft.com/office/drawing/2014/main" xmlns="" id="{00000000-0008-0000-1100-00002A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55" name="Line 7074">
            <a:extLst>
              <a:ext uri="{FF2B5EF4-FFF2-40B4-BE49-F238E27FC236}">
                <a16:creationId xmlns:a16="http://schemas.microsoft.com/office/drawing/2014/main" xmlns="" id="{00000000-0008-0000-1100-00002B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94" name="Group 7075">
          <a:extLst>
            <a:ext uri="{FF2B5EF4-FFF2-40B4-BE49-F238E27FC236}">
              <a16:creationId xmlns:a16="http://schemas.microsoft.com/office/drawing/2014/main" xmlns="" id="{00000000-0008-0000-1100-0000C2E64600}"/>
            </a:ext>
          </a:extLst>
        </xdr:cNvPr>
        <xdr:cNvGrpSpPr>
          <a:grpSpLocks/>
        </xdr:cNvGrpSpPr>
      </xdr:nvGrpSpPr>
      <xdr:grpSpPr bwMode="auto">
        <a:xfrm>
          <a:off x="4327525" y="10009188"/>
          <a:ext cx="266700" cy="0"/>
          <a:chOff x="466" y="3952"/>
          <a:chExt cx="28" cy="16"/>
        </a:xfrm>
      </xdr:grpSpPr>
      <xdr:sp macro="" textlink="">
        <xdr:nvSpPr>
          <xdr:cNvPr id="4646952" name="Line 7076">
            <a:extLst>
              <a:ext uri="{FF2B5EF4-FFF2-40B4-BE49-F238E27FC236}">
                <a16:creationId xmlns:a16="http://schemas.microsoft.com/office/drawing/2014/main" xmlns="" id="{00000000-0008-0000-1100-000028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53" name="Line 7077">
            <a:extLst>
              <a:ext uri="{FF2B5EF4-FFF2-40B4-BE49-F238E27FC236}">
                <a16:creationId xmlns:a16="http://schemas.microsoft.com/office/drawing/2014/main" xmlns="" id="{00000000-0008-0000-1100-000029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595" name="Group 7078">
          <a:extLst>
            <a:ext uri="{FF2B5EF4-FFF2-40B4-BE49-F238E27FC236}">
              <a16:creationId xmlns:a16="http://schemas.microsoft.com/office/drawing/2014/main" xmlns="" id="{00000000-0008-0000-1100-0000C3E64600}"/>
            </a:ext>
          </a:extLst>
        </xdr:cNvPr>
        <xdr:cNvGrpSpPr>
          <a:grpSpLocks/>
        </xdr:cNvGrpSpPr>
      </xdr:nvGrpSpPr>
      <xdr:grpSpPr bwMode="auto">
        <a:xfrm>
          <a:off x="3795713" y="10009188"/>
          <a:ext cx="188912" cy="0"/>
          <a:chOff x="466" y="3952"/>
          <a:chExt cx="28" cy="16"/>
        </a:xfrm>
      </xdr:grpSpPr>
      <xdr:sp macro="" textlink="">
        <xdr:nvSpPr>
          <xdr:cNvPr id="4646950" name="Line 7079">
            <a:extLst>
              <a:ext uri="{FF2B5EF4-FFF2-40B4-BE49-F238E27FC236}">
                <a16:creationId xmlns:a16="http://schemas.microsoft.com/office/drawing/2014/main" xmlns="" id="{00000000-0008-0000-1100-000026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51" name="Line 7080">
            <a:extLst>
              <a:ext uri="{FF2B5EF4-FFF2-40B4-BE49-F238E27FC236}">
                <a16:creationId xmlns:a16="http://schemas.microsoft.com/office/drawing/2014/main" xmlns="" id="{00000000-0008-0000-1100-000027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596" name="Group 7081">
          <a:extLst>
            <a:ext uri="{FF2B5EF4-FFF2-40B4-BE49-F238E27FC236}">
              <a16:creationId xmlns:a16="http://schemas.microsoft.com/office/drawing/2014/main" xmlns="" id="{00000000-0008-0000-1100-0000C4E64600}"/>
            </a:ext>
          </a:extLst>
        </xdr:cNvPr>
        <xdr:cNvGrpSpPr>
          <a:grpSpLocks/>
        </xdr:cNvGrpSpPr>
      </xdr:nvGrpSpPr>
      <xdr:grpSpPr bwMode="auto">
        <a:xfrm>
          <a:off x="4327525" y="10009188"/>
          <a:ext cx="266700" cy="0"/>
          <a:chOff x="466" y="3952"/>
          <a:chExt cx="28" cy="16"/>
        </a:xfrm>
      </xdr:grpSpPr>
      <xdr:sp macro="" textlink="">
        <xdr:nvSpPr>
          <xdr:cNvPr id="4646948" name="Line 7082">
            <a:extLst>
              <a:ext uri="{FF2B5EF4-FFF2-40B4-BE49-F238E27FC236}">
                <a16:creationId xmlns:a16="http://schemas.microsoft.com/office/drawing/2014/main" xmlns="" id="{00000000-0008-0000-1100-000024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49" name="Line 7083">
            <a:extLst>
              <a:ext uri="{FF2B5EF4-FFF2-40B4-BE49-F238E27FC236}">
                <a16:creationId xmlns:a16="http://schemas.microsoft.com/office/drawing/2014/main" xmlns="" id="{00000000-0008-0000-1100-000025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597" name="Group 7084">
          <a:extLst>
            <a:ext uri="{FF2B5EF4-FFF2-40B4-BE49-F238E27FC236}">
              <a16:creationId xmlns:a16="http://schemas.microsoft.com/office/drawing/2014/main" xmlns="" id="{00000000-0008-0000-1100-0000C5E64600}"/>
            </a:ext>
          </a:extLst>
        </xdr:cNvPr>
        <xdr:cNvGrpSpPr>
          <a:grpSpLocks/>
        </xdr:cNvGrpSpPr>
      </xdr:nvGrpSpPr>
      <xdr:grpSpPr bwMode="auto">
        <a:xfrm>
          <a:off x="3795713" y="10009188"/>
          <a:ext cx="188912" cy="0"/>
          <a:chOff x="466" y="3952"/>
          <a:chExt cx="28" cy="16"/>
        </a:xfrm>
      </xdr:grpSpPr>
      <xdr:sp macro="" textlink="">
        <xdr:nvSpPr>
          <xdr:cNvPr id="4646946" name="Line 7085">
            <a:extLst>
              <a:ext uri="{FF2B5EF4-FFF2-40B4-BE49-F238E27FC236}">
                <a16:creationId xmlns:a16="http://schemas.microsoft.com/office/drawing/2014/main" xmlns="" id="{00000000-0008-0000-1100-000022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47" name="Line 7086">
            <a:extLst>
              <a:ext uri="{FF2B5EF4-FFF2-40B4-BE49-F238E27FC236}">
                <a16:creationId xmlns:a16="http://schemas.microsoft.com/office/drawing/2014/main" xmlns="" id="{00000000-0008-0000-1100-000023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598" name="Group 7087">
          <a:extLst>
            <a:ext uri="{FF2B5EF4-FFF2-40B4-BE49-F238E27FC236}">
              <a16:creationId xmlns:a16="http://schemas.microsoft.com/office/drawing/2014/main" xmlns="" id="{00000000-0008-0000-1100-0000C6E64600}"/>
            </a:ext>
          </a:extLst>
        </xdr:cNvPr>
        <xdr:cNvGrpSpPr>
          <a:grpSpLocks/>
        </xdr:cNvGrpSpPr>
      </xdr:nvGrpSpPr>
      <xdr:grpSpPr bwMode="auto">
        <a:xfrm>
          <a:off x="3795713" y="10009188"/>
          <a:ext cx="188912" cy="0"/>
          <a:chOff x="466" y="3952"/>
          <a:chExt cx="28" cy="16"/>
        </a:xfrm>
      </xdr:grpSpPr>
      <xdr:sp macro="" textlink="">
        <xdr:nvSpPr>
          <xdr:cNvPr id="4646944" name="Line 7088">
            <a:extLst>
              <a:ext uri="{FF2B5EF4-FFF2-40B4-BE49-F238E27FC236}">
                <a16:creationId xmlns:a16="http://schemas.microsoft.com/office/drawing/2014/main" xmlns="" id="{00000000-0008-0000-1100-000020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45" name="Line 7089">
            <a:extLst>
              <a:ext uri="{FF2B5EF4-FFF2-40B4-BE49-F238E27FC236}">
                <a16:creationId xmlns:a16="http://schemas.microsoft.com/office/drawing/2014/main" xmlns="" id="{00000000-0008-0000-1100-000021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599" name="Group 7090">
          <a:extLst>
            <a:ext uri="{FF2B5EF4-FFF2-40B4-BE49-F238E27FC236}">
              <a16:creationId xmlns:a16="http://schemas.microsoft.com/office/drawing/2014/main" xmlns="" id="{00000000-0008-0000-1100-0000C7E64600}"/>
            </a:ext>
          </a:extLst>
        </xdr:cNvPr>
        <xdr:cNvGrpSpPr>
          <a:grpSpLocks/>
        </xdr:cNvGrpSpPr>
      </xdr:nvGrpSpPr>
      <xdr:grpSpPr bwMode="auto">
        <a:xfrm>
          <a:off x="3795713" y="10009188"/>
          <a:ext cx="188912" cy="0"/>
          <a:chOff x="466" y="3952"/>
          <a:chExt cx="28" cy="16"/>
        </a:xfrm>
      </xdr:grpSpPr>
      <xdr:sp macro="" textlink="">
        <xdr:nvSpPr>
          <xdr:cNvPr id="4646942" name="Line 7091">
            <a:extLst>
              <a:ext uri="{FF2B5EF4-FFF2-40B4-BE49-F238E27FC236}">
                <a16:creationId xmlns:a16="http://schemas.microsoft.com/office/drawing/2014/main" xmlns="" id="{00000000-0008-0000-1100-00001E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43" name="Line 7092">
            <a:extLst>
              <a:ext uri="{FF2B5EF4-FFF2-40B4-BE49-F238E27FC236}">
                <a16:creationId xmlns:a16="http://schemas.microsoft.com/office/drawing/2014/main" xmlns="" id="{00000000-0008-0000-1100-00001F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600" name="Group 7093">
          <a:extLst>
            <a:ext uri="{FF2B5EF4-FFF2-40B4-BE49-F238E27FC236}">
              <a16:creationId xmlns:a16="http://schemas.microsoft.com/office/drawing/2014/main" xmlns="" id="{00000000-0008-0000-1100-0000C8E64600}"/>
            </a:ext>
          </a:extLst>
        </xdr:cNvPr>
        <xdr:cNvGrpSpPr>
          <a:grpSpLocks/>
        </xdr:cNvGrpSpPr>
      </xdr:nvGrpSpPr>
      <xdr:grpSpPr bwMode="auto">
        <a:xfrm>
          <a:off x="3795713" y="10009188"/>
          <a:ext cx="188912" cy="0"/>
          <a:chOff x="466" y="3952"/>
          <a:chExt cx="28" cy="16"/>
        </a:xfrm>
      </xdr:grpSpPr>
      <xdr:sp macro="" textlink="">
        <xdr:nvSpPr>
          <xdr:cNvPr id="4646940" name="Line 7094">
            <a:extLst>
              <a:ext uri="{FF2B5EF4-FFF2-40B4-BE49-F238E27FC236}">
                <a16:creationId xmlns:a16="http://schemas.microsoft.com/office/drawing/2014/main" xmlns="" id="{00000000-0008-0000-1100-00001C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41" name="Line 7095">
            <a:extLst>
              <a:ext uri="{FF2B5EF4-FFF2-40B4-BE49-F238E27FC236}">
                <a16:creationId xmlns:a16="http://schemas.microsoft.com/office/drawing/2014/main" xmlns="" id="{00000000-0008-0000-1100-00001D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646601" name="Group 7096">
          <a:extLst>
            <a:ext uri="{FF2B5EF4-FFF2-40B4-BE49-F238E27FC236}">
              <a16:creationId xmlns:a16="http://schemas.microsoft.com/office/drawing/2014/main" xmlns="" id="{00000000-0008-0000-1100-0000C9E64600}"/>
            </a:ext>
          </a:extLst>
        </xdr:cNvPr>
        <xdr:cNvGrpSpPr>
          <a:grpSpLocks/>
        </xdr:cNvGrpSpPr>
      </xdr:nvGrpSpPr>
      <xdr:grpSpPr bwMode="auto">
        <a:xfrm>
          <a:off x="4699000" y="10009188"/>
          <a:ext cx="0" cy="0"/>
          <a:chOff x="466" y="3952"/>
          <a:chExt cx="28" cy="16"/>
        </a:xfrm>
      </xdr:grpSpPr>
      <xdr:sp macro="" textlink="">
        <xdr:nvSpPr>
          <xdr:cNvPr id="4646938" name="Line 7097">
            <a:extLst>
              <a:ext uri="{FF2B5EF4-FFF2-40B4-BE49-F238E27FC236}">
                <a16:creationId xmlns:a16="http://schemas.microsoft.com/office/drawing/2014/main" xmlns="" id="{00000000-0008-0000-1100-00001A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39" name="Line 7098">
            <a:extLst>
              <a:ext uri="{FF2B5EF4-FFF2-40B4-BE49-F238E27FC236}">
                <a16:creationId xmlns:a16="http://schemas.microsoft.com/office/drawing/2014/main" xmlns="" id="{00000000-0008-0000-1100-00001B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646602" name="Group 7099">
          <a:extLst>
            <a:ext uri="{FF2B5EF4-FFF2-40B4-BE49-F238E27FC236}">
              <a16:creationId xmlns:a16="http://schemas.microsoft.com/office/drawing/2014/main" xmlns="" id="{00000000-0008-0000-1100-0000CAE64600}"/>
            </a:ext>
          </a:extLst>
        </xdr:cNvPr>
        <xdr:cNvGrpSpPr>
          <a:grpSpLocks/>
        </xdr:cNvGrpSpPr>
      </xdr:nvGrpSpPr>
      <xdr:grpSpPr bwMode="auto">
        <a:xfrm>
          <a:off x="4699000" y="10009188"/>
          <a:ext cx="0" cy="0"/>
          <a:chOff x="466" y="3952"/>
          <a:chExt cx="28" cy="16"/>
        </a:xfrm>
      </xdr:grpSpPr>
      <xdr:sp macro="" textlink="">
        <xdr:nvSpPr>
          <xdr:cNvPr id="4646936" name="Line 7100">
            <a:extLst>
              <a:ext uri="{FF2B5EF4-FFF2-40B4-BE49-F238E27FC236}">
                <a16:creationId xmlns:a16="http://schemas.microsoft.com/office/drawing/2014/main" xmlns="" id="{00000000-0008-0000-1100-000018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37" name="Line 7101">
            <a:extLst>
              <a:ext uri="{FF2B5EF4-FFF2-40B4-BE49-F238E27FC236}">
                <a16:creationId xmlns:a16="http://schemas.microsoft.com/office/drawing/2014/main" xmlns="" id="{00000000-0008-0000-1100-000019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646603" name="Group 7102">
          <a:extLst>
            <a:ext uri="{FF2B5EF4-FFF2-40B4-BE49-F238E27FC236}">
              <a16:creationId xmlns:a16="http://schemas.microsoft.com/office/drawing/2014/main" xmlns="" id="{00000000-0008-0000-1100-0000CBE64600}"/>
            </a:ext>
          </a:extLst>
        </xdr:cNvPr>
        <xdr:cNvGrpSpPr>
          <a:grpSpLocks/>
        </xdr:cNvGrpSpPr>
      </xdr:nvGrpSpPr>
      <xdr:grpSpPr bwMode="auto">
        <a:xfrm>
          <a:off x="4699000" y="10009188"/>
          <a:ext cx="0" cy="0"/>
          <a:chOff x="466" y="3952"/>
          <a:chExt cx="28" cy="16"/>
        </a:xfrm>
      </xdr:grpSpPr>
      <xdr:sp macro="" textlink="">
        <xdr:nvSpPr>
          <xdr:cNvPr id="4646934" name="Line 7103">
            <a:extLst>
              <a:ext uri="{FF2B5EF4-FFF2-40B4-BE49-F238E27FC236}">
                <a16:creationId xmlns:a16="http://schemas.microsoft.com/office/drawing/2014/main" xmlns="" id="{00000000-0008-0000-1100-000016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35" name="Line 7104">
            <a:extLst>
              <a:ext uri="{FF2B5EF4-FFF2-40B4-BE49-F238E27FC236}">
                <a16:creationId xmlns:a16="http://schemas.microsoft.com/office/drawing/2014/main" xmlns="" id="{00000000-0008-0000-1100-000017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646604" name="Group 7105">
          <a:extLst>
            <a:ext uri="{FF2B5EF4-FFF2-40B4-BE49-F238E27FC236}">
              <a16:creationId xmlns:a16="http://schemas.microsoft.com/office/drawing/2014/main" xmlns="" id="{00000000-0008-0000-1100-0000CCE64600}"/>
            </a:ext>
          </a:extLst>
        </xdr:cNvPr>
        <xdr:cNvGrpSpPr>
          <a:grpSpLocks/>
        </xdr:cNvGrpSpPr>
      </xdr:nvGrpSpPr>
      <xdr:grpSpPr bwMode="auto">
        <a:xfrm>
          <a:off x="4699000" y="10009188"/>
          <a:ext cx="0" cy="0"/>
          <a:chOff x="466" y="3952"/>
          <a:chExt cx="28" cy="16"/>
        </a:xfrm>
      </xdr:grpSpPr>
      <xdr:sp macro="" textlink="">
        <xdr:nvSpPr>
          <xdr:cNvPr id="4646932" name="Line 7106">
            <a:extLst>
              <a:ext uri="{FF2B5EF4-FFF2-40B4-BE49-F238E27FC236}">
                <a16:creationId xmlns:a16="http://schemas.microsoft.com/office/drawing/2014/main" xmlns="" id="{00000000-0008-0000-1100-000014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33" name="Line 7107">
            <a:extLst>
              <a:ext uri="{FF2B5EF4-FFF2-40B4-BE49-F238E27FC236}">
                <a16:creationId xmlns:a16="http://schemas.microsoft.com/office/drawing/2014/main" xmlns="" id="{00000000-0008-0000-1100-000015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646605" name="Group 7108">
          <a:extLst>
            <a:ext uri="{FF2B5EF4-FFF2-40B4-BE49-F238E27FC236}">
              <a16:creationId xmlns:a16="http://schemas.microsoft.com/office/drawing/2014/main" xmlns="" id="{00000000-0008-0000-1100-0000CDE64600}"/>
            </a:ext>
          </a:extLst>
        </xdr:cNvPr>
        <xdr:cNvGrpSpPr>
          <a:grpSpLocks/>
        </xdr:cNvGrpSpPr>
      </xdr:nvGrpSpPr>
      <xdr:grpSpPr bwMode="auto">
        <a:xfrm>
          <a:off x="3729038" y="10009188"/>
          <a:ext cx="254000" cy="0"/>
          <a:chOff x="466" y="3952"/>
          <a:chExt cx="28" cy="16"/>
        </a:xfrm>
      </xdr:grpSpPr>
      <xdr:sp macro="" textlink="">
        <xdr:nvSpPr>
          <xdr:cNvPr id="4646930" name="Line 7109">
            <a:extLst>
              <a:ext uri="{FF2B5EF4-FFF2-40B4-BE49-F238E27FC236}">
                <a16:creationId xmlns:a16="http://schemas.microsoft.com/office/drawing/2014/main" xmlns="" id="{00000000-0008-0000-1100-000012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31" name="Line 7110">
            <a:extLst>
              <a:ext uri="{FF2B5EF4-FFF2-40B4-BE49-F238E27FC236}">
                <a16:creationId xmlns:a16="http://schemas.microsoft.com/office/drawing/2014/main" xmlns="" id="{00000000-0008-0000-1100-000013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646606" name="Group 7111">
          <a:extLst>
            <a:ext uri="{FF2B5EF4-FFF2-40B4-BE49-F238E27FC236}">
              <a16:creationId xmlns:a16="http://schemas.microsoft.com/office/drawing/2014/main" xmlns="" id="{00000000-0008-0000-1100-0000CEE64600}"/>
            </a:ext>
          </a:extLst>
        </xdr:cNvPr>
        <xdr:cNvGrpSpPr>
          <a:grpSpLocks/>
        </xdr:cNvGrpSpPr>
      </xdr:nvGrpSpPr>
      <xdr:grpSpPr bwMode="auto">
        <a:xfrm>
          <a:off x="3709988" y="10009188"/>
          <a:ext cx="266700" cy="0"/>
          <a:chOff x="466" y="3952"/>
          <a:chExt cx="28" cy="16"/>
        </a:xfrm>
      </xdr:grpSpPr>
      <xdr:sp macro="" textlink="">
        <xdr:nvSpPr>
          <xdr:cNvPr id="4646928" name="Line 7112">
            <a:extLst>
              <a:ext uri="{FF2B5EF4-FFF2-40B4-BE49-F238E27FC236}">
                <a16:creationId xmlns:a16="http://schemas.microsoft.com/office/drawing/2014/main" xmlns="" id="{00000000-0008-0000-1100-000010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29" name="Line 7113">
            <a:extLst>
              <a:ext uri="{FF2B5EF4-FFF2-40B4-BE49-F238E27FC236}">
                <a16:creationId xmlns:a16="http://schemas.microsoft.com/office/drawing/2014/main" xmlns="" id="{00000000-0008-0000-1100-000011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646607" name="Group 7114">
          <a:extLst>
            <a:ext uri="{FF2B5EF4-FFF2-40B4-BE49-F238E27FC236}">
              <a16:creationId xmlns:a16="http://schemas.microsoft.com/office/drawing/2014/main" xmlns="" id="{00000000-0008-0000-1100-0000CFE64600}"/>
            </a:ext>
          </a:extLst>
        </xdr:cNvPr>
        <xdr:cNvGrpSpPr>
          <a:grpSpLocks/>
        </xdr:cNvGrpSpPr>
      </xdr:nvGrpSpPr>
      <xdr:grpSpPr bwMode="auto">
        <a:xfrm>
          <a:off x="3738563" y="10009188"/>
          <a:ext cx="247650" cy="0"/>
          <a:chOff x="466" y="3952"/>
          <a:chExt cx="28" cy="16"/>
        </a:xfrm>
      </xdr:grpSpPr>
      <xdr:sp macro="" textlink="">
        <xdr:nvSpPr>
          <xdr:cNvPr id="4646926" name="Line 7115">
            <a:extLst>
              <a:ext uri="{FF2B5EF4-FFF2-40B4-BE49-F238E27FC236}">
                <a16:creationId xmlns:a16="http://schemas.microsoft.com/office/drawing/2014/main" xmlns="" id="{00000000-0008-0000-1100-00000E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27" name="Line 7116">
            <a:extLst>
              <a:ext uri="{FF2B5EF4-FFF2-40B4-BE49-F238E27FC236}">
                <a16:creationId xmlns:a16="http://schemas.microsoft.com/office/drawing/2014/main" xmlns="" id="{00000000-0008-0000-1100-00000F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646608" name="Group 7117">
          <a:extLst>
            <a:ext uri="{FF2B5EF4-FFF2-40B4-BE49-F238E27FC236}">
              <a16:creationId xmlns:a16="http://schemas.microsoft.com/office/drawing/2014/main" xmlns="" id="{00000000-0008-0000-1100-0000D0E64600}"/>
            </a:ext>
          </a:extLst>
        </xdr:cNvPr>
        <xdr:cNvGrpSpPr>
          <a:grpSpLocks/>
        </xdr:cNvGrpSpPr>
      </xdr:nvGrpSpPr>
      <xdr:grpSpPr bwMode="auto">
        <a:xfrm>
          <a:off x="4260850" y="10009188"/>
          <a:ext cx="266700" cy="0"/>
          <a:chOff x="466" y="3952"/>
          <a:chExt cx="28" cy="16"/>
        </a:xfrm>
      </xdr:grpSpPr>
      <xdr:sp macro="" textlink="">
        <xdr:nvSpPr>
          <xdr:cNvPr id="4646924" name="Line 7118">
            <a:extLst>
              <a:ext uri="{FF2B5EF4-FFF2-40B4-BE49-F238E27FC236}">
                <a16:creationId xmlns:a16="http://schemas.microsoft.com/office/drawing/2014/main" xmlns="" id="{00000000-0008-0000-1100-00000C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25" name="Line 7119">
            <a:extLst>
              <a:ext uri="{FF2B5EF4-FFF2-40B4-BE49-F238E27FC236}">
                <a16:creationId xmlns:a16="http://schemas.microsoft.com/office/drawing/2014/main" xmlns="" id="{00000000-0008-0000-1100-00000D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646609" name="Group 7120">
          <a:extLst>
            <a:ext uri="{FF2B5EF4-FFF2-40B4-BE49-F238E27FC236}">
              <a16:creationId xmlns:a16="http://schemas.microsoft.com/office/drawing/2014/main" xmlns="" id="{00000000-0008-0000-1100-0000D1E64600}"/>
            </a:ext>
          </a:extLst>
        </xdr:cNvPr>
        <xdr:cNvGrpSpPr>
          <a:grpSpLocks/>
        </xdr:cNvGrpSpPr>
      </xdr:nvGrpSpPr>
      <xdr:grpSpPr bwMode="auto">
        <a:xfrm>
          <a:off x="4289425" y="10009188"/>
          <a:ext cx="266700" cy="0"/>
          <a:chOff x="466" y="3952"/>
          <a:chExt cx="28" cy="16"/>
        </a:xfrm>
      </xdr:grpSpPr>
      <xdr:sp macro="" textlink="">
        <xdr:nvSpPr>
          <xdr:cNvPr id="4646922" name="Line 7121">
            <a:extLst>
              <a:ext uri="{FF2B5EF4-FFF2-40B4-BE49-F238E27FC236}">
                <a16:creationId xmlns:a16="http://schemas.microsoft.com/office/drawing/2014/main" xmlns="" id="{00000000-0008-0000-1100-00000A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23" name="Line 7122">
            <a:extLst>
              <a:ext uri="{FF2B5EF4-FFF2-40B4-BE49-F238E27FC236}">
                <a16:creationId xmlns:a16="http://schemas.microsoft.com/office/drawing/2014/main" xmlns="" id="{00000000-0008-0000-1100-00000B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646610" name="Group 7123">
          <a:extLst>
            <a:ext uri="{FF2B5EF4-FFF2-40B4-BE49-F238E27FC236}">
              <a16:creationId xmlns:a16="http://schemas.microsoft.com/office/drawing/2014/main" xmlns="" id="{00000000-0008-0000-1100-0000D2E64600}"/>
            </a:ext>
          </a:extLst>
        </xdr:cNvPr>
        <xdr:cNvGrpSpPr>
          <a:grpSpLocks/>
        </xdr:cNvGrpSpPr>
      </xdr:nvGrpSpPr>
      <xdr:grpSpPr bwMode="auto">
        <a:xfrm>
          <a:off x="4279900" y="10009188"/>
          <a:ext cx="266700" cy="0"/>
          <a:chOff x="466" y="3952"/>
          <a:chExt cx="28" cy="16"/>
        </a:xfrm>
      </xdr:grpSpPr>
      <xdr:sp macro="" textlink="">
        <xdr:nvSpPr>
          <xdr:cNvPr id="4646920" name="Line 7124">
            <a:extLst>
              <a:ext uri="{FF2B5EF4-FFF2-40B4-BE49-F238E27FC236}">
                <a16:creationId xmlns:a16="http://schemas.microsoft.com/office/drawing/2014/main" xmlns="" id="{00000000-0008-0000-1100-000008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21" name="Line 7125">
            <a:extLst>
              <a:ext uri="{FF2B5EF4-FFF2-40B4-BE49-F238E27FC236}">
                <a16:creationId xmlns:a16="http://schemas.microsoft.com/office/drawing/2014/main" xmlns="" id="{00000000-0008-0000-1100-000009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646611" name="Group 7126">
          <a:extLst>
            <a:ext uri="{FF2B5EF4-FFF2-40B4-BE49-F238E27FC236}">
              <a16:creationId xmlns:a16="http://schemas.microsoft.com/office/drawing/2014/main" xmlns="" id="{00000000-0008-0000-1100-0000D3E64600}"/>
            </a:ext>
          </a:extLst>
        </xdr:cNvPr>
        <xdr:cNvGrpSpPr>
          <a:grpSpLocks/>
        </xdr:cNvGrpSpPr>
      </xdr:nvGrpSpPr>
      <xdr:grpSpPr bwMode="auto">
        <a:xfrm>
          <a:off x="3719513" y="10009188"/>
          <a:ext cx="266700" cy="0"/>
          <a:chOff x="466" y="3952"/>
          <a:chExt cx="28" cy="16"/>
        </a:xfrm>
      </xdr:grpSpPr>
      <xdr:sp macro="" textlink="">
        <xdr:nvSpPr>
          <xdr:cNvPr id="4646918" name="Line 7127">
            <a:extLst>
              <a:ext uri="{FF2B5EF4-FFF2-40B4-BE49-F238E27FC236}">
                <a16:creationId xmlns:a16="http://schemas.microsoft.com/office/drawing/2014/main" xmlns="" id="{00000000-0008-0000-1100-000006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19" name="Line 7128">
            <a:extLst>
              <a:ext uri="{FF2B5EF4-FFF2-40B4-BE49-F238E27FC236}">
                <a16:creationId xmlns:a16="http://schemas.microsoft.com/office/drawing/2014/main" xmlns="" id="{00000000-0008-0000-1100-000007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646612" name="Group 7129">
          <a:extLst>
            <a:ext uri="{FF2B5EF4-FFF2-40B4-BE49-F238E27FC236}">
              <a16:creationId xmlns:a16="http://schemas.microsoft.com/office/drawing/2014/main" xmlns="" id="{00000000-0008-0000-1100-0000D4E64600}"/>
            </a:ext>
          </a:extLst>
        </xdr:cNvPr>
        <xdr:cNvGrpSpPr>
          <a:grpSpLocks/>
        </xdr:cNvGrpSpPr>
      </xdr:nvGrpSpPr>
      <xdr:grpSpPr bwMode="auto">
        <a:xfrm>
          <a:off x="3767138" y="10009188"/>
          <a:ext cx="217487" cy="0"/>
          <a:chOff x="466" y="3952"/>
          <a:chExt cx="28" cy="16"/>
        </a:xfrm>
      </xdr:grpSpPr>
      <xdr:sp macro="" textlink="">
        <xdr:nvSpPr>
          <xdr:cNvPr id="4646916" name="Line 7130">
            <a:extLst>
              <a:ext uri="{FF2B5EF4-FFF2-40B4-BE49-F238E27FC236}">
                <a16:creationId xmlns:a16="http://schemas.microsoft.com/office/drawing/2014/main" xmlns="" id="{00000000-0008-0000-1100-000004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17" name="Line 7131">
            <a:extLst>
              <a:ext uri="{FF2B5EF4-FFF2-40B4-BE49-F238E27FC236}">
                <a16:creationId xmlns:a16="http://schemas.microsoft.com/office/drawing/2014/main" xmlns="" id="{00000000-0008-0000-1100-000005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646613" name="Group 7132">
          <a:extLst>
            <a:ext uri="{FF2B5EF4-FFF2-40B4-BE49-F238E27FC236}">
              <a16:creationId xmlns:a16="http://schemas.microsoft.com/office/drawing/2014/main" xmlns="" id="{00000000-0008-0000-1100-0000D5E64600}"/>
            </a:ext>
          </a:extLst>
        </xdr:cNvPr>
        <xdr:cNvGrpSpPr>
          <a:grpSpLocks/>
        </xdr:cNvGrpSpPr>
      </xdr:nvGrpSpPr>
      <xdr:grpSpPr bwMode="auto">
        <a:xfrm>
          <a:off x="3748088" y="10009188"/>
          <a:ext cx="234950" cy="0"/>
          <a:chOff x="466" y="3952"/>
          <a:chExt cx="28" cy="16"/>
        </a:xfrm>
      </xdr:grpSpPr>
      <xdr:sp macro="" textlink="">
        <xdr:nvSpPr>
          <xdr:cNvPr id="4646914" name="Line 7133">
            <a:extLst>
              <a:ext uri="{FF2B5EF4-FFF2-40B4-BE49-F238E27FC236}">
                <a16:creationId xmlns:a16="http://schemas.microsoft.com/office/drawing/2014/main" xmlns="" id="{00000000-0008-0000-1100-000002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15" name="Line 7134">
            <a:extLst>
              <a:ext uri="{FF2B5EF4-FFF2-40B4-BE49-F238E27FC236}">
                <a16:creationId xmlns:a16="http://schemas.microsoft.com/office/drawing/2014/main" xmlns="" id="{00000000-0008-0000-1100-000003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646614" name="Group 7135">
          <a:extLst>
            <a:ext uri="{FF2B5EF4-FFF2-40B4-BE49-F238E27FC236}">
              <a16:creationId xmlns:a16="http://schemas.microsoft.com/office/drawing/2014/main" xmlns="" id="{00000000-0008-0000-1100-0000D6E64600}"/>
            </a:ext>
          </a:extLst>
        </xdr:cNvPr>
        <xdr:cNvGrpSpPr>
          <a:grpSpLocks/>
        </xdr:cNvGrpSpPr>
      </xdr:nvGrpSpPr>
      <xdr:grpSpPr bwMode="auto">
        <a:xfrm>
          <a:off x="3738563" y="10009188"/>
          <a:ext cx="247650" cy="0"/>
          <a:chOff x="466" y="3952"/>
          <a:chExt cx="28" cy="16"/>
        </a:xfrm>
      </xdr:grpSpPr>
      <xdr:sp macro="" textlink="">
        <xdr:nvSpPr>
          <xdr:cNvPr id="4646912" name="Line 7136">
            <a:extLst>
              <a:ext uri="{FF2B5EF4-FFF2-40B4-BE49-F238E27FC236}">
                <a16:creationId xmlns:a16="http://schemas.microsoft.com/office/drawing/2014/main" xmlns="" id="{00000000-0008-0000-1100-000000E8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13" name="Line 7137">
            <a:extLst>
              <a:ext uri="{FF2B5EF4-FFF2-40B4-BE49-F238E27FC236}">
                <a16:creationId xmlns:a16="http://schemas.microsoft.com/office/drawing/2014/main" xmlns="" id="{00000000-0008-0000-1100-000001E8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615" name="Group 7138">
          <a:extLst>
            <a:ext uri="{FF2B5EF4-FFF2-40B4-BE49-F238E27FC236}">
              <a16:creationId xmlns:a16="http://schemas.microsoft.com/office/drawing/2014/main" xmlns="" id="{00000000-0008-0000-1100-0000D7E64600}"/>
            </a:ext>
          </a:extLst>
        </xdr:cNvPr>
        <xdr:cNvGrpSpPr>
          <a:grpSpLocks/>
        </xdr:cNvGrpSpPr>
      </xdr:nvGrpSpPr>
      <xdr:grpSpPr bwMode="auto">
        <a:xfrm>
          <a:off x="3795713" y="10009188"/>
          <a:ext cx="188912" cy="0"/>
          <a:chOff x="466" y="3952"/>
          <a:chExt cx="28" cy="16"/>
        </a:xfrm>
      </xdr:grpSpPr>
      <xdr:sp macro="" textlink="">
        <xdr:nvSpPr>
          <xdr:cNvPr id="4646910" name="Line 7139">
            <a:extLst>
              <a:ext uri="{FF2B5EF4-FFF2-40B4-BE49-F238E27FC236}">
                <a16:creationId xmlns:a16="http://schemas.microsoft.com/office/drawing/2014/main" xmlns="" id="{00000000-0008-0000-1100-0000FE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11" name="Line 7140">
            <a:extLst>
              <a:ext uri="{FF2B5EF4-FFF2-40B4-BE49-F238E27FC236}">
                <a16:creationId xmlns:a16="http://schemas.microsoft.com/office/drawing/2014/main" xmlns="" id="{00000000-0008-0000-1100-0000FF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616" name="Group 7141">
          <a:extLst>
            <a:ext uri="{FF2B5EF4-FFF2-40B4-BE49-F238E27FC236}">
              <a16:creationId xmlns:a16="http://schemas.microsoft.com/office/drawing/2014/main" xmlns="" id="{00000000-0008-0000-1100-0000D8E64600}"/>
            </a:ext>
          </a:extLst>
        </xdr:cNvPr>
        <xdr:cNvGrpSpPr>
          <a:grpSpLocks/>
        </xdr:cNvGrpSpPr>
      </xdr:nvGrpSpPr>
      <xdr:grpSpPr bwMode="auto">
        <a:xfrm>
          <a:off x="3795713" y="10009188"/>
          <a:ext cx="188912" cy="0"/>
          <a:chOff x="466" y="3952"/>
          <a:chExt cx="28" cy="16"/>
        </a:xfrm>
      </xdr:grpSpPr>
      <xdr:sp macro="" textlink="">
        <xdr:nvSpPr>
          <xdr:cNvPr id="4646908" name="Line 7142">
            <a:extLst>
              <a:ext uri="{FF2B5EF4-FFF2-40B4-BE49-F238E27FC236}">
                <a16:creationId xmlns:a16="http://schemas.microsoft.com/office/drawing/2014/main" xmlns="" id="{00000000-0008-0000-1100-0000FC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09" name="Line 7143">
            <a:extLst>
              <a:ext uri="{FF2B5EF4-FFF2-40B4-BE49-F238E27FC236}">
                <a16:creationId xmlns:a16="http://schemas.microsoft.com/office/drawing/2014/main" xmlns="" id="{00000000-0008-0000-1100-0000FD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617" name="Group 7144">
          <a:extLst>
            <a:ext uri="{FF2B5EF4-FFF2-40B4-BE49-F238E27FC236}">
              <a16:creationId xmlns:a16="http://schemas.microsoft.com/office/drawing/2014/main" xmlns="" id="{00000000-0008-0000-1100-0000D9E64600}"/>
            </a:ext>
          </a:extLst>
        </xdr:cNvPr>
        <xdr:cNvGrpSpPr>
          <a:grpSpLocks/>
        </xdr:cNvGrpSpPr>
      </xdr:nvGrpSpPr>
      <xdr:grpSpPr bwMode="auto">
        <a:xfrm>
          <a:off x="3795713" y="10009188"/>
          <a:ext cx="188912" cy="0"/>
          <a:chOff x="466" y="3952"/>
          <a:chExt cx="28" cy="16"/>
        </a:xfrm>
      </xdr:grpSpPr>
      <xdr:sp macro="" textlink="">
        <xdr:nvSpPr>
          <xdr:cNvPr id="4646906" name="Line 7145">
            <a:extLst>
              <a:ext uri="{FF2B5EF4-FFF2-40B4-BE49-F238E27FC236}">
                <a16:creationId xmlns:a16="http://schemas.microsoft.com/office/drawing/2014/main" xmlns="" id="{00000000-0008-0000-1100-0000FA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07" name="Line 7146">
            <a:extLst>
              <a:ext uri="{FF2B5EF4-FFF2-40B4-BE49-F238E27FC236}">
                <a16:creationId xmlns:a16="http://schemas.microsoft.com/office/drawing/2014/main" xmlns="" id="{00000000-0008-0000-1100-0000FB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618" name="Group 7147">
          <a:extLst>
            <a:ext uri="{FF2B5EF4-FFF2-40B4-BE49-F238E27FC236}">
              <a16:creationId xmlns:a16="http://schemas.microsoft.com/office/drawing/2014/main" xmlns="" id="{00000000-0008-0000-1100-0000DAE64600}"/>
            </a:ext>
          </a:extLst>
        </xdr:cNvPr>
        <xdr:cNvGrpSpPr>
          <a:grpSpLocks/>
        </xdr:cNvGrpSpPr>
      </xdr:nvGrpSpPr>
      <xdr:grpSpPr bwMode="auto">
        <a:xfrm>
          <a:off x="3795713" y="10009188"/>
          <a:ext cx="188912" cy="0"/>
          <a:chOff x="466" y="3952"/>
          <a:chExt cx="28" cy="16"/>
        </a:xfrm>
      </xdr:grpSpPr>
      <xdr:sp macro="" textlink="">
        <xdr:nvSpPr>
          <xdr:cNvPr id="4646904" name="Line 7148">
            <a:extLst>
              <a:ext uri="{FF2B5EF4-FFF2-40B4-BE49-F238E27FC236}">
                <a16:creationId xmlns:a16="http://schemas.microsoft.com/office/drawing/2014/main" xmlns="" id="{00000000-0008-0000-1100-0000F8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05" name="Line 7149">
            <a:extLst>
              <a:ext uri="{FF2B5EF4-FFF2-40B4-BE49-F238E27FC236}">
                <a16:creationId xmlns:a16="http://schemas.microsoft.com/office/drawing/2014/main" xmlns="" id="{00000000-0008-0000-1100-0000F9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619" name="Group 7150">
          <a:extLst>
            <a:ext uri="{FF2B5EF4-FFF2-40B4-BE49-F238E27FC236}">
              <a16:creationId xmlns:a16="http://schemas.microsoft.com/office/drawing/2014/main" xmlns="" id="{00000000-0008-0000-1100-0000DBE64600}"/>
            </a:ext>
          </a:extLst>
        </xdr:cNvPr>
        <xdr:cNvGrpSpPr>
          <a:grpSpLocks/>
        </xdr:cNvGrpSpPr>
      </xdr:nvGrpSpPr>
      <xdr:grpSpPr bwMode="auto">
        <a:xfrm>
          <a:off x="3795713" y="10009188"/>
          <a:ext cx="188912" cy="0"/>
          <a:chOff x="466" y="3952"/>
          <a:chExt cx="28" cy="16"/>
        </a:xfrm>
      </xdr:grpSpPr>
      <xdr:sp macro="" textlink="">
        <xdr:nvSpPr>
          <xdr:cNvPr id="4646902" name="Line 7151">
            <a:extLst>
              <a:ext uri="{FF2B5EF4-FFF2-40B4-BE49-F238E27FC236}">
                <a16:creationId xmlns:a16="http://schemas.microsoft.com/office/drawing/2014/main" xmlns="" id="{00000000-0008-0000-1100-0000F6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03" name="Line 7152">
            <a:extLst>
              <a:ext uri="{FF2B5EF4-FFF2-40B4-BE49-F238E27FC236}">
                <a16:creationId xmlns:a16="http://schemas.microsoft.com/office/drawing/2014/main" xmlns="" id="{00000000-0008-0000-1100-0000F7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620" name="Group 7153">
          <a:extLst>
            <a:ext uri="{FF2B5EF4-FFF2-40B4-BE49-F238E27FC236}">
              <a16:creationId xmlns:a16="http://schemas.microsoft.com/office/drawing/2014/main" xmlns="" id="{00000000-0008-0000-1100-0000DCE64600}"/>
            </a:ext>
          </a:extLst>
        </xdr:cNvPr>
        <xdr:cNvGrpSpPr>
          <a:grpSpLocks/>
        </xdr:cNvGrpSpPr>
      </xdr:nvGrpSpPr>
      <xdr:grpSpPr bwMode="auto">
        <a:xfrm>
          <a:off x="3795713" y="10009188"/>
          <a:ext cx="188912" cy="0"/>
          <a:chOff x="466" y="3952"/>
          <a:chExt cx="28" cy="16"/>
        </a:xfrm>
      </xdr:grpSpPr>
      <xdr:sp macro="" textlink="">
        <xdr:nvSpPr>
          <xdr:cNvPr id="4646900" name="Line 7154">
            <a:extLst>
              <a:ext uri="{FF2B5EF4-FFF2-40B4-BE49-F238E27FC236}">
                <a16:creationId xmlns:a16="http://schemas.microsoft.com/office/drawing/2014/main" xmlns="" id="{00000000-0008-0000-1100-0000F4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901" name="Line 7155">
            <a:extLst>
              <a:ext uri="{FF2B5EF4-FFF2-40B4-BE49-F238E27FC236}">
                <a16:creationId xmlns:a16="http://schemas.microsoft.com/office/drawing/2014/main" xmlns="" id="{00000000-0008-0000-1100-0000F5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646621" name="Group 7156">
          <a:extLst>
            <a:ext uri="{FF2B5EF4-FFF2-40B4-BE49-F238E27FC236}">
              <a16:creationId xmlns:a16="http://schemas.microsoft.com/office/drawing/2014/main" xmlns="" id="{00000000-0008-0000-1100-0000DDE64600}"/>
            </a:ext>
          </a:extLst>
        </xdr:cNvPr>
        <xdr:cNvGrpSpPr>
          <a:grpSpLocks/>
        </xdr:cNvGrpSpPr>
      </xdr:nvGrpSpPr>
      <xdr:grpSpPr bwMode="auto">
        <a:xfrm>
          <a:off x="3671888" y="10009188"/>
          <a:ext cx="228600" cy="0"/>
          <a:chOff x="466" y="3952"/>
          <a:chExt cx="28" cy="16"/>
        </a:xfrm>
      </xdr:grpSpPr>
      <xdr:sp macro="" textlink="">
        <xdr:nvSpPr>
          <xdr:cNvPr id="4646898" name="Line 7157">
            <a:extLst>
              <a:ext uri="{FF2B5EF4-FFF2-40B4-BE49-F238E27FC236}">
                <a16:creationId xmlns:a16="http://schemas.microsoft.com/office/drawing/2014/main" xmlns="" id="{00000000-0008-0000-1100-0000F2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99" name="Line 7158">
            <a:extLst>
              <a:ext uri="{FF2B5EF4-FFF2-40B4-BE49-F238E27FC236}">
                <a16:creationId xmlns:a16="http://schemas.microsoft.com/office/drawing/2014/main" xmlns="" id="{00000000-0008-0000-1100-0000F3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22" name="Group 7159">
          <a:extLst>
            <a:ext uri="{FF2B5EF4-FFF2-40B4-BE49-F238E27FC236}">
              <a16:creationId xmlns:a16="http://schemas.microsoft.com/office/drawing/2014/main" xmlns="" id="{00000000-0008-0000-1100-0000DEE64600}"/>
            </a:ext>
          </a:extLst>
        </xdr:cNvPr>
        <xdr:cNvGrpSpPr>
          <a:grpSpLocks/>
        </xdr:cNvGrpSpPr>
      </xdr:nvGrpSpPr>
      <xdr:grpSpPr bwMode="auto">
        <a:xfrm>
          <a:off x="3795713" y="10009188"/>
          <a:ext cx="190500" cy="0"/>
          <a:chOff x="466" y="3952"/>
          <a:chExt cx="28" cy="16"/>
        </a:xfrm>
      </xdr:grpSpPr>
      <xdr:sp macro="" textlink="">
        <xdr:nvSpPr>
          <xdr:cNvPr id="4646896" name="Line 7160">
            <a:extLst>
              <a:ext uri="{FF2B5EF4-FFF2-40B4-BE49-F238E27FC236}">
                <a16:creationId xmlns:a16="http://schemas.microsoft.com/office/drawing/2014/main" xmlns="" id="{00000000-0008-0000-1100-0000F0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97" name="Line 7161">
            <a:extLst>
              <a:ext uri="{FF2B5EF4-FFF2-40B4-BE49-F238E27FC236}">
                <a16:creationId xmlns:a16="http://schemas.microsoft.com/office/drawing/2014/main" xmlns="" id="{00000000-0008-0000-1100-0000F1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23" name="Group 7162">
          <a:extLst>
            <a:ext uri="{FF2B5EF4-FFF2-40B4-BE49-F238E27FC236}">
              <a16:creationId xmlns:a16="http://schemas.microsoft.com/office/drawing/2014/main" xmlns="" id="{00000000-0008-0000-1100-0000DFE64600}"/>
            </a:ext>
          </a:extLst>
        </xdr:cNvPr>
        <xdr:cNvGrpSpPr>
          <a:grpSpLocks/>
        </xdr:cNvGrpSpPr>
      </xdr:nvGrpSpPr>
      <xdr:grpSpPr bwMode="auto">
        <a:xfrm>
          <a:off x="3795713" y="10009188"/>
          <a:ext cx="190500" cy="0"/>
          <a:chOff x="466" y="3952"/>
          <a:chExt cx="28" cy="16"/>
        </a:xfrm>
      </xdr:grpSpPr>
      <xdr:sp macro="" textlink="">
        <xdr:nvSpPr>
          <xdr:cNvPr id="4646894" name="Line 7163">
            <a:extLst>
              <a:ext uri="{FF2B5EF4-FFF2-40B4-BE49-F238E27FC236}">
                <a16:creationId xmlns:a16="http://schemas.microsoft.com/office/drawing/2014/main" xmlns="" id="{00000000-0008-0000-1100-0000EE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95" name="Line 7164">
            <a:extLst>
              <a:ext uri="{FF2B5EF4-FFF2-40B4-BE49-F238E27FC236}">
                <a16:creationId xmlns:a16="http://schemas.microsoft.com/office/drawing/2014/main" xmlns="" id="{00000000-0008-0000-1100-0000EF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624" name="Group 7165">
          <a:extLst>
            <a:ext uri="{FF2B5EF4-FFF2-40B4-BE49-F238E27FC236}">
              <a16:creationId xmlns:a16="http://schemas.microsoft.com/office/drawing/2014/main" xmlns="" id="{00000000-0008-0000-1100-0000E0E64600}"/>
            </a:ext>
          </a:extLst>
        </xdr:cNvPr>
        <xdr:cNvGrpSpPr>
          <a:grpSpLocks/>
        </xdr:cNvGrpSpPr>
      </xdr:nvGrpSpPr>
      <xdr:grpSpPr bwMode="auto">
        <a:xfrm>
          <a:off x="3795713" y="10009188"/>
          <a:ext cx="188912" cy="0"/>
          <a:chOff x="466" y="3952"/>
          <a:chExt cx="28" cy="16"/>
        </a:xfrm>
      </xdr:grpSpPr>
      <xdr:sp macro="" textlink="">
        <xdr:nvSpPr>
          <xdr:cNvPr id="4646892" name="Line 7166">
            <a:extLst>
              <a:ext uri="{FF2B5EF4-FFF2-40B4-BE49-F238E27FC236}">
                <a16:creationId xmlns:a16="http://schemas.microsoft.com/office/drawing/2014/main" xmlns="" id="{00000000-0008-0000-1100-0000EC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93" name="Line 7167">
            <a:extLst>
              <a:ext uri="{FF2B5EF4-FFF2-40B4-BE49-F238E27FC236}">
                <a16:creationId xmlns:a16="http://schemas.microsoft.com/office/drawing/2014/main" xmlns="" id="{00000000-0008-0000-1100-0000ED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25" name="Group 7168">
          <a:extLst>
            <a:ext uri="{FF2B5EF4-FFF2-40B4-BE49-F238E27FC236}">
              <a16:creationId xmlns:a16="http://schemas.microsoft.com/office/drawing/2014/main" xmlns="" id="{00000000-0008-0000-1100-0000E1E64600}"/>
            </a:ext>
          </a:extLst>
        </xdr:cNvPr>
        <xdr:cNvGrpSpPr>
          <a:grpSpLocks/>
        </xdr:cNvGrpSpPr>
      </xdr:nvGrpSpPr>
      <xdr:grpSpPr bwMode="auto">
        <a:xfrm>
          <a:off x="3795713" y="10009188"/>
          <a:ext cx="190500" cy="0"/>
          <a:chOff x="466" y="3952"/>
          <a:chExt cx="28" cy="16"/>
        </a:xfrm>
      </xdr:grpSpPr>
      <xdr:sp macro="" textlink="">
        <xdr:nvSpPr>
          <xdr:cNvPr id="4646890" name="Line 7169">
            <a:extLst>
              <a:ext uri="{FF2B5EF4-FFF2-40B4-BE49-F238E27FC236}">
                <a16:creationId xmlns:a16="http://schemas.microsoft.com/office/drawing/2014/main" xmlns="" id="{00000000-0008-0000-1100-0000EA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91" name="Line 7170">
            <a:extLst>
              <a:ext uri="{FF2B5EF4-FFF2-40B4-BE49-F238E27FC236}">
                <a16:creationId xmlns:a16="http://schemas.microsoft.com/office/drawing/2014/main" xmlns="" id="{00000000-0008-0000-1100-0000EB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26" name="Group 7171">
          <a:extLst>
            <a:ext uri="{FF2B5EF4-FFF2-40B4-BE49-F238E27FC236}">
              <a16:creationId xmlns:a16="http://schemas.microsoft.com/office/drawing/2014/main" xmlns="" id="{00000000-0008-0000-1100-0000E2E64600}"/>
            </a:ext>
          </a:extLst>
        </xdr:cNvPr>
        <xdr:cNvGrpSpPr>
          <a:grpSpLocks/>
        </xdr:cNvGrpSpPr>
      </xdr:nvGrpSpPr>
      <xdr:grpSpPr bwMode="auto">
        <a:xfrm>
          <a:off x="3795713" y="10009188"/>
          <a:ext cx="190500" cy="0"/>
          <a:chOff x="466" y="3952"/>
          <a:chExt cx="28" cy="16"/>
        </a:xfrm>
      </xdr:grpSpPr>
      <xdr:sp macro="" textlink="">
        <xdr:nvSpPr>
          <xdr:cNvPr id="4646888" name="Line 7172">
            <a:extLst>
              <a:ext uri="{FF2B5EF4-FFF2-40B4-BE49-F238E27FC236}">
                <a16:creationId xmlns:a16="http://schemas.microsoft.com/office/drawing/2014/main" xmlns="" id="{00000000-0008-0000-1100-0000E8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89" name="Line 7173">
            <a:extLst>
              <a:ext uri="{FF2B5EF4-FFF2-40B4-BE49-F238E27FC236}">
                <a16:creationId xmlns:a16="http://schemas.microsoft.com/office/drawing/2014/main" xmlns="" id="{00000000-0008-0000-1100-0000E9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627" name="Group 7174">
          <a:extLst>
            <a:ext uri="{FF2B5EF4-FFF2-40B4-BE49-F238E27FC236}">
              <a16:creationId xmlns:a16="http://schemas.microsoft.com/office/drawing/2014/main" xmlns="" id="{00000000-0008-0000-1100-0000E3E64600}"/>
            </a:ext>
          </a:extLst>
        </xdr:cNvPr>
        <xdr:cNvGrpSpPr>
          <a:grpSpLocks/>
        </xdr:cNvGrpSpPr>
      </xdr:nvGrpSpPr>
      <xdr:grpSpPr bwMode="auto">
        <a:xfrm>
          <a:off x="3795713" y="10009188"/>
          <a:ext cx="188912" cy="0"/>
          <a:chOff x="466" y="3952"/>
          <a:chExt cx="28" cy="16"/>
        </a:xfrm>
      </xdr:grpSpPr>
      <xdr:sp macro="" textlink="">
        <xdr:nvSpPr>
          <xdr:cNvPr id="4646886" name="Line 7175">
            <a:extLst>
              <a:ext uri="{FF2B5EF4-FFF2-40B4-BE49-F238E27FC236}">
                <a16:creationId xmlns:a16="http://schemas.microsoft.com/office/drawing/2014/main" xmlns="" id="{00000000-0008-0000-1100-0000E6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87" name="Line 7176">
            <a:extLst>
              <a:ext uri="{FF2B5EF4-FFF2-40B4-BE49-F238E27FC236}">
                <a16:creationId xmlns:a16="http://schemas.microsoft.com/office/drawing/2014/main" xmlns="" id="{00000000-0008-0000-1100-0000E7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628" name="Group 7177">
          <a:extLst>
            <a:ext uri="{FF2B5EF4-FFF2-40B4-BE49-F238E27FC236}">
              <a16:creationId xmlns:a16="http://schemas.microsoft.com/office/drawing/2014/main" xmlns="" id="{00000000-0008-0000-1100-0000E4E64600}"/>
            </a:ext>
          </a:extLst>
        </xdr:cNvPr>
        <xdr:cNvGrpSpPr>
          <a:grpSpLocks/>
        </xdr:cNvGrpSpPr>
      </xdr:nvGrpSpPr>
      <xdr:grpSpPr bwMode="auto">
        <a:xfrm>
          <a:off x="4327525" y="10009188"/>
          <a:ext cx="266700" cy="0"/>
          <a:chOff x="466" y="3952"/>
          <a:chExt cx="28" cy="16"/>
        </a:xfrm>
      </xdr:grpSpPr>
      <xdr:sp macro="" textlink="">
        <xdr:nvSpPr>
          <xdr:cNvPr id="4646884" name="Line 7178">
            <a:extLst>
              <a:ext uri="{FF2B5EF4-FFF2-40B4-BE49-F238E27FC236}">
                <a16:creationId xmlns:a16="http://schemas.microsoft.com/office/drawing/2014/main" xmlns="" id="{00000000-0008-0000-1100-0000E4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85" name="Line 7179">
            <a:extLst>
              <a:ext uri="{FF2B5EF4-FFF2-40B4-BE49-F238E27FC236}">
                <a16:creationId xmlns:a16="http://schemas.microsoft.com/office/drawing/2014/main" xmlns="" id="{00000000-0008-0000-1100-0000E5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629" name="Group 7180">
          <a:extLst>
            <a:ext uri="{FF2B5EF4-FFF2-40B4-BE49-F238E27FC236}">
              <a16:creationId xmlns:a16="http://schemas.microsoft.com/office/drawing/2014/main" xmlns="" id="{00000000-0008-0000-1100-0000E5E64600}"/>
            </a:ext>
          </a:extLst>
        </xdr:cNvPr>
        <xdr:cNvGrpSpPr>
          <a:grpSpLocks/>
        </xdr:cNvGrpSpPr>
      </xdr:nvGrpSpPr>
      <xdr:grpSpPr bwMode="auto">
        <a:xfrm>
          <a:off x="4327525" y="10009188"/>
          <a:ext cx="266700" cy="0"/>
          <a:chOff x="466" y="3952"/>
          <a:chExt cx="28" cy="16"/>
        </a:xfrm>
      </xdr:grpSpPr>
      <xdr:sp macro="" textlink="">
        <xdr:nvSpPr>
          <xdr:cNvPr id="4646882" name="Line 7181">
            <a:extLst>
              <a:ext uri="{FF2B5EF4-FFF2-40B4-BE49-F238E27FC236}">
                <a16:creationId xmlns:a16="http://schemas.microsoft.com/office/drawing/2014/main" xmlns="" id="{00000000-0008-0000-1100-0000E2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83" name="Line 7182">
            <a:extLst>
              <a:ext uri="{FF2B5EF4-FFF2-40B4-BE49-F238E27FC236}">
                <a16:creationId xmlns:a16="http://schemas.microsoft.com/office/drawing/2014/main" xmlns="" id="{00000000-0008-0000-1100-0000E3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630" name="Group 7183">
          <a:extLst>
            <a:ext uri="{FF2B5EF4-FFF2-40B4-BE49-F238E27FC236}">
              <a16:creationId xmlns:a16="http://schemas.microsoft.com/office/drawing/2014/main" xmlns="" id="{00000000-0008-0000-1100-0000E6E64600}"/>
            </a:ext>
          </a:extLst>
        </xdr:cNvPr>
        <xdr:cNvGrpSpPr>
          <a:grpSpLocks/>
        </xdr:cNvGrpSpPr>
      </xdr:nvGrpSpPr>
      <xdr:grpSpPr bwMode="auto">
        <a:xfrm>
          <a:off x="4327525" y="10009188"/>
          <a:ext cx="266700" cy="0"/>
          <a:chOff x="466" y="3952"/>
          <a:chExt cx="28" cy="16"/>
        </a:xfrm>
      </xdr:grpSpPr>
      <xdr:sp macro="" textlink="">
        <xdr:nvSpPr>
          <xdr:cNvPr id="4646880" name="Line 7184">
            <a:extLst>
              <a:ext uri="{FF2B5EF4-FFF2-40B4-BE49-F238E27FC236}">
                <a16:creationId xmlns:a16="http://schemas.microsoft.com/office/drawing/2014/main" xmlns="" id="{00000000-0008-0000-1100-0000E0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81" name="Line 7185">
            <a:extLst>
              <a:ext uri="{FF2B5EF4-FFF2-40B4-BE49-F238E27FC236}">
                <a16:creationId xmlns:a16="http://schemas.microsoft.com/office/drawing/2014/main" xmlns="" id="{00000000-0008-0000-1100-0000E1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631" name="Group 7186">
          <a:extLst>
            <a:ext uri="{FF2B5EF4-FFF2-40B4-BE49-F238E27FC236}">
              <a16:creationId xmlns:a16="http://schemas.microsoft.com/office/drawing/2014/main" xmlns="" id="{00000000-0008-0000-1100-0000E7E64600}"/>
            </a:ext>
          </a:extLst>
        </xdr:cNvPr>
        <xdr:cNvGrpSpPr>
          <a:grpSpLocks/>
        </xdr:cNvGrpSpPr>
      </xdr:nvGrpSpPr>
      <xdr:grpSpPr bwMode="auto">
        <a:xfrm>
          <a:off x="5041900" y="10009188"/>
          <a:ext cx="266700" cy="0"/>
          <a:chOff x="466" y="3952"/>
          <a:chExt cx="28" cy="16"/>
        </a:xfrm>
      </xdr:grpSpPr>
      <xdr:sp macro="" textlink="">
        <xdr:nvSpPr>
          <xdr:cNvPr id="4646878" name="Line 7187">
            <a:extLst>
              <a:ext uri="{FF2B5EF4-FFF2-40B4-BE49-F238E27FC236}">
                <a16:creationId xmlns:a16="http://schemas.microsoft.com/office/drawing/2014/main" xmlns="" id="{00000000-0008-0000-1100-0000DE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79" name="Line 7188">
            <a:extLst>
              <a:ext uri="{FF2B5EF4-FFF2-40B4-BE49-F238E27FC236}">
                <a16:creationId xmlns:a16="http://schemas.microsoft.com/office/drawing/2014/main" xmlns="" id="{00000000-0008-0000-1100-0000DF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632" name="Group 7189">
          <a:extLst>
            <a:ext uri="{FF2B5EF4-FFF2-40B4-BE49-F238E27FC236}">
              <a16:creationId xmlns:a16="http://schemas.microsoft.com/office/drawing/2014/main" xmlns="" id="{00000000-0008-0000-1100-0000E8E64600}"/>
            </a:ext>
          </a:extLst>
        </xdr:cNvPr>
        <xdr:cNvGrpSpPr>
          <a:grpSpLocks/>
        </xdr:cNvGrpSpPr>
      </xdr:nvGrpSpPr>
      <xdr:grpSpPr bwMode="auto">
        <a:xfrm>
          <a:off x="5041900" y="10009188"/>
          <a:ext cx="266700" cy="0"/>
          <a:chOff x="466" y="3952"/>
          <a:chExt cx="28" cy="16"/>
        </a:xfrm>
      </xdr:grpSpPr>
      <xdr:sp macro="" textlink="">
        <xdr:nvSpPr>
          <xdr:cNvPr id="4646876" name="Line 7190">
            <a:extLst>
              <a:ext uri="{FF2B5EF4-FFF2-40B4-BE49-F238E27FC236}">
                <a16:creationId xmlns:a16="http://schemas.microsoft.com/office/drawing/2014/main" xmlns="" id="{00000000-0008-0000-1100-0000DC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77" name="Line 7191">
            <a:extLst>
              <a:ext uri="{FF2B5EF4-FFF2-40B4-BE49-F238E27FC236}">
                <a16:creationId xmlns:a16="http://schemas.microsoft.com/office/drawing/2014/main" xmlns="" id="{00000000-0008-0000-1100-0000DD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633" name="Group 7192">
          <a:extLst>
            <a:ext uri="{FF2B5EF4-FFF2-40B4-BE49-F238E27FC236}">
              <a16:creationId xmlns:a16="http://schemas.microsoft.com/office/drawing/2014/main" xmlns="" id="{00000000-0008-0000-1100-0000E9E64600}"/>
            </a:ext>
          </a:extLst>
        </xdr:cNvPr>
        <xdr:cNvGrpSpPr>
          <a:grpSpLocks/>
        </xdr:cNvGrpSpPr>
      </xdr:nvGrpSpPr>
      <xdr:grpSpPr bwMode="auto">
        <a:xfrm>
          <a:off x="5041900" y="10009188"/>
          <a:ext cx="266700" cy="0"/>
          <a:chOff x="466" y="3952"/>
          <a:chExt cx="28" cy="16"/>
        </a:xfrm>
      </xdr:grpSpPr>
      <xdr:sp macro="" textlink="">
        <xdr:nvSpPr>
          <xdr:cNvPr id="4646874" name="Line 7193">
            <a:extLst>
              <a:ext uri="{FF2B5EF4-FFF2-40B4-BE49-F238E27FC236}">
                <a16:creationId xmlns:a16="http://schemas.microsoft.com/office/drawing/2014/main" xmlns="" id="{00000000-0008-0000-1100-0000DA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75" name="Line 7194">
            <a:extLst>
              <a:ext uri="{FF2B5EF4-FFF2-40B4-BE49-F238E27FC236}">
                <a16:creationId xmlns:a16="http://schemas.microsoft.com/office/drawing/2014/main" xmlns="" id="{00000000-0008-0000-1100-0000DB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634" name="Group 7195">
          <a:extLst>
            <a:ext uri="{FF2B5EF4-FFF2-40B4-BE49-F238E27FC236}">
              <a16:creationId xmlns:a16="http://schemas.microsoft.com/office/drawing/2014/main" xmlns="" id="{00000000-0008-0000-1100-0000EAE64600}"/>
            </a:ext>
          </a:extLst>
        </xdr:cNvPr>
        <xdr:cNvGrpSpPr>
          <a:grpSpLocks/>
        </xdr:cNvGrpSpPr>
      </xdr:nvGrpSpPr>
      <xdr:grpSpPr bwMode="auto">
        <a:xfrm>
          <a:off x="5041900" y="10009188"/>
          <a:ext cx="266700" cy="0"/>
          <a:chOff x="466" y="3952"/>
          <a:chExt cx="28" cy="16"/>
        </a:xfrm>
      </xdr:grpSpPr>
      <xdr:sp macro="" textlink="">
        <xdr:nvSpPr>
          <xdr:cNvPr id="4646872" name="Line 7196">
            <a:extLst>
              <a:ext uri="{FF2B5EF4-FFF2-40B4-BE49-F238E27FC236}">
                <a16:creationId xmlns:a16="http://schemas.microsoft.com/office/drawing/2014/main" xmlns="" id="{00000000-0008-0000-1100-0000D8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73" name="Line 7197">
            <a:extLst>
              <a:ext uri="{FF2B5EF4-FFF2-40B4-BE49-F238E27FC236}">
                <a16:creationId xmlns:a16="http://schemas.microsoft.com/office/drawing/2014/main" xmlns="" id="{00000000-0008-0000-1100-0000D9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635" name="Group 7198">
          <a:extLst>
            <a:ext uri="{FF2B5EF4-FFF2-40B4-BE49-F238E27FC236}">
              <a16:creationId xmlns:a16="http://schemas.microsoft.com/office/drawing/2014/main" xmlns="" id="{00000000-0008-0000-1100-0000EBE64600}"/>
            </a:ext>
          </a:extLst>
        </xdr:cNvPr>
        <xdr:cNvGrpSpPr>
          <a:grpSpLocks/>
        </xdr:cNvGrpSpPr>
      </xdr:nvGrpSpPr>
      <xdr:grpSpPr bwMode="auto">
        <a:xfrm>
          <a:off x="5041900" y="10009188"/>
          <a:ext cx="266700" cy="0"/>
          <a:chOff x="466" y="3952"/>
          <a:chExt cx="28" cy="16"/>
        </a:xfrm>
      </xdr:grpSpPr>
      <xdr:sp macro="" textlink="">
        <xdr:nvSpPr>
          <xdr:cNvPr id="4646870" name="Line 7199">
            <a:extLst>
              <a:ext uri="{FF2B5EF4-FFF2-40B4-BE49-F238E27FC236}">
                <a16:creationId xmlns:a16="http://schemas.microsoft.com/office/drawing/2014/main" xmlns="" id="{00000000-0008-0000-1100-0000D6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71" name="Line 7200">
            <a:extLst>
              <a:ext uri="{FF2B5EF4-FFF2-40B4-BE49-F238E27FC236}">
                <a16:creationId xmlns:a16="http://schemas.microsoft.com/office/drawing/2014/main" xmlns="" id="{00000000-0008-0000-1100-0000D7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36" name="Group 7201">
          <a:extLst>
            <a:ext uri="{FF2B5EF4-FFF2-40B4-BE49-F238E27FC236}">
              <a16:creationId xmlns:a16="http://schemas.microsoft.com/office/drawing/2014/main" xmlns="" id="{00000000-0008-0000-1100-0000ECE64600}"/>
            </a:ext>
          </a:extLst>
        </xdr:cNvPr>
        <xdr:cNvGrpSpPr>
          <a:grpSpLocks/>
        </xdr:cNvGrpSpPr>
      </xdr:nvGrpSpPr>
      <xdr:grpSpPr bwMode="auto">
        <a:xfrm>
          <a:off x="3795713" y="10009188"/>
          <a:ext cx="190500" cy="0"/>
          <a:chOff x="466" y="3952"/>
          <a:chExt cx="28" cy="16"/>
        </a:xfrm>
      </xdr:grpSpPr>
      <xdr:sp macro="" textlink="">
        <xdr:nvSpPr>
          <xdr:cNvPr id="4646868" name="Line 7202">
            <a:extLst>
              <a:ext uri="{FF2B5EF4-FFF2-40B4-BE49-F238E27FC236}">
                <a16:creationId xmlns:a16="http://schemas.microsoft.com/office/drawing/2014/main" xmlns="" id="{00000000-0008-0000-1100-0000D4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69" name="Line 7203">
            <a:extLst>
              <a:ext uri="{FF2B5EF4-FFF2-40B4-BE49-F238E27FC236}">
                <a16:creationId xmlns:a16="http://schemas.microsoft.com/office/drawing/2014/main" xmlns="" id="{00000000-0008-0000-1100-0000D5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637" name="Group 7204">
          <a:extLst>
            <a:ext uri="{FF2B5EF4-FFF2-40B4-BE49-F238E27FC236}">
              <a16:creationId xmlns:a16="http://schemas.microsoft.com/office/drawing/2014/main" xmlns="" id="{00000000-0008-0000-1100-0000EDE64600}"/>
            </a:ext>
          </a:extLst>
        </xdr:cNvPr>
        <xdr:cNvGrpSpPr>
          <a:grpSpLocks/>
        </xdr:cNvGrpSpPr>
      </xdr:nvGrpSpPr>
      <xdr:grpSpPr bwMode="auto">
        <a:xfrm>
          <a:off x="4327525" y="10009188"/>
          <a:ext cx="266700" cy="0"/>
          <a:chOff x="466" y="3952"/>
          <a:chExt cx="28" cy="16"/>
        </a:xfrm>
      </xdr:grpSpPr>
      <xdr:sp macro="" textlink="">
        <xdr:nvSpPr>
          <xdr:cNvPr id="4646866" name="Line 7205">
            <a:extLst>
              <a:ext uri="{FF2B5EF4-FFF2-40B4-BE49-F238E27FC236}">
                <a16:creationId xmlns:a16="http://schemas.microsoft.com/office/drawing/2014/main" xmlns="" id="{00000000-0008-0000-1100-0000D2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67" name="Line 7206">
            <a:extLst>
              <a:ext uri="{FF2B5EF4-FFF2-40B4-BE49-F238E27FC236}">
                <a16:creationId xmlns:a16="http://schemas.microsoft.com/office/drawing/2014/main" xmlns="" id="{00000000-0008-0000-1100-0000D3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38" name="Group 7207">
          <a:extLst>
            <a:ext uri="{FF2B5EF4-FFF2-40B4-BE49-F238E27FC236}">
              <a16:creationId xmlns:a16="http://schemas.microsoft.com/office/drawing/2014/main" xmlns="" id="{00000000-0008-0000-1100-0000EEE64600}"/>
            </a:ext>
          </a:extLst>
        </xdr:cNvPr>
        <xdr:cNvGrpSpPr>
          <a:grpSpLocks/>
        </xdr:cNvGrpSpPr>
      </xdr:nvGrpSpPr>
      <xdr:grpSpPr bwMode="auto">
        <a:xfrm>
          <a:off x="3795713" y="10009188"/>
          <a:ext cx="190500" cy="0"/>
          <a:chOff x="466" y="3952"/>
          <a:chExt cx="28" cy="16"/>
        </a:xfrm>
      </xdr:grpSpPr>
      <xdr:sp macro="" textlink="">
        <xdr:nvSpPr>
          <xdr:cNvPr id="4646864" name="Line 7208">
            <a:extLst>
              <a:ext uri="{FF2B5EF4-FFF2-40B4-BE49-F238E27FC236}">
                <a16:creationId xmlns:a16="http://schemas.microsoft.com/office/drawing/2014/main" xmlns="" id="{00000000-0008-0000-1100-0000D0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65" name="Line 7209">
            <a:extLst>
              <a:ext uri="{FF2B5EF4-FFF2-40B4-BE49-F238E27FC236}">
                <a16:creationId xmlns:a16="http://schemas.microsoft.com/office/drawing/2014/main" xmlns="" id="{00000000-0008-0000-1100-0000D1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639" name="Group 7210">
          <a:extLst>
            <a:ext uri="{FF2B5EF4-FFF2-40B4-BE49-F238E27FC236}">
              <a16:creationId xmlns:a16="http://schemas.microsoft.com/office/drawing/2014/main" xmlns="" id="{00000000-0008-0000-1100-0000EFE64600}"/>
            </a:ext>
          </a:extLst>
        </xdr:cNvPr>
        <xdr:cNvGrpSpPr>
          <a:grpSpLocks/>
        </xdr:cNvGrpSpPr>
      </xdr:nvGrpSpPr>
      <xdr:grpSpPr bwMode="auto">
        <a:xfrm>
          <a:off x="4327525" y="10009188"/>
          <a:ext cx="266700" cy="0"/>
          <a:chOff x="466" y="3952"/>
          <a:chExt cx="28" cy="16"/>
        </a:xfrm>
      </xdr:grpSpPr>
      <xdr:sp macro="" textlink="">
        <xdr:nvSpPr>
          <xdr:cNvPr id="4646862" name="Line 7211">
            <a:extLst>
              <a:ext uri="{FF2B5EF4-FFF2-40B4-BE49-F238E27FC236}">
                <a16:creationId xmlns:a16="http://schemas.microsoft.com/office/drawing/2014/main" xmlns="" id="{00000000-0008-0000-1100-0000CE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63" name="Line 7212">
            <a:extLst>
              <a:ext uri="{FF2B5EF4-FFF2-40B4-BE49-F238E27FC236}">
                <a16:creationId xmlns:a16="http://schemas.microsoft.com/office/drawing/2014/main" xmlns="" id="{00000000-0008-0000-1100-0000CF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40" name="Group 7213">
          <a:extLst>
            <a:ext uri="{FF2B5EF4-FFF2-40B4-BE49-F238E27FC236}">
              <a16:creationId xmlns:a16="http://schemas.microsoft.com/office/drawing/2014/main" xmlns="" id="{00000000-0008-0000-1100-0000F0E64600}"/>
            </a:ext>
          </a:extLst>
        </xdr:cNvPr>
        <xdr:cNvGrpSpPr>
          <a:grpSpLocks/>
        </xdr:cNvGrpSpPr>
      </xdr:nvGrpSpPr>
      <xdr:grpSpPr bwMode="auto">
        <a:xfrm>
          <a:off x="3795713" y="10009188"/>
          <a:ext cx="190500" cy="0"/>
          <a:chOff x="466" y="3952"/>
          <a:chExt cx="28" cy="16"/>
        </a:xfrm>
      </xdr:grpSpPr>
      <xdr:sp macro="" textlink="">
        <xdr:nvSpPr>
          <xdr:cNvPr id="4646860" name="Line 7214">
            <a:extLst>
              <a:ext uri="{FF2B5EF4-FFF2-40B4-BE49-F238E27FC236}">
                <a16:creationId xmlns:a16="http://schemas.microsoft.com/office/drawing/2014/main" xmlns="" id="{00000000-0008-0000-1100-0000CC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61" name="Line 7215">
            <a:extLst>
              <a:ext uri="{FF2B5EF4-FFF2-40B4-BE49-F238E27FC236}">
                <a16:creationId xmlns:a16="http://schemas.microsoft.com/office/drawing/2014/main" xmlns="" id="{00000000-0008-0000-1100-0000CD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641" name="Group 7216">
          <a:extLst>
            <a:ext uri="{FF2B5EF4-FFF2-40B4-BE49-F238E27FC236}">
              <a16:creationId xmlns:a16="http://schemas.microsoft.com/office/drawing/2014/main" xmlns="" id="{00000000-0008-0000-1100-0000F1E64600}"/>
            </a:ext>
          </a:extLst>
        </xdr:cNvPr>
        <xdr:cNvGrpSpPr>
          <a:grpSpLocks/>
        </xdr:cNvGrpSpPr>
      </xdr:nvGrpSpPr>
      <xdr:grpSpPr bwMode="auto">
        <a:xfrm>
          <a:off x="4327525" y="10009188"/>
          <a:ext cx="266700" cy="0"/>
          <a:chOff x="466" y="3952"/>
          <a:chExt cx="28" cy="16"/>
        </a:xfrm>
      </xdr:grpSpPr>
      <xdr:sp macro="" textlink="">
        <xdr:nvSpPr>
          <xdr:cNvPr id="4646858" name="Line 7217">
            <a:extLst>
              <a:ext uri="{FF2B5EF4-FFF2-40B4-BE49-F238E27FC236}">
                <a16:creationId xmlns:a16="http://schemas.microsoft.com/office/drawing/2014/main" xmlns="" id="{00000000-0008-0000-1100-0000CA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59" name="Line 7218">
            <a:extLst>
              <a:ext uri="{FF2B5EF4-FFF2-40B4-BE49-F238E27FC236}">
                <a16:creationId xmlns:a16="http://schemas.microsoft.com/office/drawing/2014/main" xmlns="" id="{00000000-0008-0000-1100-0000CB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42" name="Group 7219">
          <a:extLst>
            <a:ext uri="{FF2B5EF4-FFF2-40B4-BE49-F238E27FC236}">
              <a16:creationId xmlns:a16="http://schemas.microsoft.com/office/drawing/2014/main" xmlns="" id="{00000000-0008-0000-1100-0000F2E64600}"/>
            </a:ext>
          </a:extLst>
        </xdr:cNvPr>
        <xdr:cNvGrpSpPr>
          <a:grpSpLocks/>
        </xdr:cNvGrpSpPr>
      </xdr:nvGrpSpPr>
      <xdr:grpSpPr bwMode="auto">
        <a:xfrm>
          <a:off x="3795713" y="10009188"/>
          <a:ext cx="190500" cy="0"/>
          <a:chOff x="466" y="3952"/>
          <a:chExt cx="28" cy="16"/>
        </a:xfrm>
      </xdr:grpSpPr>
      <xdr:sp macro="" textlink="">
        <xdr:nvSpPr>
          <xdr:cNvPr id="4646856" name="Line 7220">
            <a:extLst>
              <a:ext uri="{FF2B5EF4-FFF2-40B4-BE49-F238E27FC236}">
                <a16:creationId xmlns:a16="http://schemas.microsoft.com/office/drawing/2014/main" xmlns="" id="{00000000-0008-0000-1100-0000C8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57" name="Line 7221">
            <a:extLst>
              <a:ext uri="{FF2B5EF4-FFF2-40B4-BE49-F238E27FC236}">
                <a16:creationId xmlns:a16="http://schemas.microsoft.com/office/drawing/2014/main" xmlns="" id="{00000000-0008-0000-1100-0000C9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643" name="Group 7222">
          <a:extLst>
            <a:ext uri="{FF2B5EF4-FFF2-40B4-BE49-F238E27FC236}">
              <a16:creationId xmlns:a16="http://schemas.microsoft.com/office/drawing/2014/main" xmlns="" id="{00000000-0008-0000-1100-0000F3E64600}"/>
            </a:ext>
          </a:extLst>
        </xdr:cNvPr>
        <xdr:cNvGrpSpPr>
          <a:grpSpLocks/>
        </xdr:cNvGrpSpPr>
      </xdr:nvGrpSpPr>
      <xdr:grpSpPr bwMode="auto">
        <a:xfrm>
          <a:off x="4327525" y="10009188"/>
          <a:ext cx="266700" cy="0"/>
          <a:chOff x="466" y="3952"/>
          <a:chExt cx="28" cy="16"/>
        </a:xfrm>
      </xdr:grpSpPr>
      <xdr:sp macro="" textlink="">
        <xdr:nvSpPr>
          <xdr:cNvPr id="4646854" name="Line 7223">
            <a:extLst>
              <a:ext uri="{FF2B5EF4-FFF2-40B4-BE49-F238E27FC236}">
                <a16:creationId xmlns:a16="http://schemas.microsoft.com/office/drawing/2014/main" xmlns="" id="{00000000-0008-0000-1100-0000C6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55" name="Line 7224">
            <a:extLst>
              <a:ext uri="{FF2B5EF4-FFF2-40B4-BE49-F238E27FC236}">
                <a16:creationId xmlns:a16="http://schemas.microsoft.com/office/drawing/2014/main" xmlns="" id="{00000000-0008-0000-1100-0000C7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44" name="Group 7225">
          <a:extLst>
            <a:ext uri="{FF2B5EF4-FFF2-40B4-BE49-F238E27FC236}">
              <a16:creationId xmlns:a16="http://schemas.microsoft.com/office/drawing/2014/main" xmlns="" id="{00000000-0008-0000-1100-0000F4E64600}"/>
            </a:ext>
          </a:extLst>
        </xdr:cNvPr>
        <xdr:cNvGrpSpPr>
          <a:grpSpLocks/>
        </xdr:cNvGrpSpPr>
      </xdr:nvGrpSpPr>
      <xdr:grpSpPr bwMode="auto">
        <a:xfrm>
          <a:off x="3795713" y="10009188"/>
          <a:ext cx="190500" cy="0"/>
          <a:chOff x="466" y="3952"/>
          <a:chExt cx="28" cy="16"/>
        </a:xfrm>
      </xdr:grpSpPr>
      <xdr:sp macro="" textlink="">
        <xdr:nvSpPr>
          <xdr:cNvPr id="4646852" name="Line 7226">
            <a:extLst>
              <a:ext uri="{FF2B5EF4-FFF2-40B4-BE49-F238E27FC236}">
                <a16:creationId xmlns:a16="http://schemas.microsoft.com/office/drawing/2014/main" xmlns="" id="{00000000-0008-0000-1100-0000C4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53" name="Line 7227">
            <a:extLst>
              <a:ext uri="{FF2B5EF4-FFF2-40B4-BE49-F238E27FC236}">
                <a16:creationId xmlns:a16="http://schemas.microsoft.com/office/drawing/2014/main" xmlns="" id="{00000000-0008-0000-1100-0000C5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45" name="Group 7228">
          <a:extLst>
            <a:ext uri="{FF2B5EF4-FFF2-40B4-BE49-F238E27FC236}">
              <a16:creationId xmlns:a16="http://schemas.microsoft.com/office/drawing/2014/main" xmlns="" id="{00000000-0008-0000-1100-0000F5E64600}"/>
            </a:ext>
          </a:extLst>
        </xdr:cNvPr>
        <xdr:cNvGrpSpPr>
          <a:grpSpLocks/>
        </xdr:cNvGrpSpPr>
      </xdr:nvGrpSpPr>
      <xdr:grpSpPr bwMode="auto">
        <a:xfrm>
          <a:off x="3795713" y="10009188"/>
          <a:ext cx="190500" cy="0"/>
          <a:chOff x="466" y="3952"/>
          <a:chExt cx="28" cy="16"/>
        </a:xfrm>
      </xdr:grpSpPr>
      <xdr:sp macro="" textlink="">
        <xdr:nvSpPr>
          <xdr:cNvPr id="4646850" name="Line 7229">
            <a:extLst>
              <a:ext uri="{FF2B5EF4-FFF2-40B4-BE49-F238E27FC236}">
                <a16:creationId xmlns:a16="http://schemas.microsoft.com/office/drawing/2014/main" xmlns="" id="{00000000-0008-0000-1100-0000C2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51" name="Line 7230">
            <a:extLst>
              <a:ext uri="{FF2B5EF4-FFF2-40B4-BE49-F238E27FC236}">
                <a16:creationId xmlns:a16="http://schemas.microsoft.com/office/drawing/2014/main" xmlns="" id="{00000000-0008-0000-1100-0000C3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46" name="Group 7231">
          <a:extLst>
            <a:ext uri="{FF2B5EF4-FFF2-40B4-BE49-F238E27FC236}">
              <a16:creationId xmlns:a16="http://schemas.microsoft.com/office/drawing/2014/main" xmlns="" id="{00000000-0008-0000-1100-0000F6E64600}"/>
            </a:ext>
          </a:extLst>
        </xdr:cNvPr>
        <xdr:cNvGrpSpPr>
          <a:grpSpLocks/>
        </xdr:cNvGrpSpPr>
      </xdr:nvGrpSpPr>
      <xdr:grpSpPr bwMode="auto">
        <a:xfrm>
          <a:off x="3795713" y="10009188"/>
          <a:ext cx="190500" cy="0"/>
          <a:chOff x="466" y="3952"/>
          <a:chExt cx="28" cy="16"/>
        </a:xfrm>
      </xdr:grpSpPr>
      <xdr:sp macro="" textlink="">
        <xdr:nvSpPr>
          <xdr:cNvPr id="4646848" name="Line 7232">
            <a:extLst>
              <a:ext uri="{FF2B5EF4-FFF2-40B4-BE49-F238E27FC236}">
                <a16:creationId xmlns:a16="http://schemas.microsoft.com/office/drawing/2014/main" xmlns="" id="{00000000-0008-0000-1100-0000C0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49" name="Line 7233">
            <a:extLst>
              <a:ext uri="{FF2B5EF4-FFF2-40B4-BE49-F238E27FC236}">
                <a16:creationId xmlns:a16="http://schemas.microsoft.com/office/drawing/2014/main" xmlns="" id="{00000000-0008-0000-1100-0000C1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47" name="Group 7234">
          <a:extLst>
            <a:ext uri="{FF2B5EF4-FFF2-40B4-BE49-F238E27FC236}">
              <a16:creationId xmlns:a16="http://schemas.microsoft.com/office/drawing/2014/main" xmlns="" id="{00000000-0008-0000-1100-0000F7E64600}"/>
            </a:ext>
          </a:extLst>
        </xdr:cNvPr>
        <xdr:cNvGrpSpPr>
          <a:grpSpLocks/>
        </xdr:cNvGrpSpPr>
      </xdr:nvGrpSpPr>
      <xdr:grpSpPr bwMode="auto">
        <a:xfrm>
          <a:off x="3795713" y="10009188"/>
          <a:ext cx="190500" cy="0"/>
          <a:chOff x="466" y="3952"/>
          <a:chExt cx="28" cy="16"/>
        </a:xfrm>
      </xdr:grpSpPr>
      <xdr:sp macro="" textlink="">
        <xdr:nvSpPr>
          <xdr:cNvPr id="4646846" name="Line 7235">
            <a:extLst>
              <a:ext uri="{FF2B5EF4-FFF2-40B4-BE49-F238E27FC236}">
                <a16:creationId xmlns:a16="http://schemas.microsoft.com/office/drawing/2014/main" xmlns="" id="{00000000-0008-0000-1100-0000BE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47" name="Line 7236">
            <a:extLst>
              <a:ext uri="{FF2B5EF4-FFF2-40B4-BE49-F238E27FC236}">
                <a16:creationId xmlns:a16="http://schemas.microsoft.com/office/drawing/2014/main" xmlns="" id="{00000000-0008-0000-1100-0000BF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48" name="Group 7237">
          <a:extLst>
            <a:ext uri="{FF2B5EF4-FFF2-40B4-BE49-F238E27FC236}">
              <a16:creationId xmlns:a16="http://schemas.microsoft.com/office/drawing/2014/main" xmlns="" id="{00000000-0008-0000-1100-0000F8E64600}"/>
            </a:ext>
          </a:extLst>
        </xdr:cNvPr>
        <xdr:cNvGrpSpPr>
          <a:grpSpLocks/>
        </xdr:cNvGrpSpPr>
      </xdr:nvGrpSpPr>
      <xdr:grpSpPr bwMode="auto">
        <a:xfrm>
          <a:off x="3795713" y="10009188"/>
          <a:ext cx="190500" cy="0"/>
          <a:chOff x="466" y="3952"/>
          <a:chExt cx="28" cy="16"/>
        </a:xfrm>
      </xdr:grpSpPr>
      <xdr:sp macro="" textlink="">
        <xdr:nvSpPr>
          <xdr:cNvPr id="4646844" name="Line 7238">
            <a:extLst>
              <a:ext uri="{FF2B5EF4-FFF2-40B4-BE49-F238E27FC236}">
                <a16:creationId xmlns:a16="http://schemas.microsoft.com/office/drawing/2014/main" xmlns="" id="{00000000-0008-0000-1100-0000BC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45" name="Line 7239">
            <a:extLst>
              <a:ext uri="{FF2B5EF4-FFF2-40B4-BE49-F238E27FC236}">
                <a16:creationId xmlns:a16="http://schemas.microsoft.com/office/drawing/2014/main" xmlns="" id="{00000000-0008-0000-1100-0000BD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649" name="Group 7240">
          <a:extLst>
            <a:ext uri="{FF2B5EF4-FFF2-40B4-BE49-F238E27FC236}">
              <a16:creationId xmlns:a16="http://schemas.microsoft.com/office/drawing/2014/main" xmlns="" id="{00000000-0008-0000-1100-0000F9E64600}"/>
            </a:ext>
          </a:extLst>
        </xdr:cNvPr>
        <xdr:cNvGrpSpPr>
          <a:grpSpLocks/>
        </xdr:cNvGrpSpPr>
      </xdr:nvGrpSpPr>
      <xdr:grpSpPr bwMode="auto">
        <a:xfrm>
          <a:off x="4327525" y="10009188"/>
          <a:ext cx="266700" cy="0"/>
          <a:chOff x="466" y="3952"/>
          <a:chExt cx="28" cy="16"/>
        </a:xfrm>
      </xdr:grpSpPr>
      <xdr:sp macro="" textlink="">
        <xdr:nvSpPr>
          <xdr:cNvPr id="4646842" name="Line 7241">
            <a:extLst>
              <a:ext uri="{FF2B5EF4-FFF2-40B4-BE49-F238E27FC236}">
                <a16:creationId xmlns:a16="http://schemas.microsoft.com/office/drawing/2014/main" xmlns="" id="{00000000-0008-0000-1100-0000BA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43" name="Line 7242">
            <a:extLst>
              <a:ext uri="{FF2B5EF4-FFF2-40B4-BE49-F238E27FC236}">
                <a16:creationId xmlns:a16="http://schemas.microsoft.com/office/drawing/2014/main" xmlns="" id="{00000000-0008-0000-1100-0000BB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650" name="Group 7243">
          <a:extLst>
            <a:ext uri="{FF2B5EF4-FFF2-40B4-BE49-F238E27FC236}">
              <a16:creationId xmlns:a16="http://schemas.microsoft.com/office/drawing/2014/main" xmlns="" id="{00000000-0008-0000-1100-0000FAE64600}"/>
            </a:ext>
          </a:extLst>
        </xdr:cNvPr>
        <xdr:cNvGrpSpPr>
          <a:grpSpLocks/>
        </xdr:cNvGrpSpPr>
      </xdr:nvGrpSpPr>
      <xdr:grpSpPr bwMode="auto">
        <a:xfrm>
          <a:off x="4327525" y="10009188"/>
          <a:ext cx="266700" cy="0"/>
          <a:chOff x="466" y="3952"/>
          <a:chExt cx="28" cy="16"/>
        </a:xfrm>
      </xdr:grpSpPr>
      <xdr:sp macro="" textlink="">
        <xdr:nvSpPr>
          <xdr:cNvPr id="4646840" name="Line 7244">
            <a:extLst>
              <a:ext uri="{FF2B5EF4-FFF2-40B4-BE49-F238E27FC236}">
                <a16:creationId xmlns:a16="http://schemas.microsoft.com/office/drawing/2014/main" xmlns="" id="{00000000-0008-0000-1100-0000B8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41" name="Line 7245">
            <a:extLst>
              <a:ext uri="{FF2B5EF4-FFF2-40B4-BE49-F238E27FC236}">
                <a16:creationId xmlns:a16="http://schemas.microsoft.com/office/drawing/2014/main" xmlns="" id="{00000000-0008-0000-1100-0000B9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651" name="Group 7246">
          <a:extLst>
            <a:ext uri="{FF2B5EF4-FFF2-40B4-BE49-F238E27FC236}">
              <a16:creationId xmlns:a16="http://schemas.microsoft.com/office/drawing/2014/main" xmlns="" id="{00000000-0008-0000-1100-0000FBE64600}"/>
            </a:ext>
          </a:extLst>
        </xdr:cNvPr>
        <xdr:cNvGrpSpPr>
          <a:grpSpLocks/>
        </xdr:cNvGrpSpPr>
      </xdr:nvGrpSpPr>
      <xdr:grpSpPr bwMode="auto">
        <a:xfrm>
          <a:off x="4327525" y="10009188"/>
          <a:ext cx="266700" cy="0"/>
          <a:chOff x="466" y="3952"/>
          <a:chExt cx="28" cy="16"/>
        </a:xfrm>
      </xdr:grpSpPr>
      <xdr:sp macro="" textlink="">
        <xdr:nvSpPr>
          <xdr:cNvPr id="4646838" name="Line 7247">
            <a:extLst>
              <a:ext uri="{FF2B5EF4-FFF2-40B4-BE49-F238E27FC236}">
                <a16:creationId xmlns:a16="http://schemas.microsoft.com/office/drawing/2014/main" xmlns="" id="{00000000-0008-0000-1100-0000B6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39" name="Line 7248">
            <a:extLst>
              <a:ext uri="{FF2B5EF4-FFF2-40B4-BE49-F238E27FC236}">
                <a16:creationId xmlns:a16="http://schemas.microsoft.com/office/drawing/2014/main" xmlns="" id="{00000000-0008-0000-1100-0000B7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652" name="Group 7249">
          <a:extLst>
            <a:ext uri="{FF2B5EF4-FFF2-40B4-BE49-F238E27FC236}">
              <a16:creationId xmlns:a16="http://schemas.microsoft.com/office/drawing/2014/main" xmlns="" id="{00000000-0008-0000-1100-0000FCE64600}"/>
            </a:ext>
          </a:extLst>
        </xdr:cNvPr>
        <xdr:cNvGrpSpPr>
          <a:grpSpLocks/>
        </xdr:cNvGrpSpPr>
      </xdr:nvGrpSpPr>
      <xdr:grpSpPr bwMode="auto">
        <a:xfrm>
          <a:off x="4327525" y="10009188"/>
          <a:ext cx="266700" cy="0"/>
          <a:chOff x="466" y="3952"/>
          <a:chExt cx="28" cy="16"/>
        </a:xfrm>
      </xdr:grpSpPr>
      <xdr:sp macro="" textlink="">
        <xdr:nvSpPr>
          <xdr:cNvPr id="4646836" name="Line 7250">
            <a:extLst>
              <a:ext uri="{FF2B5EF4-FFF2-40B4-BE49-F238E27FC236}">
                <a16:creationId xmlns:a16="http://schemas.microsoft.com/office/drawing/2014/main" xmlns="" id="{00000000-0008-0000-1100-0000B4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37" name="Line 7251">
            <a:extLst>
              <a:ext uri="{FF2B5EF4-FFF2-40B4-BE49-F238E27FC236}">
                <a16:creationId xmlns:a16="http://schemas.microsoft.com/office/drawing/2014/main" xmlns="" id="{00000000-0008-0000-1100-0000B5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653" name="Group 7252">
          <a:extLst>
            <a:ext uri="{FF2B5EF4-FFF2-40B4-BE49-F238E27FC236}">
              <a16:creationId xmlns:a16="http://schemas.microsoft.com/office/drawing/2014/main" xmlns="" id="{00000000-0008-0000-1100-0000FDE64600}"/>
            </a:ext>
          </a:extLst>
        </xdr:cNvPr>
        <xdr:cNvGrpSpPr>
          <a:grpSpLocks/>
        </xdr:cNvGrpSpPr>
      </xdr:nvGrpSpPr>
      <xdr:grpSpPr bwMode="auto">
        <a:xfrm>
          <a:off x="4327525" y="10009188"/>
          <a:ext cx="266700" cy="0"/>
          <a:chOff x="466" y="3952"/>
          <a:chExt cx="28" cy="16"/>
        </a:xfrm>
      </xdr:grpSpPr>
      <xdr:sp macro="" textlink="">
        <xdr:nvSpPr>
          <xdr:cNvPr id="4646834" name="Line 7253">
            <a:extLst>
              <a:ext uri="{FF2B5EF4-FFF2-40B4-BE49-F238E27FC236}">
                <a16:creationId xmlns:a16="http://schemas.microsoft.com/office/drawing/2014/main" xmlns="" id="{00000000-0008-0000-1100-0000B2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35" name="Line 7254">
            <a:extLst>
              <a:ext uri="{FF2B5EF4-FFF2-40B4-BE49-F238E27FC236}">
                <a16:creationId xmlns:a16="http://schemas.microsoft.com/office/drawing/2014/main" xmlns="" id="{00000000-0008-0000-1100-0000B3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54" name="Group 7255">
          <a:extLst>
            <a:ext uri="{FF2B5EF4-FFF2-40B4-BE49-F238E27FC236}">
              <a16:creationId xmlns:a16="http://schemas.microsoft.com/office/drawing/2014/main" xmlns="" id="{00000000-0008-0000-1100-0000FEE64600}"/>
            </a:ext>
          </a:extLst>
        </xdr:cNvPr>
        <xdr:cNvGrpSpPr>
          <a:grpSpLocks/>
        </xdr:cNvGrpSpPr>
      </xdr:nvGrpSpPr>
      <xdr:grpSpPr bwMode="auto">
        <a:xfrm>
          <a:off x="3795713" y="10009188"/>
          <a:ext cx="190500" cy="0"/>
          <a:chOff x="466" y="3952"/>
          <a:chExt cx="28" cy="16"/>
        </a:xfrm>
      </xdr:grpSpPr>
      <xdr:sp macro="" textlink="">
        <xdr:nvSpPr>
          <xdr:cNvPr id="4646832" name="Line 7256">
            <a:extLst>
              <a:ext uri="{FF2B5EF4-FFF2-40B4-BE49-F238E27FC236}">
                <a16:creationId xmlns:a16="http://schemas.microsoft.com/office/drawing/2014/main" xmlns="" id="{00000000-0008-0000-1100-0000B0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33" name="Line 7257">
            <a:extLst>
              <a:ext uri="{FF2B5EF4-FFF2-40B4-BE49-F238E27FC236}">
                <a16:creationId xmlns:a16="http://schemas.microsoft.com/office/drawing/2014/main" xmlns="" id="{00000000-0008-0000-1100-0000B1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55" name="Group 7258">
          <a:extLst>
            <a:ext uri="{FF2B5EF4-FFF2-40B4-BE49-F238E27FC236}">
              <a16:creationId xmlns:a16="http://schemas.microsoft.com/office/drawing/2014/main" xmlns="" id="{00000000-0008-0000-1100-0000FFE64600}"/>
            </a:ext>
          </a:extLst>
        </xdr:cNvPr>
        <xdr:cNvGrpSpPr>
          <a:grpSpLocks/>
        </xdr:cNvGrpSpPr>
      </xdr:nvGrpSpPr>
      <xdr:grpSpPr bwMode="auto">
        <a:xfrm>
          <a:off x="3795713" y="10009188"/>
          <a:ext cx="190500" cy="0"/>
          <a:chOff x="466" y="3952"/>
          <a:chExt cx="28" cy="16"/>
        </a:xfrm>
      </xdr:grpSpPr>
      <xdr:sp macro="" textlink="">
        <xdr:nvSpPr>
          <xdr:cNvPr id="4646830" name="Line 7259">
            <a:extLst>
              <a:ext uri="{FF2B5EF4-FFF2-40B4-BE49-F238E27FC236}">
                <a16:creationId xmlns:a16="http://schemas.microsoft.com/office/drawing/2014/main" xmlns="" id="{00000000-0008-0000-1100-0000AE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31" name="Line 7260">
            <a:extLst>
              <a:ext uri="{FF2B5EF4-FFF2-40B4-BE49-F238E27FC236}">
                <a16:creationId xmlns:a16="http://schemas.microsoft.com/office/drawing/2014/main" xmlns="" id="{00000000-0008-0000-1100-0000AF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656" name="Group 7261">
          <a:extLst>
            <a:ext uri="{FF2B5EF4-FFF2-40B4-BE49-F238E27FC236}">
              <a16:creationId xmlns:a16="http://schemas.microsoft.com/office/drawing/2014/main" xmlns="" id="{00000000-0008-0000-1100-000000E74600}"/>
            </a:ext>
          </a:extLst>
        </xdr:cNvPr>
        <xdr:cNvGrpSpPr>
          <a:grpSpLocks/>
        </xdr:cNvGrpSpPr>
      </xdr:nvGrpSpPr>
      <xdr:grpSpPr bwMode="auto">
        <a:xfrm>
          <a:off x="4327525" y="10009188"/>
          <a:ext cx="266700" cy="0"/>
          <a:chOff x="466" y="3952"/>
          <a:chExt cx="28" cy="16"/>
        </a:xfrm>
      </xdr:grpSpPr>
      <xdr:sp macro="" textlink="">
        <xdr:nvSpPr>
          <xdr:cNvPr id="4646828" name="Line 7262">
            <a:extLst>
              <a:ext uri="{FF2B5EF4-FFF2-40B4-BE49-F238E27FC236}">
                <a16:creationId xmlns:a16="http://schemas.microsoft.com/office/drawing/2014/main" xmlns="" id="{00000000-0008-0000-1100-0000AC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29" name="Line 7263">
            <a:extLst>
              <a:ext uri="{FF2B5EF4-FFF2-40B4-BE49-F238E27FC236}">
                <a16:creationId xmlns:a16="http://schemas.microsoft.com/office/drawing/2014/main" xmlns="" id="{00000000-0008-0000-1100-0000AD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657" name="Group 7264">
          <a:extLst>
            <a:ext uri="{FF2B5EF4-FFF2-40B4-BE49-F238E27FC236}">
              <a16:creationId xmlns:a16="http://schemas.microsoft.com/office/drawing/2014/main" xmlns="" id="{00000000-0008-0000-1100-000001E74600}"/>
            </a:ext>
          </a:extLst>
        </xdr:cNvPr>
        <xdr:cNvGrpSpPr>
          <a:grpSpLocks/>
        </xdr:cNvGrpSpPr>
      </xdr:nvGrpSpPr>
      <xdr:grpSpPr bwMode="auto">
        <a:xfrm>
          <a:off x="4327525" y="10009188"/>
          <a:ext cx="266700" cy="0"/>
          <a:chOff x="466" y="3952"/>
          <a:chExt cx="28" cy="16"/>
        </a:xfrm>
      </xdr:grpSpPr>
      <xdr:sp macro="" textlink="">
        <xdr:nvSpPr>
          <xdr:cNvPr id="4646826" name="Line 7265">
            <a:extLst>
              <a:ext uri="{FF2B5EF4-FFF2-40B4-BE49-F238E27FC236}">
                <a16:creationId xmlns:a16="http://schemas.microsoft.com/office/drawing/2014/main" xmlns="" id="{00000000-0008-0000-1100-0000AA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27" name="Line 7266">
            <a:extLst>
              <a:ext uri="{FF2B5EF4-FFF2-40B4-BE49-F238E27FC236}">
                <a16:creationId xmlns:a16="http://schemas.microsoft.com/office/drawing/2014/main" xmlns="" id="{00000000-0008-0000-1100-0000AB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658" name="Group 7267">
          <a:extLst>
            <a:ext uri="{FF2B5EF4-FFF2-40B4-BE49-F238E27FC236}">
              <a16:creationId xmlns:a16="http://schemas.microsoft.com/office/drawing/2014/main" xmlns="" id="{00000000-0008-0000-1100-000002E74600}"/>
            </a:ext>
          </a:extLst>
        </xdr:cNvPr>
        <xdr:cNvGrpSpPr>
          <a:grpSpLocks/>
        </xdr:cNvGrpSpPr>
      </xdr:nvGrpSpPr>
      <xdr:grpSpPr bwMode="auto">
        <a:xfrm>
          <a:off x="3795713" y="10009188"/>
          <a:ext cx="188912" cy="0"/>
          <a:chOff x="466" y="3952"/>
          <a:chExt cx="28" cy="16"/>
        </a:xfrm>
      </xdr:grpSpPr>
      <xdr:sp macro="" textlink="">
        <xdr:nvSpPr>
          <xdr:cNvPr id="4646824" name="Line 7268">
            <a:extLst>
              <a:ext uri="{FF2B5EF4-FFF2-40B4-BE49-F238E27FC236}">
                <a16:creationId xmlns:a16="http://schemas.microsoft.com/office/drawing/2014/main" xmlns="" id="{00000000-0008-0000-1100-0000A8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25" name="Line 7269">
            <a:extLst>
              <a:ext uri="{FF2B5EF4-FFF2-40B4-BE49-F238E27FC236}">
                <a16:creationId xmlns:a16="http://schemas.microsoft.com/office/drawing/2014/main" xmlns="" id="{00000000-0008-0000-1100-0000A9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646659" name="Group 7270">
          <a:extLst>
            <a:ext uri="{FF2B5EF4-FFF2-40B4-BE49-F238E27FC236}">
              <a16:creationId xmlns:a16="http://schemas.microsoft.com/office/drawing/2014/main" xmlns="" id="{00000000-0008-0000-1100-000003E74600}"/>
            </a:ext>
          </a:extLst>
        </xdr:cNvPr>
        <xdr:cNvGrpSpPr>
          <a:grpSpLocks/>
        </xdr:cNvGrpSpPr>
      </xdr:nvGrpSpPr>
      <xdr:grpSpPr bwMode="auto">
        <a:xfrm>
          <a:off x="5041900" y="10009188"/>
          <a:ext cx="228600" cy="0"/>
          <a:chOff x="466" y="3952"/>
          <a:chExt cx="28" cy="16"/>
        </a:xfrm>
      </xdr:grpSpPr>
      <xdr:sp macro="" textlink="">
        <xdr:nvSpPr>
          <xdr:cNvPr id="4646822" name="Line 7271">
            <a:extLst>
              <a:ext uri="{FF2B5EF4-FFF2-40B4-BE49-F238E27FC236}">
                <a16:creationId xmlns:a16="http://schemas.microsoft.com/office/drawing/2014/main" xmlns="" id="{00000000-0008-0000-1100-0000A6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23" name="Line 7272">
            <a:extLst>
              <a:ext uri="{FF2B5EF4-FFF2-40B4-BE49-F238E27FC236}">
                <a16:creationId xmlns:a16="http://schemas.microsoft.com/office/drawing/2014/main" xmlns="" id="{00000000-0008-0000-1100-0000A7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660" name="Group 7273">
          <a:extLst>
            <a:ext uri="{FF2B5EF4-FFF2-40B4-BE49-F238E27FC236}">
              <a16:creationId xmlns:a16="http://schemas.microsoft.com/office/drawing/2014/main" xmlns="" id="{00000000-0008-0000-1100-000004E74600}"/>
            </a:ext>
          </a:extLst>
        </xdr:cNvPr>
        <xdr:cNvGrpSpPr>
          <a:grpSpLocks/>
        </xdr:cNvGrpSpPr>
      </xdr:nvGrpSpPr>
      <xdr:grpSpPr bwMode="auto">
        <a:xfrm>
          <a:off x="4327525" y="10009188"/>
          <a:ext cx="266700" cy="0"/>
          <a:chOff x="466" y="3952"/>
          <a:chExt cx="28" cy="16"/>
        </a:xfrm>
      </xdr:grpSpPr>
      <xdr:sp macro="" textlink="">
        <xdr:nvSpPr>
          <xdr:cNvPr id="4646820" name="Line 7274">
            <a:extLst>
              <a:ext uri="{FF2B5EF4-FFF2-40B4-BE49-F238E27FC236}">
                <a16:creationId xmlns:a16="http://schemas.microsoft.com/office/drawing/2014/main" xmlns="" id="{00000000-0008-0000-1100-0000A4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21" name="Line 7275">
            <a:extLst>
              <a:ext uri="{FF2B5EF4-FFF2-40B4-BE49-F238E27FC236}">
                <a16:creationId xmlns:a16="http://schemas.microsoft.com/office/drawing/2014/main" xmlns="" id="{00000000-0008-0000-1100-0000A5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661" name="Group 7276">
          <a:extLst>
            <a:ext uri="{FF2B5EF4-FFF2-40B4-BE49-F238E27FC236}">
              <a16:creationId xmlns:a16="http://schemas.microsoft.com/office/drawing/2014/main" xmlns="" id="{00000000-0008-0000-1100-000005E74600}"/>
            </a:ext>
          </a:extLst>
        </xdr:cNvPr>
        <xdr:cNvGrpSpPr>
          <a:grpSpLocks/>
        </xdr:cNvGrpSpPr>
      </xdr:nvGrpSpPr>
      <xdr:grpSpPr bwMode="auto">
        <a:xfrm>
          <a:off x="4327525" y="10009188"/>
          <a:ext cx="266700" cy="0"/>
          <a:chOff x="466" y="3952"/>
          <a:chExt cx="28" cy="16"/>
        </a:xfrm>
      </xdr:grpSpPr>
      <xdr:sp macro="" textlink="">
        <xdr:nvSpPr>
          <xdr:cNvPr id="4646818" name="Line 7277">
            <a:extLst>
              <a:ext uri="{FF2B5EF4-FFF2-40B4-BE49-F238E27FC236}">
                <a16:creationId xmlns:a16="http://schemas.microsoft.com/office/drawing/2014/main" xmlns="" id="{00000000-0008-0000-1100-0000A2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19" name="Line 7278">
            <a:extLst>
              <a:ext uri="{FF2B5EF4-FFF2-40B4-BE49-F238E27FC236}">
                <a16:creationId xmlns:a16="http://schemas.microsoft.com/office/drawing/2014/main" xmlns="" id="{00000000-0008-0000-1100-0000A3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662" name="Group 7279">
          <a:extLst>
            <a:ext uri="{FF2B5EF4-FFF2-40B4-BE49-F238E27FC236}">
              <a16:creationId xmlns:a16="http://schemas.microsoft.com/office/drawing/2014/main" xmlns="" id="{00000000-0008-0000-1100-000006E74600}"/>
            </a:ext>
          </a:extLst>
        </xdr:cNvPr>
        <xdr:cNvGrpSpPr>
          <a:grpSpLocks/>
        </xdr:cNvGrpSpPr>
      </xdr:nvGrpSpPr>
      <xdr:grpSpPr bwMode="auto">
        <a:xfrm>
          <a:off x="4327525" y="10009188"/>
          <a:ext cx="266700" cy="0"/>
          <a:chOff x="466" y="3952"/>
          <a:chExt cx="28" cy="16"/>
        </a:xfrm>
      </xdr:grpSpPr>
      <xdr:sp macro="" textlink="">
        <xdr:nvSpPr>
          <xdr:cNvPr id="4646816" name="Line 7280">
            <a:extLst>
              <a:ext uri="{FF2B5EF4-FFF2-40B4-BE49-F238E27FC236}">
                <a16:creationId xmlns:a16="http://schemas.microsoft.com/office/drawing/2014/main" xmlns="" id="{00000000-0008-0000-1100-0000A0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17" name="Line 7281">
            <a:extLst>
              <a:ext uri="{FF2B5EF4-FFF2-40B4-BE49-F238E27FC236}">
                <a16:creationId xmlns:a16="http://schemas.microsoft.com/office/drawing/2014/main" xmlns="" id="{00000000-0008-0000-1100-0000A1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663" name="Group 7282">
          <a:extLst>
            <a:ext uri="{FF2B5EF4-FFF2-40B4-BE49-F238E27FC236}">
              <a16:creationId xmlns:a16="http://schemas.microsoft.com/office/drawing/2014/main" xmlns="" id="{00000000-0008-0000-1100-000007E74600}"/>
            </a:ext>
          </a:extLst>
        </xdr:cNvPr>
        <xdr:cNvGrpSpPr>
          <a:grpSpLocks/>
        </xdr:cNvGrpSpPr>
      </xdr:nvGrpSpPr>
      <xdr:grpSpPr bwMode="auto">
        <a:xfrm>
          <a:off x="4327525" y="10009188"/>
          <a:ext cx="266700" cy="0"/>
          <a:chOff x="466" y="3952"/>
          <a:chExt cx="28" cy="16"/>
        </a:xfrm>
      </xdr:grpSpPr>
      <xdr:sp macro="" textlink="">
        <xdr:nvSpPr>
          <xdr:cNvPr id="4646814" name="Line 7283">
            <a:extLst>
              <a:ext uri="{FF2B5EF4-FFF2-40B4-BE49-F238E27FC236}">
                <a16:creationId xmlns:a16="http://schemas.microsoft.com/office/drawing/2014/main" xmlns="" id="{00000000-0008-0000-1100-00009E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15" name="Line 7284">
            <a:extLst>
              <a:ext uri="{FF2B5EF4-FFF2-40B4-BE49-F238E27FC236}">
                <a16:creationId xmlns:a16="http://schemas.microsoft.com/office/drawing/2014/main" xmlns="" id="{00000000-0008-0000-1100-00009F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664" name="Group 7285">
          <a:extLst>
            <a:ext uri="{FF2B5EF4-FFF2-40B4-BE49-F238E27FC236}">
              <a16:creationId xmlns:a16="http://schemas.microsoft.com/office/drawing/2014/main" xmlns="" id="{00000000-0008-0000-1100-000008E74600}"/>
            </a:ext>
          </a:extLst>
        </xdr:cNvPr>
        <xdr:cNvGrpSpPr>
          <a:grpSpLocks/>
        </xdr:cNvGrpSpPr>
      </xdr:nvGrpSpPr>
      <xdr:grpSpPr bwMode="auto">
        <a:xfrm>
          <a:off x="4327525" y="10009188"/>
          <a:ext cx="266700" cy="0"/>
          <a:chOff x="466" y="3952"/>
          <a:chExt cx="28" cy="16"/>
        </a:xfrm>
      </xdr:grpSpPr>
      <xdr:sp macro="" textlink="">
        <xdr:nvSpPr>
          <xdr:cNvPr id="4646812" name="Line 7286">
            <a:extLst>
              <a:ext uri="{FF2B5EF4-FFF2-40B4-BE49-F238E27FC236}">
                <a16:creationId xmlns:a16="http://schemas.microsoft.com/office/drawing/2014/main" xmlns="" id="{00000000-0008-0000-1100-00009C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13" name="Line 7287">
            <a:extLst>
              <a:ext uri="{FF2B5EF4-FFF2-40B4-BE49-F238E27FC236}">
                <a16:creationId xmlns:a16="http://schemas.microsoft.com/office/drawing/2014/main" xmlns="" id="{00000000-0008-0000-1100-00009D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646665" name="Group 7288">
          <a:extLst>
            <a:ext uri="{FF2B5EF4-FFF2-40B4-BE49-F238E27FC236}">
              <a16:creationId xmlns:a16="http://schemas.microsoft.com/office/drawing/2014/main" xmlns="" id="{00000000-0008-0000-1100-000009E74600}"/>
            </a:ext>
          </a:extLst>
        </xdr:cNvPr>
        <xdr:cNvGrpSpPr>
          <a:grpSpLocks/>
        </xdr:cNvGrpSpPr>
      </xdr:nvGrpSpPr>
      <xdr:grpSpPr bwMode="auto">
        <a:xfrm>
          <a:off x="4203700" y="10009188"/>
          <a:ext cx="228600" cy="0"/>
          <a:chOff x="466" y="3952"/>
          <a:chExt cx="28" cy="16"/>
        </a:xfrm>
      </xdr:grpSpPr>
      <xdr:sp macro="" textlink="">
        <xdr:nvSpPr>
          <xdr:cNvPr id="4646810" name="Line 7289">
            <a:extLst>
              <a:ext uri="{FF2B5EF4-FFF2-40B4-BE49-F238E27FC236}">
                <a16:creationId xmlns:a16="http://schemas.microsoft.com/office/drawing/2014/main" xmlns="" id="{00000000-0008-0000-1100-00009A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11" name="Line 7290">
            <a:extLst>
              <a:ext uri="{FF2B5EF4-FFF2-40B4-BE49-F238E27FC236}">
                <a16:creationId xmlns:a16="http://schemas.microsoft.com/office/drawing/2014/main" xmlns="" id="{00000000-0008-0000-1100-00009B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666" name="Group 7291">
          <a:extLst>
            <a:ext uri="{FF2B5EF4-FFF2-40B4-BE49-F238E27FC236}">
              <a16:creationId xmlns:a16="http://schemas.microsoft.com/office/drawing/2014/main" xmlns="" id="{00000000-0008-0000-1100-00000AE74600}"/>
            </a:ext>
          </a:extLst>
        </xdr:cNvPr>
        <xdr:cNvGrpSpPr>
          <a:grpSpLocks/>
        </xdr:cNvGrpSpPr>
      </xdr:nvGrpSpPr>
      <xdr:grpSpPr bwMode="auto">
        <a:xfrm>
          <a:off x="3795713" y="10009188"/>
          <a:ext cx="188912" cy="0"/>
          <a:chOff x="466" y="3952"/>
          <a:chExt cx="28" cy="16"/>
        </a:xfrm>
      </xdr:grpSpPr>
      <xdr:sp macro="" textlink="">
        <xdr:nvSpPr>
          <xdr:cNvPr id="4646808" name="Line 7292">
            <a:extLst>
              <a:ext uri="{FF2B5EF4-FFF2-40B4-BE49-F238E27FC236}">
                <a16:creationId xmlns:a16="http://schemas.microsoft.com/office/drawing/2014/main" xmlns="" id="{00000000-0008-0000-1100-000098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09" name="Line 7293">
            <a:extLst>
              <a:ext uri="{FF2B5EF4-FFF2-40B4-BE49-F238E27FC236}">
                <a16:creationId xmlns:a16="http://schemas.microsoft.com/office/drawing/2014/main" xmlns="" id="{00000000-0008-0000-1100-000099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667" name="Group 7294">
          <a:extLst>
            <a:ext uri="{FF2B5EF4-FFF2-40B4-BE49-F238E27FC236}">
              <a16:creationId xmlns:a16="http://schemas.microsoft.com/office/drawing/2014/main" xmlns="" id="{00000000-0008-0000-1100-00000BE74600}"/>
            </a:ext>
          </a:extLst>
        </xdr:cNvPr>
        <xdr:cNvGrpSpPr>
          <a:grpSpLocks/>
        </xdr:cNvGrpSpPr>
      </xdr:nvGrpSpPr>
      <xdr:grpSpPr bwMode="auto">
        <a:xfrm>
          <a:off x="3795713" y="10009188"/>
          <a:ext cx="188912" cy="0"/>
          <a:chOff x="466" y="3952"/>
          <a:chExt cx="28" cy="16"/>
        </a:xfrm>
      </xdr:grpSpPr>
      <xdr:sp macro="" textlink="">
        <xdr:nvSpPr>
          <xdr:cNvPr id="4646806" name="Line 7295">
            <a:extLst>
              <a:ext uri="{FF2B5EF4-FFF2-40B4-BE49-F238E27FC236}">
                <a16:creationId xmlns:a16="http://schemas.microsoft.com/office/drawing/2014/main" xmlns="" id="{00000000-0008-0000-1100-000096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07" name="Line 7296">
            <a:extLst>
              <a:ext uri="{FF2B5EF4-FFF2-40B4-BE49-F238E27FC236}">
                <a16:creationId xmlns:a16="http://schemas.microsoft.com/office/drawing/2014/main" xmlns="" id="{00000000-0008-0000-1100-000097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668" name="Group 7297">
          <a:extLst>
            <a:ext uri="{FF2B5EF4-FFF2-40B4-BE49-F238E27FC236}">
              <a16:creationId xmlns:a16="http://schemas.microsoft.com/office/drawing/2014/main" xmlns="" id="{00000000-0008-0000-1100-00000CE74600}"/>
            </a:ext>
          </a:extLst>
        </xdr:cNvPr>
        <xdr:cNvGrpSpPr>
          <a:grpSpLocks/>
        </xdr:cNvGrpSpPr>
      </xdr:nvGrpSpPr>
      <xdr:grpSpPr bwMode="auto">
        <a:xfrm>
          <a:off x="3795713" y="10009188"/>
          <a:ext cx="188912" cy="0"/>
          <a:chOff x="466" y="3952"/>
          <a:chExt cx="28" cy="16"/>
        </a:xfrm>
      </xdr:grpSpPr>
      <xdr:sp macro="" textlink="">
        <xdr:nvSpPr>
          <xdr:cNvPr id="4646804" name="Line 7298">
            <a:extLst>
              <a:ext uri="{FF2B5EF4-FFF2-40B4-BE49-F238E27FC236}">
                <a16:creationId xmlns:a16="http://schemas.microsoft.com/office/drawing/2014/main" xmlns="" id="{00000000-0008-0000-1100-000094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05" name="Line 7299">
            <a:extLst>
              <a:ext uri="{FF2B5EF4-FFF2-40B4-BE49-F238E27FC236}">
                <a16:creationId xmlns:a16="http://schemas.microsoft.com/office/drawing/2014/main" xmlns="" id="{00000000-0008-0000-1100-000095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669" name="Group 7300">
          <a:extLst>
            <a:ext uri="{FF2B5EF4-FFF2-40B4-BE49-F238E27FC236}">
              <a16:creationId xmlns:a16="http://schemas.microsoft.com/office/drawing/2014/main" xmlns="" id="{00000000-0008-0000-1100-00000DE74600}"/>
            </a:ext>
          </a:extLst>
        </xdr:cNvPr>
        <xdr:cNvGrpSpPr>
          <a:grpSpLocks/>
        </xdr:cNvGrpSpPr>
      </xdr:nvGrpSpPr>
      <xdr:grpSpPr bwMode="auto">
        <a:xfrm>
          <a:off x="3795713" y="10009188"/>
          <a:ext cx="188912" cy="0"/>
          <a:chOff x="466" y="3952"/>
          <a:chExt cx="28" cy="16"/>
        </a:xfrm>
      </xdr:grpSpPr>
      <xdr:sp macro="" textlink="">
        <xdr:nvSpPr>
          <xdr:cNvPr id="4646802" name="Line 7301">
            <a:extLst>
              <a:ext uri="{FF2B5EF4-FFF2-40B4-BE49-F238E27FC236}">
                <a16:creationId xmlns:a16="http://schemas.microsoft.com/office/drawing/2014/main" xmlns="" id="{00000000-0008-0000-1100-000092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03" name="Line 7302">
            <a:extLst>
              <a:ext uri="{FF2B5EF4-FFF2-40B4-BE49-F238E27FC236}">
                <a16:creationId xmlns:a16="http://schemas.microsoft.com/office/drawing/2014/main" xmlns="" id="{00000000-0008-0000-1100-000093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670" name="Group 7303">
          <a:extLst>
            <a:ext uri="{FF2B5EF4-FFF2-40B4-BE49-F238E27FC236}">
              <a16:creationId xmlns:a16="http://schemas.microsoft.com/office/drawing/2014/main" xmlns="" id="{00000000-0008-0000-1100-00000EE74600}"/>
            </a:ext>
          </a:extLst>
        </xdr:cNvPr>
        <xdr:cNvGrpSpPr>
          <a:grpSpLocks/>
        </xdr:cNvGrpSpPr>
      </xdr:nvGrpSpPr>
      <xdr:grpSpPr bwMode="auto">
        <a:xfrm>
          <a:off x="3795713" y="10009188"/>
          <a:ext cx="188912" cy="0"/>
          <a:chOff x="466" y="3952"/>
          <a:chExt cx="28" cy="16"/>
        </a:xfrm>
      </xdr:grpSpPr>
      <xdr:sp macro="" textlink="">
        <xdr:nvSpPr>
          <xdr:cNvPr id="4646800" name="Line 7304">
            <a:extLst>
              <a:ext uri="{FF2B5EF4-FFF2-40B4-BE49-F238E27FC236}">
                <a16:creationId xmlns:a16="http://schemas.microsoft.com/office/drawing/2014/main" xmlns="" id="{00000000-0008-0000-1100-000090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801" name="Line 7305">
            <a:extLst>
              <a:ext uri="{FF2B5EF4-FFF2-40B4-BE49-F238E27FC236}">
                <a16:creationId xmlns:a16="http://schemas.microsoft.com/office/drawing/2014/main" xmlns="" id="{00000000-0008-0000-1100-000091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671" name="Group 7306">
          <a:extLst>
            <a:ext uri="{FF2B5EF4-FFF2-40B4-BE49-F238E27FC236}">
              <a16:creationId xmlns:a16="http://schemas.microsoft.com/office/drawing/2014/main" xmlns="" id="{00000000-0008-0000-1100-00000FE74600}"/>
            </a:ext>
          </a:extLst>
        </xdr:cNvPr>
        <xdr:cNvGrpSpPr>
          <a:grpSpLocks/>
        </xdr:cNvGrpSpPr>
      </xdr:nvGrpSpPr>
      <xdr:grpSpPr bwMode="auto">
        <a:xfrm>
          <a:off x="3795713" y="10009188"/>
          <a:ext cx="188912" cy="0"/>
          <a:chOff x="466" y="3952"/>
          <a:chExt cx="28" cy="16"/>
        </a:xfrm>
      </xdr:grpSpPr>
      <xdr:sp macro="" textlink="">
        <xdr:nvSpPr>
          <xdr:cNvPr id="4646798" name="Line 7307">
            <a:extLst>
              <a:ext uri="{FF2B5EF4-FFF2-40B4-BE49-F238E27FC236}">
                <a16:creationId xmlns:a16="http://schemas.microsoft.com/office/drawing/2014/main" xmlns="" id="{00000000-0008-0000-1100-00008E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99" name="Line 7308">
            <a:extLst>
              <a:ext uri="{FF2B5EF4-FFF2-40B4-BE49-F238E27FC236}">
                <a16:creationId xmlns:a16="http://schemas.microsoft.com/office/drawing/2014/main" xmlns="" id="{00000000-0008-0000-1100-00008F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646672" name="Group 7309">
          <a:extLst>
            <a:ext uri="{FF2B5EF4-FFF2-40B4-BE49-F238E27FC236}">
              <a16:creationId xmlns:a16="http://schemas.microsoft.com/office/drawing/2014/main" xmlns="" id="{00000000-0008-0000-1100-000010E74600}"/>
            </a:ext>
          </a:extLst>
        </xdr:cNvPr>
        <xdr:cNvGrpSpPr>
          <a:grpSpLocks/>
        </xdr:cNvGrpSpPr>
      </xdr:nvGrpSpPr>
      <xdr:grpSpPr bwMode="auto">
        <a:xfrm>
          <a:off x="3671888" y="10009188"/>
          <a:ext cx="228600" cy="0"/>
          <a:chOff x="466" y="3952"/>
          <a:chExt cx="28" cy="16"/>
        </a:xfrm>
      </xdr:grpSpPr>
      <xdr:sp macro="" textlink="">
        <xdr:nvSpPr>
          <xdr:cNvPr id="4646796" name="Line 7310">
            <a:extLst>
              <a:ext uri="{FF2B5EF4-FFF2-40B4-BE49-F238E27FC236}">
                <a16:creationId xmlns:a16="http://schemas.microsoft.com/office/drawing/2014/main" xmlns="" id="{00000000-0008-0000-1100-00008C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97" name="Line 7311">
            <a:extLst>
              <a:ext uri="{FF2B5EF4-FFF2-40B4-BE49-F238E27FC236}">
                <a16:creationId xmlns:a16="http://schemas.microsoft.com/office/drawing/2014/main" xmlns="" id="{00000000-0008-0000-1100-00008D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73" name="Group 7312">
          <a:extLst>
            <a:ext uri="{FF2B5EF4-FFF2-40B4-BE49-F238E27FC236}">
              <a16:creationId xmlns:a16="http://schemas.microsoft.com/office/drawing/2014/main" xmlns="" id="{00000000-0008-0000-1100-000011E74600}"/>
            </a:ext>
          </a:extLst>
        </xdr:cNvPr>
        <xdr:cNvGrpSpPr>
          <a:grpSpLocks/>
        </xdr:cNvGrpSpPr>
      </xdr:nvGrpSpPr>
      <xdr:grpSpPr bwMode="auto">
        <a:xfrm>
          <a:off x="3795713" y="10009188"/>
          <a:ext cx="190500" cy="0"/>
          <a:chOff x="466" y="3952"/>
          <a:chExt cx="28" cy="16"/>
        </a:xfrm>
      </xdr:grpSpPr>
      <xdr:sp macro="" textlink="">
        <xdr:nvSpPr>
          <xdr:cNvPr id="4646794" name="Line 7313">
            <a:extLst>
              <a:ext uri="{FF2B5EF4-FFF2-40B4-BE49-F238E27FC236}">
                <a16:creationId xmlns:a16="http://schemas.microsoft.com/office/drawing/2014/main" xmlns="" id="{00000000-0008-0000-1100-00008A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95" name="Line 7314">
            <a:extLst>
              <a:ext uri="{FF2B5EF4-FFF2-40B4-BE49-F238E27FC236}">
                <a16:creationId xmlns:a16="http://schemas.microsoft.com/office/drawing/2014/main" xmlns="" id="{00000000-0008-0000-1100-00008B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74" name="Group 7315">
          <a:extLst>
            <a:ext uri="{FF2B5EF4-FFF2-40B4-BE49-F238E27FC236}">
              <a16:creationId xmlns:a16="http://schemas.microsoft.com/office/drawing/2014/main" xmlns="" id="{00000000-0008-0000-1100-000012E74600}"/>
            </a:ext>
          </a:extLst>
        </xdr:cNvPr>
        <xdr:cNvGrpSpPr>
          <a:grpSpLocks/>
        </xdr:cNvGrpSpPr>
      </xdr:nvGrpSpPr>
      <xdr:grpSpPr bwMode="auto">
        <a:xfrm>
          <a:off x="3795713" y="10009188"/>
          <a:ext cx="190500" cy="0"/>
          <a:chOff x="466" y="3952"/>
          <a:chExt cx="28" cy="16"/>
        </a:xfrm>
      </xdr:grpSpPr>
      <xdr:sp macro="" textlink="">
        <xdr:nvSpPr>
          <xdr:cNvPr id="4646792" name="Line 7316">
            <a:extLst>
              <a:ext uri="{FF2B5EF4-FFF2-40B4-BE49-F238E27FC236}">
                <a16:creationId xmlns:a16="http://schemas.microsoft.com/office/drawing/2014/main" xmlns="" id="{00000000-0008-0000-1100-000088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93" name="Line 7317">
            <a:extLst>
              <a:ext uri="{FF2B5EF4-FFF2-40B4-BE49-F238E27FC236}">
                <a16:creationId xmlns:a16="http://schemas.microsoft.com/office/drawing/2014/main" xmlns="" id="{00000000-0008-0000-1100-000089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675" name="Group 7318">
          <a:extLst>
            <a:ext uri="{FF2B5EF4-FFF2-40B4-BE49-F238E27FC236}">
              <a16:creationId xmlns:a16="http://schemas.microsoft.com/office/drawing/2014/main" xmlns="" id="{00000000-0008-0000-1100-000013E74600}"/>
            </a:ext>
          </a:extLst>
        </xdr:cNvPr>
        <xdr:cNvGrpSpPr>
          <a:grpSpLocks/>
        </xdr:cNvGrpSpPr>
      </xdr:nvGrpSpPr>
      <xdr:grpSpPr bwMode="auto">
        <a:xfrm>
          <a:off x="3795713" y="10009188"/>
          <a:ext cx="188912" cy="0"/>
          <a:chOff x="466" y="3952"/>
          <a:chExt cx="28" cy="16"/>
        </a:xfrm>
      </xdr:grpSpPr>
      <xdr:sp macro="" textlink="">
        <xdr:nvSpPr>
          <xdr:cNvPr id="4646790" name="Line 7319">
            <a:extLst>
              <a:ext uri="{FF2B5EF4-FFF2-40B4-BE49-F238E27FC236}">
                <a16:creationId xmlns:a16="http://schemas.microsoft.com/office/drawing/2014/main" xmlns="" id="{00000000-0008-0000-1100-000086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91" name="Line 7320">
            <a:extLst>
              <a:ext uri="{FF2B5EF4-FFF2-40B4-BE49-F238E27FC236}">
                <a16:creationId xmlns:a16="http://schemas.microsoft.com/office/drawing/2014/main" xmlns="" id="{00000000-0008-0000-1100-000087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76" name="Group 7321">
          <a:extLst>
            <a:ext uri="{FF2B5EF4-FFF2-40B4-BE49-F238E27FC236}">
              <a16:creationId xmlns:a16="http://schemas.microsoft.com/office/drawing/2014/main" xmlns="" id="{00000000-0008-0000-1100-000014E74600}"/>
            </a:ext>
          </a:extLst>
        </xdr:cNvPr>
        <xdr:cNvGrpSpPr>
          <a:grpSpLocks/>
        </xdr:cNvGrpSpPr>
      </xdr:nvGrpSpPr>
      <xdr:grpSpPr bwMode="auto">
        <a:xfrm>
          <a:off x="3795713" y="10009188"/>
          <a:ext cx="190500" cy="0"/>
          <a:chOff x="466" y="3952"/>
          <a:chExt cx="28" cy="16"/>
        </a:xfrm>
      </xdr:grpSpPr>
      <xdr:sp macro="" textlink="">
        <xdr:nvSpPr>
          <xdr:cNvPr id="4646788" name="Line 7322">
            <a:extLst>
              <a:ext uri="{FF2B5EF4-FFF2-40B4-BE49-F238E27FC236}">
                <a16:creationId xmlns:a16="http://schemas.microsoft.com/office/drawing/2014/main" xmlns="" id="{00000000-0008-0000-1100-000084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89" name="Line 7323">
            <a:extLst>
              <a:ext uri="{FF2B5EF4-FFF2-40B4-BE49-F238E27FC236}">
                <a16:creationId xmlns:a16="http://schemas.microsoft.com/office/drawing/2014/main" xmlns="" id="{00000000-0008-0000-1100-000085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77" name="Group 7324">
          <a:extLst>
            <a:ext uri="{FF2B5EF4-FFF2-40B4-BE49-F238E27FC236}">
              <a16:creationId xmlns:a16="http://schemas.microsoft.com/office/drawing/2014/main" xmlns="" id="{00000000-0008-0000-1100-000015E74600}"/>
            </a:ext>
          </a:extLst>
        </xdr:cNvPr>
        <xdr:cNvGrpSpPr>
          <a:grpSpLocks/>
        </xdr:cNvGrpSpPr>
      </xdr:nvGrpSpPr>
      <xdr:grpSpPr bwMode="auto">
        <a:xfrm>
          <a:off x="3795713" y="10009188"/>
          <a:ext cx="190500" cy="0"/>
          <a:chOff x="466" y="3952"/>
          <a:chExt cx="28" cy="16"/>
        </a:xfrm>
      </xdr:grpSpPr>
      <xdr:sp macro="" textlink="">
        <xdr:nvSpPr>
          <xdr:cNvPr id="4646786" name="Line 7325">
            <a:extLst>
              <a:ext uri="{FF2B5EF4-FFF2-40B4-BE49-F238E27FC236}">
                <a16:creationId xmlns:a16="http://schemas.microsoft.com/office/drawing/2014/main" xmlns="" id="{00000000-0008-0000-1100-000082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87" name="Line 7326">
            <a:extLst>
              <a:ext uri="{FF2B5EF4-FFF2-40B4-BE49-F238E27FC236}">
                <a16:creationId xmlns:a16="http://schemas.microsoft.com/office/drawing/2014/main" xmlns="" id="{00000000-0008-0000-1100-000083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646678" name="Group 7327">
          <a:extLst>
            <a:ext uri="{FF2B5EF4-FFF2-40B4-BE49-F238E27FC236}">
              <a16:creationId xmlns:a16="http://schemas.microsoft.com/office/drawing/2014/main" xmlns="" id="{00000000-0008-0000-1100-000016E74600}"/>
            </a:ext>
          </a:extLst>
        </xdr:cNvPr>
        <xdr:cNvGrpSpPr>
          <a:grpSpLocks/>
        </xdr:cNvGrpSpPr>
      </xdr:nvGrpSpPr>
      <xdr:grpSpPr bwMode="auto">
        <a:xfrm>
          <a:off x="3795713" y="10009188"/>
          <a:ext cx="188912" cy="0"/>
          <a:chOff x="466" y="3952"/>
          <a:chExt cx="28" cy="16"/>
        </a:xfrm>
      </xdr:grpSpPr>
      <xdr:sp macro="" textlink="">
        <xdr:nvSpPr>
          <xdr:cNvPr id="4646784" name="Line 7328">
            <a:extLst>
              <a:ext uri="{FF2B5EF4-FFF2-40B4-BE49-F238E27FC236}">
                <a16:creationId xmlns:a16="http://schemas.microsoft.com/office/drawing/2014/main" xmlns="" id="{00000000-0008-0000-1100-000080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85" name="Line 7329">
            <a:extLst>
              <a:ext uri="{FF2B5EF4-FFF2-40B4-BE49-F238E27FC236}">
                <a16:creationId xmlns:a16="http://schemas.microsoft.com/office/drawing/2014/main" xmlns="" id="{00000000-0008-0000-1100-000081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679" name="Group 7330">
          <a:extLst>
            <a:ext uri="{FF2B5EF4-FFF2-40B4-BE49-F238E27FC236}">
              <a16:creationId xmlns:a16="http://schemas.microsoft.com/office/drawing/2014/main" xmlns="" id="{00000000-0008-0000-1100-000017E74600}"/>
            </a:ext>
          </a:extLst>
        </xdr:cNvPr>
        <xdr:cNvGrpSpPr>
          <a:grpSpLocks/>
        </xdr:cNvGrpSpPr>
      </xdr:nvGrpSpPr>
      <xdr:grpSpPr bwMode="auto">
        <a:xfrm>
          <a:off x="4327525" y="10009188"/>
          <a:ext cx="266700" cy="0"/>
          <a:chOff x="466" y="3952"/>
          <a:chExt cx="28" cy="16"/>
        </a:xfrm>
      </xdr:grpSpPr>
      <xdr:sp macro="" textlink="">
        <xdr:nvSpPr>
          <xdr:cNvPr id="4646782" name="Line 7331">
            <a:extLst>
              <a:ext uri="{FF2B5EF4-FFF2-40B4-BE49-F238E27FC236}">
                <a16:creationId xmlns:a16="http://schemas.microsoft.com/office/drawing/2014/main" xmlns="" id="{00000000-0008-0000-1100-00007E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83" name="Line 7332">
            <a:extLst>
              <a:ext uri="{FF2B5EF4-FFF2-40B4-BE49-F238E27FC236}">
                <a16:creationId xmlns:a16="http://schemas.microsoft.com/office/drawing/2014/main" xmlns="" id="{00000000-0008-0000-1100-00007F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680" name="Group 7333">
          <a:extLst>
            <a:ext uri="{FF2B5EF4-FFF2-40B4-BE49-F238E27FC236}">
              <a16:creationId xmlns:a16="http://schemas.microsoft.com/office/drawing/2014/main" xmlns="" id="{00000000-0008-0000-1100-000018E74600}"/>
            </a:ext>
          </a:extLst>
        </xdr:cNvPr>
        <xdr:cNvGrpSpPr>
          <a:grpSpLocks/>
        </xdr:cNvGrpSpPr>
      </xdr:nvGrpSpPr>
      <xdr:grpSpPr bwMode="auto">
        <a:xfrm>
          <a:off x="4327525" y="10009188"/>
          <a:ext cx="266700" cy="0"/>
          <a:chOff x="466" y="3952"/>
          <a:chExt cx="28" cy="16"/>
        </a:xfrm>
      </xdr:grpSpPr>
      <xdr:sp macro="" textlink="">
        <xdr:nvSpPr>
          <xdr:cNvPr id="4646780" name="Line 7334">
            <a:extLst>
              <a:ext uri="{FF2B5EF4-FFF2-40B4-BE49-F238E27FC236}">
                <a16:creationId xmlns:a16="http://schemas.microsoft.com/office/drawing/2014/main" xmlns="" id="{00000000-0008-0000-1100-00007C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81" name="Line 7335">
            <a:extLst>
              <a:ext uri="{FF2B5EF4-FFF2-40B4-BE49-F238E27FC236}">
                <a16:creationId xmlns:a16="http://schemas.microsoft.com/office/drawing/2014/main" xmlns="" id="{00000000-0008-0000-1100-00007D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681" name="Group 7336">
          <a:extLst>
            <a:ext uri="{FF2B5EF4-FFF2-40B4-BE49-F238E27FC236}">
              <a16:creationId xmlns:a16="http://schemas.microsoft.com/office/drawing/2014/main" xmlns="" id="{00000000-0008-0000-1100-000019E74600}"/>
            </a:ext>
          </a:extLst>
        </xdr:cNvPr>
        <xdr:cNvGrpSpPr>
          <a:grpSpLocks/>
        </xdr:cNvGrpSpPr>
      </xdr:nvGrpSpPr>
      <xdr:grpSpPr bwMode="auto">
        <a:xfrm>
          <a:off x="4327525" y="10009188"/>
          <a:ext cx="266700" cy="0"/>
          <a:chOff x="466" y="3952"/>
          <a:chExt cx="28" cy="16"/>
        </a:xfrm>
      </xdr:grpSpPr>
      <xdr:sp macro="" textlink="">
        <xdr:nvSpPr>
          <xdr:cNvPr id="4646778" name="Line 7337">
            <a:extLst>
              <a:ext uri="{FF2B5EF4-FFF2-40B4-BE49-F238E27FC236}">
                <a16:creationId xmlns:a16="http://schemas.microsoft.com/office/drawing/2014/main" xmlns="" id="{00000000-0008-0000-1100-00007A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79" name="Line 7338">
            <a:extLst>
              <a:ext uri="{FF2B5EF4-FFF2-40B4-BE49-F238E27FC236}">
                <a16:creationId xmlns:a16="http://schemas.microsoft.com/office/drawing/2014/main" xmlns="" id="{00000000-0008-0000-1100-00007B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682" name="Group 7339">
          <a:extLst>
            <a:ext uri="{FF2B5EF4-FFF2-40B4-BE49-F238E27FC236}">
              <a16:creationId xmlns:a16="http://schemas.microsoft.com/office/drawing/2014/main" xmlns="" id="{00000000-0008-0000-1100-00001AE74600}"/>
            </a:ext>
          </a:extLst>
        </xdr:cNvPr>
        <xdr:cNvGrpSpPr>
          <a:grpSpLocks/>
        </xdr:cNvGrpSpPr>
      </xdr:nvGrpSpPr>
      <xdr:grpSpPr bwMode="auto">
        <a:xfrm>
          <a:off x="5041900" y="10009188"/>
          <a:ext cx="266700" cy="0"/>
          <a:chOff x="466" y="3952"/>
          <a:chExt cx="28" cy="16"/>
        </a:xfrm>
      </xdr:grpSpPr>
      <xdr:sp macro="" textlink="">
        <xdr:nvSpPr>
          <xdr:cNvPr id="4646776" name="Line 7340">
            <a:extLst>
              <a:ext uri="{FF2B5EF4-FFF2-40B4-BE49-F238E27FC236}">
                <a16:creationId xmlns:a16="http://schemas.microsoft.com/office/drawing/2014/main" xmlns="" id="{00000000-0008-0000-1100-000078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77" name="Line 7341">
            <a:extLst>
              <a:ext uri="{FF2B5EF4-FFF2-40B4-BE49-F238E27FC236}">
                <a16:creationId xmlns:a16="http://schemas.microsoft.com/office/drawing/2014/main" xmlns="" id="{00000000-0008-0000-1100-000079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683" name="Group 7342">
          <a:extLst>
            <a:ext uri="{FF2B5EF4-FFF2-40B4-BE49-F238E27FC236}">
              <a16:creationId xmlns:a16="http://schemas.microsoft.com/office/drawing/2014/main" xmlns="" id="{00000000-0008-0000-1100-00001BE74600}"/>
            </a:ext>
          </a:extLst>
        </xdr:cNvPr>
        <xdr:cNvGrpSpPr>
          <a:grpSpLocks/>
        </xdr:cNvGrpSpPr>
      </xdr:nvGrpSpPr>
      <xdr:grpSpPr bwMode="auto">
        <a:xfrm>
          <a:off x="5041900" y="10009188"/>
          <a:ext cx="266700" cy="0"/>
          <a:chOff x="466" y="3952"/>
          <a:chExt cx="28" cy="16"/>
        </a:xfrm>
      </xdr:grpSpPr>
      <xdr:sp macro="" textlink="">
        <xdr:nvSpPr>
          <xdr:cNvPr id="4646774" name="Line 7343">
            <a:extLst>
              <a:ext uri="{FF2B5EF4-FFF2-40B4-BE49-F238E27FC236}">
                <a16:creationId xmlns:a16="http://schemas.microsoft.com/office/drawing/2014/main" xmlns="" id="{00000000-0008-0000-1100-000076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75" name="Line 7344">
            <a:extLst>
              <a:ext uri="{FF2B5EF4-FFF2-40B4-BE49-F238E27FC236}">
                <a16:creationId xmlns:a16="http://schemas.microsoft.com/office/drawing/2014/main" xmlns="" id="{00000000-0008-0000-1100-000077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684" name="Group 7345">
          <a:extLst>
            <a:ext uri="{FF2B5EF4-FFF2-40B4-BE49-F238E27FC236}">
              <a16:creationId xmlns:a16="http://schemas.microsoft.com/office/drawing/2014/main" xmlns="" id="{00000000-0008-0000-1100-00001CE74600}"/>
            </a:ext>
          </a:extLst>
        </xdr:cNvPr>
        <xdr:cNvGrpSpPr>
          <a:grpSpLocks/>
        </xdr:cNvGrpSpPr>
      </xdr:nvGrpSpPr>
      <xdr:grpSpPr bwMode="auto">
        <a:xfrm>
          <a:off x="5041900" y="10009188"/>
          <a:ext cx="266700" cy="0"/>
          <a:chOff x="466" y="3952"/>
          <a:chExt cx="28" cy="16"/>
        </a:xfrm>
      </xdr:grpSpPr>
      <xdr:sp macro="" textlink="">
        <xdr:nvSpPr>
          <xdr:cNvPr id="4646772" name="Line 7346">
            <a:extLst>
              <a:ext uri="{FF2B5EF4-FFF2-40B4-BE49-F238E27FC236}">
                <a16:creationId xmlns:a16="http://schemas.microsoft.com/office/drawing/2014/main" xmlns="" id="{00000000-0008-0000-1100-000074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73" name="Line 7347">
            <a:extLst>
              <a:ext uri="{FF2B5EF4-FFF2-40B4-BE49-F238E27FC236}">
                <a16:creationId xmlns:a16="http://schemas.microsoft.com/office/drawing/2014/main" xmlns="" id="{00000000-0008-0000-1100-000075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685" name="Group 7348">
          <a:extLst>
            <a:ext uri="{FF2B5EF4-FFF2-40B4-BE49-F238E27FC236}">
              <a16:creationId xmlns:a16="http://schemas.microsoft.com/office/drawing/2014/main" xmlns="" id="{00000000-0008-0000-1100-00001DE74600}"/>
            </a:ext>
          </a:extLst>
        </xdr:cNvPr>
        <xdr:cNvGrpSpPr>
          <a:grpSpLocks/>
        </xdr:cNvGrpSpPr>
      </xdr:nvGrpSpPr>
      <xdr:grpSpPr bwMode="auto">
        <a:xfrm>
          <a:off x="5041900" y="10009188"/>
          <a:ext cx="266700" cy="0"/>
          <a:chOff x="466" y="3952"/>
          <a:chExt cx="28" cy="16"/>
        </a:xfrm>
      </xdr:grpSpPr>
      <xdr:sp macro="" textlink="">
        <xdr:nvSpPr>
          <xdr:cNvPr id="4646770" name="Line 7349">
            <a:extLst>
              <a:ext uri="{FF2B5EF4-FFF2-40B4-BE49-F238E27FC236}">
                <a16:creationId xmlns:a16="http://schemas.microsoft.com/office/drawing/2014/main" xmlns="" id="{00000000-0008-0000-1100-000072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71" name="Line 7350">
            <a:extLst>
              <a:ext uri="{FF2B5EF4-FFF2-40B4-BE49-F238E27FC236}">
                <a16:creationId xmlns:a16="http://schemas.microsoft.com/office/drawing/2014/main" xmlns="" id="{00000000-0008-0000-1100-000073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646686" name="Group 7351">
          <a:extLst>
            <a:ext uri="{FF2B5EF4-FFF2-40B4-BE49-F238E27FC236}">
              <a16:creationId xmlns:a16="http://schemas.microsoft.com/office/drawing/2014/main" xmlns="" id="{00000000-0008-0000-1100-00001EE74600}"/>
            </a:ext>
          </a:extLst>
        </xdr:cNvPr>
        <xdr:cNvGrpSpPr>
          <a:grpSpLocks/>
        </xdr:cNvGrpSpPr>
      </xdr:nvGrpSpPr>
      <xdr:grpSpPr bwMode="auto">
        <a:xfrm>
          <a:off x="5041900" y="10009188"/>
          <a:ext cx="266700" cy="0"/>
          <a:chOff x="466" y="3952"/>
          <a:chExt cx="28" cy="16"/>
        </a:xfrm>
      </xdr:grpSpPr>
      <xdr:sp macro="" textlink="">
        <xdr:nvSpPr>
          <xdr:cNvPr id="4646768" name="Line 7352">
            <a:extLst>
              <a:ext uri="{FF2B5EF4-FFF2-40B4-BE49-F238E27FC236}">
                <a16:creationId xmlns:a16="http://schemas.microsoft.com/office/drawing/2014/main" xmlns="" id="{00000000-0008-0000-1100-000070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69" name="Line 7353">
            <a:extLst>
              <a:ext uri="{FF2B5EF4-FFF2-40B4-BE49-F238E27FC236}">
                <a16:creationId xmlns:a16="http://schemas.microsoft.com/office/drawing/2014/main" xmlns="" id="{00000000-0008-0000-1100-000071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87" name="Group 7354">
          <a:extLst>
            <a:ext uri="{FF2B5EF4-FFF2-40B4-BE49-F238E27FC236}">
              <a16:creationId xmlns:a16="http://schemas.microsoft.com/office/drawing/2014/main" xmlns="" id="{00000000-0008-0000-1100-00001FE74600}"/>
            </a:ext>
          </a:extLst>
        </xdr:cNvPr>
        <xdr:cNvGrpSpPr>
          <a:grpSpLocks/>
        </xdr:cNvGrpSpPr>
      </xdr:nvGrpSpPr>
      <xdr:grpSpPr bwMode="auto">
        <a:xfrm>
          <a:off x="3795713" y="10009188"/>
          <a:ext cx="190500" cy="0"/>
          <a:chOff x="466" y="3952"/>
          <a:chExt cx="28" cy="16"/>
        </a:xfrm>
      </xdr:grpSpPr>
      <xdr:sp macro="" textlink="">
        <xdr:nvSpPr>
          <xdr:cNvPr id="4646766" name="Line 7355">
            <a:extLst>
              <a:ext uri="{FF2B5EF4-FFF2-40B4-BE49-F238E27FC236}">
                <a16:creationId xmlns:a16="http://schemas.microsoft.com/office/drawing/2014/main" xmlns="" id="{00000000-0008-0000-1100-00006E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67" name="Line 7356">
            <a:extLst>
              <a:ext uri="{FF2B5EF4-FFF2-40B4-BE49-F238E27FC236}">
                <a16:creationId xmlns:a16="http://schemas.microsoft.com/office/drawing/2014/main" xmlns="" id="{00000000-0008-0000-1100-00006F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688" name="Group 7357">
          <a:extLst>
            <a:ext uri="{FF2B5EF4-FFF2-40B4-BE49-F238E27FC236}">
              <a16:creationId xmlns:a16="http://schemas.microsoft.com/office/drawing/2014/main" xmlns="" id="{00000000-0008-0000-1100-000020E74600}"/>
            </a:ext>
          </a:extLst>
        </xdr:cNvPr>
        <xdr:cNvGrpSpPr>
          <a:grpSpLocks/>
        </xdr:cNvGrpSpPr>
      </xdr:nvGrpSpPr>
      <xdr:grpSpPr bwMode="auto">
        <a:xfrm>
          <a:off x="4327525" y="10009188"/>
          <a:ext cx="266700" cy="0"/>
          <a:chOff x="466" y="3952"/>
          <a:chExt cx="28" cy="16"/>
        </a:xfrm>
      </xdr:grpSpPr>
      <xdr:sp macro="" textlink="">
        <xdr:nvSpPr>
          <xdr:cNvPr id="4646764" name="Line 7358">
            <a:extLst>
              <a:ext uri="{FF2B5EF4-FFF2-40B4-BE49-F238E27FC236}">
                <a16:creationId xmlns:a16="http://schemas.microsoft.com/office/drawing/2014/main" xmlns="" id="{00000000-0008-0000-1100-00006C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65" name="Line 7359">
            <a:extLst>
              <a:ext uri="{FF2B5EF4-FFF2-40B4-BE49-F238E27FC236}">
                <a16:creationId xmlns:a16="http://schemas.microsoft.com/office/drawing/2014/main" xmlns="" id="{00000000-0008-0000-1100-00006D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89" name="Group 7360">
          <a:extLst>
            <a:ext uri="{FF2B5EF4-FFF2-40B4-BE49-F238E27FC236}">
              <a16:creationId xmlns:a16="http://schemas.microsoft.com/office/drawing/2014/main" xmlns="" id="{00000000-0008-0000-1100-000021E74600}"/>
            </a:ext>
          </a:extLst>
        </xdr:cNvPr>
        <xdr:cNvGrpSpPr>
          <a:grpSpLocks/>
        </xdr:cNvGrpSpPr>
      </xdr:nvGrpSpPr>
      <xdr:grpSpPr bwMode="auto">
        <a:xfrm>
          <a:off x="3795713" y="10009188"/>
          <a:ext cx="190500" cy="0"/>
          <a:chOff x="466" y="3952"/>
          <a:chExt cx="28" cy="16"/>
        </a:xfrm>
      </xdr:grpSpPr>
      <xdr:sp macro="" textlink="">
        <xdr:nvSpPr>
          <xdr:cNvPr id="4646762" name="Line 7361">
            <a:extLst>
              <a:ext uri="{FF2B5EF4-FFF2-40B4-BE49-F238E27FC236}">
                <a16:creationId xmlns:a16="http://schemas.microsoft.com/office/drawing/2014/main" xmlns="" id="{00000000-0008-0000-1100-00006A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63" name="Line 7362">
            <a:extLst>
              <a:ext uri="{FF2B5EF4-FFF2-40B4-BE49-F238E27FC236}">
                <a16:creationId xmlns:a16="http://schemas.microsoft.com/office/drawing/2014/main" xmlns="" id="{00000000-0008-0000-1100-00006B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690" name="Group 7363">
          <a:extLst>
            <a:ext uri="{FF2B5EF4-FFF2-40B4-BE49-F238E27FC236}">
              <a16:creationId xmlns:a16="http://schemas.microsoft.com/office/drawing/2014/main" xmlns="" id="{00000000-0008-0000-1100-000022E74600}"/>
            </a:ext>
          </a:extLst>
        </xdr:cNvPr>
        <xdr:cNvGrpSpPr>
          <a:grpSpLocks/>
        </xdr:cNvGrpSpPr>
      </xdr:nvGrpSpPr>
      <xdr:grpSpPr bwMode="auto">
        <a:xfrm>
          <a:off x="4327525" y="10009188"/>
          <a:ext cx="266700" cy="0"/>
          <a:chOff x="466" y="3952"/>
          <a:chExt cx="28" cy="16"/>
        </a:xfrm>
      </xdr:grpSpPr>
      <xdr:sp macro="" textlink="">
        <xdr:nvSpPr>
          <xdr:cNvPr id="4646760" name="Line 7364">
            <a:extLst>
              <a:ext uri="{FF2B5EF4-FFF2-40B4-BE49-F238E27FC236}">
                <a16:creationId xmlns:a16="http://schemas.microsoft.com/office/drawing/2014/main" xmlns="" id="{00000000-0008-0000-1100-000068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61" name="Line 7365">
            <a:extLst>
              <a:ext uri="{FF2B5EF4-FFF2-40B4-BE49-F238E27FC236}">
                <a16:creationId xmlns:a16="http://schemas.microsoft.com/office/drawing/2014/main" xmlns="" id="{00000000-0008-0000-1100-000069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91" name="Group 7366">
          <a:extLst>
            <a:ext uri="{FF2B5EF4-FFF2-40B4-BE49-F238E27FC236}">
              <a16:creationId xmlns:a16="http://schemas.microsoft.com/office/drawing/2014/main" xmlns="" id="{00000000-0008-0000-1100-000023E74600}"/>
            </a:ext>
          </a:extLst>
        </xdr:cNvPr>
        <xdr:cNvGrpSpPr>
          <a:grpSpLocks/>
        </xdr:cNvGrpSpPr>
      </xdr:nvGrpSpPr>
      <xdr:grpSpPr bwMode="auto">
        <a:xfrm>
          <a:off x="3795713" y="10009188"/>
          <a:ext cx="190500" cy="0"/>
          <a:chOff x="466" y="3952"/>
          <a:chExt cx="28" cy="16"/>
        </a:xfrm>
      </xdr:grpSpPr>
      <xdr:sp macro="" textlink="">
        <xdr:nvSpPr>
          <xdr:cNvPr id="4646758" name="Line 7367">
            <a:extLst>
              <a:ext uri="{FF2B5EF4-FFF2-40B4-BE49-F238E27FC236}">
                <a16:creationId xmlns:a16="http://schemas.microsoft.com/office/drawing/2014/main" xmlns="" id="{00000000-0008-0000-1100-000066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59" name="Line 7368">
            <a:extLst>
              <a:ext uri="{FF2B5EF4-FFF2-40B4-BE49-F238E27FC236}">
                <a16:creationId xmlns:a16="http://schemas.microsoft.com/office/drawing/2014/main" xmlns="" id="{00000000-0008-0000-1100-000067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692" name="Group 7369">
          <a:extLst>
            <a:ext uri="{FF2B5EF4-FFF2-40B4-BE49-F238E27FC236}">
              <a16:creationId xmlns:a16="http://schemas.microsoft.com/office/drawing/2014/main" xmlns="" id="{00000000-0008-0000-1100-000024E74600}"/>
            </a:ext>
          </a:extLst>
        </xdr:cNvPr>
        <xdr:cNvGrpSpPr>
          <a:grpSpLocks/>
        </xdr:cNvGrpSpPr>
      </xdr:nvGrpSpPr>
      <xdr:grpSpPr bwMode="auto">
        <a:xfrm>
          <a:off x="4327525" y="10009188"/>
          <a:ext cx="266700" cy="0"/>
          <a:chOff x="466" y="3952"/>
          <a:chExt cx="28" cy="16"/>
        </a:xfrm>
      </xdr:grpSpPr>
      <xdr:sp macro="" textlink="">
        <xdr:nvSpPr>
          <xdr:cNvPr id="4646756" name="Line 7370">
            <a:extLst>
              <a:ext uri="{FF2B5EF4-FFF2-40B4-BE49-F238E27FC236}">
                <a16:creationId xmlns:a16="http://schemas.microsoft.com/office/drawing/2014/main" xmlns="" id="{00000000-0008-0000-1100-000064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57" name="Line 7371">
            <a:extLst>
              <a:ext uri="{FF2B5EF4-FFF2-40B4-BE49-F238E27FC236}">
                <a16:creationId xmlns:a16="http://schemas.microsoft.com/office/drawing/2014/main" xmlns="" id="{00000000-0008-0000-1100-000065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93" name="Group 7372">
          <a:extLst>
            <a:ext uri="{FF2B5EF4-FFF2-40B4-BE49-F238E27FC236}">
              <a16:creationId xmlns:a16="http://schemas.microsoft.com/office/drawing/2014/main" xmlns="" id="{00000000-0008-0000-1100-000025E74600}"/>
            </a:ext>
          </a:extLst>
        </xdr:cNvPr>
        <xdr:cNvGrpSpPr>
          <a:grpSpLocks/>
        </xdr:cNvGrpSpPr>
      </xdr:nvGrpSpPr>
      <xdr:grpSpPr bwMode="auto">
        <a:xfrm>
          <a:off x="3795713" y="10009188"/>
          <a:ext cx="190500" cy="0"/>
          <a:chOff x="466" y="3952"/>
          <a:chExt cx="28" cy="16"/>
        </a:xfrm>
      </xdr:grpSpPr>
      <xdr:sp macro="" textlink="">
        <xdr:nvSpPr>
          <xdr:cNvPr id="4646754" name="Line 7373">
            <a:extLst>
              <a:ext uri="{FF2B5EF4-FFF2-40B4-BE49-F238E27FC236}">
                <a16:creationId xmlns:a16="http://schemas.microsoft.com/office/drawing/2014/main" xmlns="" id="{00000000-0008-0000-1100-000062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55" name="Line 7374">
            <a:extLst>
              <a:ext uri="{FF2B5EF4-FFF2-40B4-BE49-F238E27FC236}">
                <a16:creationId xmlns:a16="http://schemas.microsoft.com/office/drawing/2014/main" xmlns="" id="{00000000-0008-0000-1100-000063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694" name="Group 7375">
          <a:extLst>
            <a:ext uri="{FF2B5EF4-FFF2-40B4-BE49-F238E27FC236}">
              <a16:creationId xmlns:a16="http://schemas.microsoft.com/office/drawing/2014/main" xmlns="" id="{00000000-0008-0000-1100-000026E74600}"/>
            </a:ext>
          </a:extLst>
        </xdr:cNvPr>
        <xdr:cNvGrpSpPr>
          <a:grpSpLocks/>
        </xdr:cNvGrpSpPr>
      </xdr:nvGrpSpPr>
      <xdr:grpSpPr bwMode="auto">
        <a:xfrm>
          <a:off x="4327525" y="10009188"/>
          <a:ext cx="266700" cy="0"/>
          <a:chOff x="466" y="3952"/>
          <a:chExt cx="28" cy="16"/>
        </a:xfrm>
      </xdr:grpSpPr>
      <xdr:sp macro="" textlink="">
        <xdr:nvSpPr>
          <xdr:cNvPr id="4646752" name="Line 7376">
            <a:extLst>
              <a:ext uri="{FF2B5EF4-FFF2-40B4-BE49-F238E27FC236}">
                <a16:creationId xmlns:a16="http://schemas.microsoft.com/office/drawing/2014/main" xmlns="" id="{00000000-0008-0000-1100-000060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53" name="Line 7377">
            <a:extLst>
              <a:ext uri="{FF2B5EF4-FFF2-40B4-BE49-F238E27FC236}">
                <a16:creationId xmlns:a16="http://schemas.microsoft.com/office/drawing/2014/main" xmlns="" id="{00000000-0008-0000-1100-000061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95" name="Group 7378">
          <a:extLst>
            <a:ext uri="{FF2B5EF4-FFF2-40B4-BE49-F238E27FC236}">
              <a16:creationId xmlns:a16="http://schemas.microsoft.com/office/drawing/2014/main" xmlns="" id="{00000000-0008-0000-1100-000027E74600}"/>
            </a:ext>
          </a:extLst>
        </xdr:cNvPr>
        <xdr:cNvGrpSpPr>
          <a:grpSpLocks/>
        </xdr:cNvGrpSpPr>
      </xdr:nvGrpSpPr>
      <xdr:grpSpPr bwMode="auto">
        <a:xfrm>
          <a:off x="3795713" y="10009188"/>
          <a:ext cx="190500" cy="0"/>
          <a:chOff x="466" y="3952"/>
          <a:chExt cx="28" cy="16"/>
        </a:xfrm>
      </xdr:grpSpPr>
      <xdr:sp macro="" textlink="">
        <xdr:nvSpPr>
          <xdr:cNvPr id="4646750" name="Line 7379">
            <a:extLst>
              <a:ext uri="{FF2B5EF4-FFF2-40B4-BE49-F238E27FC236}">
                <a16:creationId xmlns:a16="http://schemas.microsoft.com/office/drawing/2014/main" xmlns="" id="{00000000-0008-0000-1100-00005E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51" name="Line 7380">
            <a:extLst>
              <a:ext uri="{FF2B5EF4-FFF2-40B4-BE49-F238E27FC236}">
                <a16:creationId xmlns:a16="http://schemas.microsoft.com/office/drawing/2014/main" xmlns="" id="{00000000-0008-0000-1100-00005F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96" name="Group 7381">
          <a:extLst>
            <a:ext uri="{FF2B5EF4-FFF2-40B4-BE49-F238E27FC236}">
              <a16:creationId xmlns:a16="http://schemas.microsoft.com/office/drawing/2014/main" xmlns="" id="{00000000-0008-0000-1100-000028E74600}"/>
            </a:ext>
          </a:extLst>
        </xdr:cNvPr>
        <xdr:cNvGrpSpPr>
          <a:grpSpLocks/>
        </xdr:cNvGrpSpPr>
      </xdr:nvGrpSpPr>
      <xdr:grpSpPr bwMode="auto">
        <a:xfrm>
          <a:off x="3795713" y="10009188"/>
          <a:ext cx="190500" cy="0"/>
          <a:chOff x="466" y="3952"/>
          <a:chExt cx="28" cy="16"/>
        </a:xfrm>
      </xdr:grpSpPr>
      <xdr:sp macro="" textlink="">
        <xdr:nvSpPr>
          <xdr:cNvPr id="4646748" name="Line 7382">
            <a:extLst>
              <a:ext uri="{FF2B5EF4-FFF2-40B4-BE49-F238E27FC236}">
                <a16:creationId xmlns:a16="http://schemas.microsoft.com/office/drawing/2014/main" xmlns="" id="{00000000-0008-0000-1100-00005C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49" name="Line 7383">
            <a:extLst>
              <a:ext uri="{FF2B5EF4-FFF2-40B4-BE49-F238E27FC236}">
                <a16:creationId xmlns:a16="http://schemas.microsoft.com/office/drawing/2014/main" xmlns="" id="{00000000-0008-0000-1100-00005D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97" name="Group 7384">
          <a:extLst>
            <a:ext uri="{FF2B5EF4-FFF2-40B4-BE49-F238E27FC236}">
              <a16:creationId xmlns:a16="http://schemas.microsoft.com/office/drawing/2014/main" xmlns="" id="{00000000-0008-0000-1100-000029E74600}"/>
            </a:ext>
          </a:extLst>
        </xdr:cNvPr>
        <xdr:cNvGrpSpPr>
          <a:grpSpLocks/>
        </xdr:cNvGrpSpPr>
      </xdr:nvGrpSpPr>
      <xdr:grpSpPr bwMode="auto">
        <a:xfrm>
          <a:off x="3795713" y="10009188"/>
          <a:ext cx="190500" cy="0"/>
          <a:chOff x="466" y="3952"/>
          <a:chExt cx="28" cy="16"/>
        </a:xfrm>
      </xdr:grpSpPr>
      <xdr:sp macro="" textlink="">
        <xdr:nvSpPr>
          <xdr:cNvPr id="4646746" name="Line 7385">
            <a:extLst>
              <a:ext uri="{FF2B5EF4-FFF2-40B4-BE49-F238E27FC236}">
                <a16:creationId xmlns:a16="http://schemas.microsoft.com/office/drawing/2014/main" xmlns="" id="{00000000-0008-0000-1100-00005A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47" name="Line 7386">
            <a:extLst>
              <a:ext uri="{FF2B5EF4-FFF2-40B4-BE49-F238E27FC236}">
                <a16:creationId xmlns:a16="http://schemas.microsoft.com/office/drawing/2014/main" xmlns="" id="{00000000-0008-0000-1100-00005B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98" name="Group 7387">
          <a:extLst>
            <a:ext uri="{FF2B5EF4-FFF2-40B4-BE49-F238E27FC236}">
              <a16:creationId xmlns:a16="http://schemas.microsoft.com/office/drawing/2014/main" xmlns="" id="{00000000-0008-0000-1100-00002AE74600}"/>
            </a:ext>
          </a:extLst>
        </xdr:cNvPr>
        <xdr:cNvGrpSpPr>
          <a:grpSpLocks/>
        </xdr:cNvGrpSpPr>
      </xdr:nvGrpSpPr>
      <xdr:grpSpPr bwMode="auto">
        <a:xfrm>
          <a:off x="3795713" y="10009188"/>
          <a:ext cx="190500" cy="0"/>
          <a:chOff x="466" y="3952"/>
          <a:chExt cx="28" cy="16"/>
        </a:xfrm>
      </xdr:grpSpPr>
      <xdr:sp macro="" textlink="">
        <xdr:nvSpPr>
          <xdr:cNvPr id="4646744" name="Line 7388">
            <a:extLst>
              <a:ext uri="{FF2B5EF4-FFF2-40B4-BE49-F238E27FC236}">
                <a16:creationId xmlns:a16="http://schemas.microsoft.com/office/drawing/2014/main" xmlns="" id="{00000000-0008-0000-1100-000058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45" name="Line 7389">
            <a:extLst>
              <a:ext uri="{FF2B5EF4-FFF2-40B4-BE49-F238E27FC236}">
                <a16:creationId xmlns:a16="http://schemas.microsoft.com/office/drawing/2014/main" xmlns="" id="{00000000-0008-0000-1100-000059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699" name="Group 7390">
          <a:extLst>
            <a:ext uri="{FF2B5EF4-FFF2-40B4-BE49-F238E27FC236}">
              <a16:creationId xmlns:a16="http://schemas.microsoft.com/office/drawing/2014/main" xmlns="" id="{00000000-0008-0000-1100-00002BE74600}"/>
            </a:ext>
          </a:extLst>
        </xdr:cNvPr>
        <xdr:cNvGrpSpPr>
          <a:grpSpLocks/>
        </xdr:cNvGrpSpPr>
      </xdr:nvGrpSpPr>
      <xdr:grpSpPr bwMode="auto">
        <a:xfrm>
          <a:off x="3795713" y="10009188"/>
          <a:ext cx="190500" cy="0"/>
          <a:chOff x="466" y="3952"/>
          <a:chExt cx="28" cy="16"/>
        </a:xfrm>
      </xdr:grpSpPr>
      <xdr:sp macro="" textlink="">
        <xdr:nvSpPr>
          <xdr:cNvPr id="4646742" name="Line 7391">
            <a:extLst>
              <a:ext uri="{FF2B5EF4-FFF2-40B4-BE49-F238E27FC236}">
                <a16:creationId xmlns:a16="http://schemas.microsoft.com/office/drawing/2014/main" xmlns="" id="{00000000-0008-0000-1100-000056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43" name="Line 7392">
            <a:extLst>
              <a:ext uri="{FF2B5EF4-FFF2-40B4-BE49-F238E27FC236}">
                <a16:creationId xmlns:a16="http://schemas.microsoft.com/office/drawing/2014/main" xmlns="" id="{00000000-0008-0000-1100-000057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700" name="Group 7393">
          <a:extLst>
            <a:ext uri="{FF2B5EF4-FFF2-40B4-BE49-F238E27FC236}">
              <a16:creationId xmlns:a16="http://schemas.microsoft.com/office/drawing/2014/main" xmlns="" id="{00000000-0008-0000-1100-00002CE74600}"/>
            </a:ext>
          </a:extLst>
        </xdr:cNvPr>
        <xdr:cNvGrpSpPr>
          <a:grpSpLocks/>
        </xdr:cNvGrpSpPr>
      </xdr:nvGrpSpPr>
      <xdr:grpSpPr bwMode="auto">
        <a:xfrm>
          <a:off x="4327525" y="10009188"/>
          <a:ext cx="266700" cy="0"/>
          <a:chOff x="466" y="3952"/>
          <a:chExt cx="28" cy="16"/>
        </a:xfrm>
      </xdr:grpSpPr>
      <xdr:sp macro="" textlink="">
        <xdr:nvSpPr>
          <xdr:cNvPr id="4646740" name="Line 7394">
            <a:extLst>
              <a:ext uri="{FF2B5EF4-FFF2-40B4-BE49-F238E27FC236}">
                <a16:creationId xmlns:a16="http://schemas.microsoft.com/office/drawing/2014/main" xmlns="" id="{00000000-0008-0000-1100-000054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41" name="Line 7395">
            <a:extLst>
              <a:ext uri="{FF2B5EF4-FFF2-40B4-BE49-F238E27FC236}">
                <a16:creationId xmlns:a16="http://schemas.microsoft.com/office/drawing/2014/main" xmlns="" id="{00000000-0008-0000-1100-000055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701" name="Group 7396">
          <a:extLst>
            <a:ext uri="{FF2B5EF4-FFF2-40B4-BE49-F238E27FC236}">
              <a16:creationId xmlns:a16="http://schemas.microsoft.com/office/drawing/2014/main" xmlns="" id="{00000000-0008-0000-1100-00002DE74600}"/>
            </a:ext>
          </a:extLst>
        </xdr:cNvPr>
        <xdr:cNvGrpSpPr>
          <a:grpSpLocks/>
        </xdr:cNvGrpSpPr>
      </xdr:nvGrpSpPr>
      <xdr:grpSpPr bwMode="auto">
        <a:xfrm>
          <a:off x="4327525" y="10009188"/>
          <a:ext cx="266700" cy="0"/>
          <a:chOff x="466" y="3952"/>
          <a:chExt cx="28" cy="16"/>
        </a:xfrm>
      </xdr:grpSpPr>
      <xdr:sp macro="" textlink="">
        <xdr:nvSpPr>
          <xdr:cNvPr id="4646738" name="Line 7397">
            <a:extLst>
              <a:ext uri="{FF2B5EF4-FFF2-40B4-BE49-F238E27FC236}">
                <a16:creationId xmlns:a16="http://schemas.microsoft.com/office/drawing/2014/main" xmlns="" id="{00000000-0008-0000-1100-000052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39" name="Line 7398">
            <a:extLst>
              <a:ext uri="{FF2B5EF4-FFF2-40B4-BE49-F238E27FC236}">
                <a16:creationId xmlns:a16="http://schemas.microsoft.com/office/drawing/2014/main" xmlns="" id="{00000000-0008-0000-1100-000053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702" name="Group 7399">
          <a:extLst>
            <a:ext uri="{FF2B5EF4-FFF2-40B4-BE49-F238E27FC236}">
              <a16:creationId xmlns:a16="http://schemas.microsoft.com/office/drawing/2014/main" xmlns="" id="{00000000-0008-0000-1100-00002EE74600}"/>
            </a:ext>
          </a:extLst>
        </xdr:cNvPr>
        <xdr:cNvGrpSpPr>
          <a:grpSpLocks/>
        </xdr:cNvGrpSpPr>
      </xdr:nvGrpSpPr>
      <xdr:grpSpPr bwMode="auto">
        <a:xfrm>
          <a:off x="4327525" y="10009188"/>
          <a:ext cx="266700" cy="0"/>
          <a:chOff x="466" y="3952"/>
          <a:chExt cx="28" cy="16"/>
        </a:xfrm>
      </xdr:grpSpPr>
      <xdr:sp macro="" textlink="">
        <xdr:nvSpPr>
          <xdr:cNvPr id="4646736" name="Line 7400">
            <a:extLst>
              <a:ext uri="{FF2B5EF4-FFF2-40B4-BE49-F238E27FC236}">
                <a16:creationId xmlns:a16="http://schemas.microsoft.com/office/drawing/2014/main" xmlns="" id="{00000000-0008-0000-1100-000050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37" name="Line 7401">
            <a:extLst>
              <a:ext uri="{FF2B5EF4-FFF2-40B4-BE49-F238E27FC236}">
                <a16:creationId xmlns:a16="http://schemas.microsoft.com/office/drawing/2014/main" xmlns="" id="{00000000-0008-0000-1100-000051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703" name="Group 7402">
          <a:extLst>
            <a:ext uri="{FF2B5EF4-FFF2-40B4-BE49-F238E27FC236}">
              <a16:creationId xmlns:a16="http://schemas.microsoft.com/office/drawing/2014/main" xmlns="" id="{00000000-0008-0000-1100-00002FE74600}"/>
            </a:ext>
          </a:extLst>
        </xdr:cNvPr>
        <xdr:cNvGrpSpPr>
          <a:grpSpLocks/>
        </xdr:cNvGrpSpPr>
      </xdr:nvGrpSpPr>
      <xdr:grpSpPr bwMode="auto">
        <a:xfrm>
          <a:off x="4327525" y="10009188"/>
          <a:ext cx="266700" cy="0"/>
          <a:chOff x="466" y="3952"/>
          <a:chExt cx="28" cy="16"/>
        </a:xfrm>
      </xdr:grpSpPr>
      <xdr:sp macro="" textlink="">
        <xdr:nvSpPr>
          <xdr:cNvPr id="4646734" name="Line 7403">
            <a:extLst>
              <a:ext uri="{FF2B5EF4-FFF2-40B4-BE49-F238E27FC236}">
                <a16:creationId xmlns:a16="http://schemas.microsoft.com/office/drawing/2014/main" xmlns="" id="{00000000-0008-0000-1100-00004E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35" name="Line 7404">
            <a:extLst>
              <a:ext uri="{FF2B5EF4-FFF2-40B4-BE49-F238E27FC236}">
                <a16:creationId xmlns:a16="http://schemas.microsoft.com/office/drawing/2014/main" xmlns="" id="{00000000-0008-0000-1100-00004F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704" name="Group 7405">
          <a:extLst>
            <a:ext uri="{FF2B5EF4-FFF2-40B4-BE49-F238E27FC236}">
              <a16:creationId xmlns:a16="http://schemas.microsoft.com/office/drawing/2014/main" xmlns="" id="{00000000-0008-0000-1100-000030E74600}"/>
            </a:ext>
          </a:extLst>
        </xdr:cNvPr>
        <xdr:cNvGrpSpPr>
          <a:grpSpLocks/>
        </xdr:cNvGrpSpPr>
      </xdr:nvGrpSpPr>
      <xdr:grpSpPr bwMode="auto">
        <a:xfrm>
          <a:off x="4327525" y="10009188"/>
          <a:ext cx="266700" cy="0"/>
          <a:chOff x="466" y="3952"/>
          <a:chExt cx="28" cy="16"/>
        </a:xfrm>
      </xdr:grpSpPr>
      <xdr:sp macro="" textlink="">
        <xdr:nvSpPr>
          <xdr:cNvPr id="4646732" name="Line 7406">
            <a:extLst>
              <a:ext uri="{FF2B5EF4-FFF2-40B4-BE49-F238E27FC236}">
                <a16:creationId xmlns:a16="http://schemas.microsoft.com/office/drawing/2014/main" xmlns="" id="{00000000-0008-0000-1100-00004C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33" name="Line 7407">
            <a:extLst>
              <a:ext uri="{FF2B5EF4-FFF2-40B4-BE49-F238E27FC236}">
                <a16:creationId xmlns:a16="http://schemas.microsoft.com/office/drawing/2014/main" xmlns="" id="{00000000-0008-0000-1100-00004D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646705" name="Group 7408">
          <a:extLst>
            <a:ext uri="{FF2B5EF4-FFF2-40B4-BE49-F238E27FC236}">
              <a16:creationId xmlns:a16="http://schemas.microsoft.com/office/drawing/2014/main" xmlns="" id="{00000000-0008-0000-1100-000031E74600}"/>
            </a:ext>
          </a:extLst>
        </xdr:cNvPr>
        <xdr:cNvGrpSpPr>
          <a:grpSpLocks/>
        </xdr:cNvGrpSpPr>
      </xdr:nvGrpSpPr>
      <xdr:grpSpPr bwMode="auto">
        <a:xfrm>
          <a:off x="3795713" y="10009188"/>
          <a:ext cx="190500" cy="0"/>
          <a:chOff x="466" y="3952"/>
          <a:chExt cx="28" cy="16"/>
        </a:xfrm>
      </xdr:grpSpPr>
      <xdr:sp macro="" textlink="">
        <xdr:nvSpPr>
          <xdr:cNvPr id="4646730" name="Line 7409">
            <a:extLst>
              <a:ext uri="{FF2B5EF4-FFF2-40B4-BE49-F238E27FC236}">
                <a16:creationId xmlns:a16="http://schemas.microsoft.com/office/drawing/2014/main" xmlns="" id="{00000000-0008-0000-1100-00004A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31" name="Line 7410">
            <a:extLst>
              <a:ext uri="{FF2B5EF4-FFF2-40B4-BE49-F238E27FC236}">
                <a16:creationId xmlns:a16="http://schemas.microsoft.com/office/drawing/2014/main" xmlns="" id="{00000000-0008-0000-1100-00004B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706" name="Group 7414">
          <a:extLst>
            <a:ext uri="{FF2B5EF4-FFF2-40B4-BE49-F238E27FC236}">
              <a16:creationId xmlns:a16="http://schemas.microsoft.com/office/drawing/2014/main" xmlns="" id="{00000000-0008-0000-1100-000032E74600}"/>
            </a:ext>
          </a:extLst>
        </xdr:cNvPr>
        <xdr:cNvGrpSpPr>
          <a:grpSpLocks/>
        </xdr:cNvGrpSpPr>
      </xdr:nvGrpSpPr>
      <xdr:grpSpPr bwMode="auto">
        <a:xfrm>
          <a:off x="4327525" y="10009188"/>
          <a:ext cx="266700" cy="0"/>
          <a:chOff x="466" y="3952"/>
          <a:chExt cx="28" cy="16"/>
        </a:xfrm>
      </xdr:grpSpPr>
      <xdr:sp macro="" textlink="">
        <xdr:nvSpPr>
          <xdr:cNvPr id="4646728" name="Line 7415">
            <a:extLst>
              <a:ext uri="{FF2B5EF4-FFF2-40B4-BE49-F238E27FC236}">
                <a16:creationId xmlns:a16="http://schemas.microsoft.com/office/drawing/2014/main" xmlns="" id="{00000000-0008-0000-1100-000048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29" name="Line 7416">
            <a:extLst>
              <a:ext uri="{FF2B5EF4-FFF2-40B4-BE49-F238E27FC236}">
                <a16:creationId xmlns:a16="http://schemas.microsoft.com/office/drawing/2014/main" xmlns="" id="{00000000-0008-0000-1100-000049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707" name="Group 7417">
          <a:extLst>
            <a:ext uri="{FF2B5EF4-FFF2-40B4-BE49-F238E27FC236}">
              <a16:creationId xmlns:a16="http://schemas.microsoft.com/office/drawing/2014/main" xmlns="" id="{00000000-0008-0000-1100-000033E74600}"/>
            </a:ext>
          </a:extLst>
        </xdr:cNvPr>
        <xdr:cNvGrpSpPr>
          <a:grpSpLocks/>
        </xdr:cNvGrpSpPr>
      </xdr:nvGrpSpPr>
      <xdr:grpSpPr bwMode="auto">
        <a:xfrm>
          <a:off x="4327525" y="10009188"/>
          <a:ext cx="266700" cy="0"/>
          <a:chOff x="466" y="3952"/>
          <a:chExt cx="28" cy="16"/>
        </a:xfrm>
      </xdr:grpSpPr>
      <xdr:sp macro="" textlink="">
        <xdr:nvSpPr>
          <xdr:cNvPr id="4646726" name="Line 7418">
            <a:extLst>
              <a:ext uri="{FF2B5EF4-FFF2-40B4-BE49-F238E27FC236}">
                <a16:creationId xmlns:a16="http://schemas.microsoft.com/office/drawing/2014/main" xmlns="" id="{00000000-0008-0000-1100-000046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27" name="Line 7419">
            <a:extLst>
              <a:ext uri="{FF2B5EF4-FFF2-40B4-BE49-F238E27FC236}">
                <a16:creationId xmlns:a16="http://schemas.microsoft.com/office/drawing/2014/main" xmlns="" id="{00000000-0008-0000-1100-000047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646708" name="Group 7420">
          <a:extLst>
            <a:ext uri="{FF2B5EF4-FFF2-40B4-BE49-F238E27FC236}">
              <a16:creationId xmlns:a16="http://schemas.microsoft.com/office/drawing/2014/main" xmlns="" id="{00000000-0008-0000-1100-000034E74600}"/>
            </a:ext>
          </a:extLst>
        </xdr:cNvPr>
        <xdr:cNvGrpSpPr>
          <a:grpSpLocks/>
        </xdr:cNvGrpSpPr>
      </xdr:nvGrpSpPr>
      <xdr:grpSpPr bwMode="auto">
        <a:xfrm>
          <a:off x="5041900" y="10009188"/>
          <a:ext cx="228600" cy="0"/>
          <a:chOff x="466" y="3952"/>
          <a:chExt cx="28" cy="16"/>
        </a:xfrm>
      </xdr:grpSpPr>
      <xdr:sp macro="" textlink="">
        <xdr:nvSpPr>
          <xdr:cNvPr id="4646724" name="Line 7421">
            <a:extLst>
              <a:ext uri="{FF2B5EF4-FFF2-40B4-BE49-F238E27FC236}">
                <a16:creationId xmlns:a16="http://schemas.microsoft.com/office/drawing/2014/main" xmlns="" id="{00000000-0008-0000-1100-000044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25" name="Line 7422">
            <a:extLst>
              <a:ext uri="{FF2B5EF4-FFF2-40B4-BE49-F238E27FC236}">
                <a16:creationId xmlns:a16="http://schemas.microsoft.com/office/drawing/2014/main" xmlns="" id="{00000000-0008-0000-1100-000045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709" name="Group 7423">
          <a:extLst>
            <a:ext uri="{FF2B5EF4-FFF2-40B4-BE49-F238E27FC236}">
              <a16:creationId xmlns:a16="http://schemas.microsoft.com/office/drawing/2014/main" xmlns="" id="{00000000-0008-0000-1100-000035E74600}"/>
            </a:ext>
          </a:extLst>
        </xdr:cNvPr>
        <xdr:cNvGrpSpPr>
          <a:grpSpLocks/>
        </xdr:cNvGrpSpPr>
      </xdr:nvGrpSpPr>
      <xdr:grpSpPr bwMode="auto">
        <a:xfrm>
          <a:off x="4327525" y="10009188"/>
          <a:ext cx="266700" cy="0"/>
          <a:chOff x="466" y="3952"/>
          <a:chExt cx="28" cy="16"/>
        </a:xfrm>
      </xdr:grpSpPr>
      <xdr:sp macro="" textlink="">
        <xdr:nvSpPr>
          <xdr:cNvPr id="4646722" name="Line 7424">
            <a:extLst>
              <a:ext uri="{FF2B5EF4-FFF2-40B4-BE49-F238E27FC236}">
                <a16:creationId xmlns:a16="http://schemas.microsoft.com/office/drawing/2014/main" xmlns="" id="{00000000-0008-0000-1100-000042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23" name="Line 7425">
            <a:extLst>
              <a:ext uri="{FF2B5EF4-FFF2-40B4-BE49-F238E27FC236}">
                <a16:creationId xmlns:a16="http://schemas.microsoft.com/office/drawing/2014/main" xmlns="" id="{00000000-0008-0000-1100-000043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710" name="Group 7426">
          <a:extLst>
            <a:ext uri="{FF2B5EF4-FFF2-40B4-BE49-F238E27FC236}">
              <a16:creationId xmlns:a16="http://schemas.microsoft.com/office/drawing/2014/main" xmlns="" id="{00000000-0008-0000-1100-000036E74600}"/>
            </a:ext>
          </a:extLst>
        </xdr:cNvPr>
        <xdr:cNvGrpSpPr>
          <a:grpSpLocks/>
        </xdr:cNvGrpSpPr>
      </xdr:nvGrpSpPr>
      <xdr:grpSpPr bwMode="auto">
        <a:xfrm>
          <a:off x="4327525" y="10009188"/>
          <a:ext cx="266700" cy="0"/>
          <a:chOff x="466" y="3952"/>
          <a:chExt cx="28" cy="16"/>
        </a:xfrm>
      </xdr:grpSpPr>
      <xdr:sp macro="" textlink="">
        <xdr:nvSpPr>
          <xdr:cNvPr id="4646720" name="Line 7427">
            <a:extLst>
              <a:ext uri="{FF2B5EF4-FFF2-40B4-BE49-F238E27FC236}">
                <a16:creationId xmlns:a16="http://schemas.microsoft.com/office/drawing/2014/main" xmlns="" id="{00000000-0008-0000-1100-000040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21" name="Line 7428">
            <a:extLst>
              <a:ext uri="{FF2B5EF4-FFF2-40B4-BE49-F238E27FC236}">
                <a16:creationId xmlns:a16="http://schemas.microsoft.com/office/drawing/2014/main" xmlns="" id="{00000000-0008-0000-1100-000041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711" name="Group 7429">
          <a:extLst>
            <a:ext uri="{FF2B5EF4-FFF2-40B4-BE49-F238E27FC236}">
              <a16:creationId xmlns:a16="http://schemas.microsoft.com/office/drawing/2014/main" xmlns="" id="{00000000-0008-0000-1100-000037E74600}"/>
            </a:ext>
          </a:extLst>
        </xdr:cNvPr>
        <xdr:cNvGrpSpPr>
          <a:grpSpLocks/>
        </xdr:cNvGrpSpPr>
      </xdr:nvGrpSpPr>
      <xdr:grpSpPr bwMode="auto">
        <a:xfrm>
          <a:off x="4327525" y="10009188"/>
          <a:ext cx="266700" cy="0"/>
          <a:chOff x="466" y="3952"/>
          <a:chExt cx="28" cy="16"/>
        </a:xfrm>
      </xdr:grpSpPr>
      <xdr:sp macro="" textlink="">
        <xdr:nvSpPr>
          <xdr:cNvPr id="4646718" name="Line 7430">
            <a:extLst>
              <a:ext uri="{FF2B5EF4-FFF2-40B4-BE49-F238E27FC236}">
                <a16:creationId xmlns:a16="http://schemas.microsoft.com/office/drawing/2014/main" xmlns="" id="{00000000-0008-0000-1100-00003E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19" name="Line 7431">
            <a:extLst>
              <a:ext uri="{FF2B5EF4-FFF2-40B4-BE49-F238E27FC236}">
                <a16:creationId xmlns:a16="http://schemas.microsoft.com/office/drawing/2014/main" xmlns="" id="{00000000-0008-0000-1100-00003F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646712" name="Group 7432">
          <a:extLst>
            <a:ext uri="{FF2B5EF4-FFF2-40B4-BE49-F238E27FC236}">
              <a16:creationId xmlns:a16="http://schemas.microsoft.com/office/drawing/2014/main" xmlns="" id="{00000000-0008-0000-1100-000038E74600}"/>
            </a:ext>
          </a:extLst>
        </xdr:cNvPr>
        <xdr:cNvGrpSpPr>
          <a:grpSpLocks/>
        </xdr:cNvGrpSpPr>
      </xdr:nvGrpSpPr>
      <xdr:grpSpPr bwMode="auto">
        <a:xfrm>
          <a:off x="4327525" y="10009188"/>
          <a:ext cx="266700" cy="0"/>
          <a:chOff x="466" y="3952"/>
          <a:chExt cx="28" cy="16"/>
        </a:xfrm>
      </xdr:grpSpPr>
      <xdr:sp macro="" textlink="">
        <xdr:nvSpPr>
          <xdr:cNvPr id="4646716" name="Line 7433">
            <a:extLst>
              <a:ext uri="{FF2B5EF4-FFF2-40B4-BE49-F238E27FC236}">
                <a16:creationId xmlns:a16="http://schemas.microsoft.com/office/drawing/2014/main" xmlns="" id="{00000000-0008-0000-1100-00003C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17" name="Line 7434">
            <a:extLst>
              <a:ext uri="{FF2B5EF4-FFF2-40B4-BE49-F238E27FC236}">
                <a16:creationId xmlns:a16="http://schemas.microsoft.com/office/drawing/2014/main" xmlns="" id="{00000000-0008-0000-1100-00003D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646713" name="Group 7435">
          <a:extLst>
            <a:ext uri="{FF2B5EF4-FFF2-40B4-BE49-F238E27FC236}">
              <a16:creationId xmlns:a16="http://schemas.microsoft.com/office/drawing/2014/main" xmlns="" id="{00000000-0008-0000-1100-000039E74600}"/>
            </a:ext>
          </a:extLst>
        </xdr:cNvPr>
        <xdr:cNvGrpSpPr>
          <a:grpSpLocks/>
        </xdr:cNvGrpSpPr>
      </xdr:nvGrpSpPr>
      <xdr:grpSpPr bwMode="auto">
        <a:xfrm>
          <a:off x="4203700" y="10009188"/>
          <a:ext cx="228600" cy="0"/>
          <a:chOff x="466" y="3952"/>
          <a:chExt cx="28" cy="16"/>
        </a:xfrm>
      </xdr:grpSpPr>
      <xdr:sp macro="" textlink="">
        <xdr:nvSpPr>
          <xdr:cNvPr id="4646714" name="Line 7436">
            <a:extLst>
              <a:ext uri="{FF2B5EF4-FFF2-40B4-BE49-F238E27FC236}">
                <a16:creationId xmlns:a16="http://schemas.microsoft.com/office/drawing/2014/main" xmlns="" id="{00000000-0008-0000-1100-00003AE746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46715" name="Line 7437">
            <a:extLst>
              <a:ext uri="{FF2B5EF4-FFF2-40B4-BE49-F238E27FC236}">
                <a16:creationId xmlns:a16="http://schemas.microsoft.com/office/drawing/2014/main" xmlns="" id="{00000000-0008-0000-1100-00003BE746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198084" name="Group 4">
          <a:hlinkClick xmlns:r="http://schemas.openxmlformats.org/officeDocument/2006/relationships" r:id="rId1" tooltip="Click for Bid Form"/>
          <a:extLst>
            <a:ext uri="{FF2B5EF4-FFF2-40B4-BE49-F238E27FC236}">
              <a16:creationId xmlns:a16="http://schemas.microsoft.com/office/drawing/2014/main" xmlns="" id="{00000000-0008-0000-1200-0000C40E4000}"/>
            </a:ext>
          </a:extLst>
        </xdr:cNvPr>
        <xdr:cNvGrpSpPr>
          <a:grpSpLocks/>
        </xdr:cNvGrpSpPr>
      </xdr:nvGrpSpPr>
      <xdr:grpSpPr bwMode="auto">
        <a:xfrm>
          <a:off x="6858000" y="19050"/>
          <a:ext cx="0" cy="946150"/>
          <a:chOff x="784" y="2"/>
          <a:chExt cx="116" cy="73"/>
        </a:xfrm>
      </xdr:grpSpPr>
      <xdr:sp macro="" textlink="">
        <xdr:nvSpPr>
          <xdr:cNvPr id="4198085" name="AutoShape 2">
            <a:extLst>
              <a:ext uri="{FF2B5EF4-FFF2-40B4-BE49-F238E27FC236}">
                <a16:creationId xmlns:a16="http://schemas.microsoft.com/office/drawing/2014/main" xmlns="" id="{00000000-0008-0000-1200-0000C50E40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xmlns="" id="{00000000-0008-0000-1200-000004000000}"/>
              </a:ext>
            </a:extLst>
          </xdr:cNvPr>
          <xdr:cNvSpPr txBox="1">
            <a:spLocks noChangeArrowheads="1"/>
          </xdr:cNvSpPr>
        </xdr:nvSpPr>
        <xdr:spPr bwMode="auto">
          <a:xfrm>
            <a:off x="7477125" y="952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xmlns=""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180912" name="Group 1">
          <a:hlinkClick xmlns:r="http://schemas.openxmlformats.org/officeDocument/2006/relationships" r:id="rId1" tooltip="Click to Proceed"/>
          <a:extLst>
            <a:ext uri="{FF2B5EF4-FFF2-40B4-BE49-F238E27FC236}">
              <a16:creationId xmlns:a16="http://schemas.microsoft.com/office/drawing/2014/main" xmlns="" id="{00000000-0008-0000-0200-0000B0CB3F00}"/>
            </a:ext>
          </a:extLst>
        </xdr:cNvPr>
        <xdr:cNvGrpSpPr>
          <a:grpSpLocks/>
        </xdr:cNvGrpSpPr>
      </xdr:nvGrpSpPr>
      <xdr:grpSpPr bwMode="auto">
        <a:xfrm>
          <a:off x="7105650" y="57150"/>
          <a:ext cx="1209675" cy="771525"/>
          <a:chOff x="804" y="5"/>
          <a:chExt cx="116" cy="73"/>
        </a:xfrm>
      </xdr:grpSpPr>
      <xdr:sp macro="" textlink="">
        <xdr:nvSpPr>
          <xdr:cNvPr id="4180914" name="AutoShape 2">
            <a:extLst>
              <a:ext uri="{FF2B5EF4-FFF2-40B4-BE49-F238E27FC236}">
                <a16:creationId xmlns:a16="http://schemas.microsoft.com/office/drawing/2014/main" xmlns="" id="{00000000-0008-0000-0200-0000B2CB3F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xmlns=""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180913" name="Picture 4">
          <a:extLst>
            <a:ext uri="{FF2B5EF4-FFF2-40B4-BE49-F238E27FC236}">
              <a16:creationId xmlns:a16="http://schemas.microsoft.com/office/drawing/2014/main" xmlns="" id="{00000000-0008-0000-0200-0000B1CB3F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7440275"/>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394546</xdr:colOff>
      <xdr:row>1</xdr:row>
      <xdr:rowOff>105833</xdr:rowOff>
    </xdr:from>
    <xdr:to>
      <xdr:col>7</xdr:col>
      <xdr:colOff>218426</xdr:colOff>
      <xdr:row>2</xdr:row>
      <xdr:rowOff>99914</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xmlns=""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99060</xdr:colOff>
      <xdr:row>1</xdr:row>
      <xdr:rowOff>19050</xdr:rowOff>
    </xdr:from>
    <xdr:to>
      <xdr:col>7</xdr:col>
      <xdr:colOff>371652</xdr:colOff>
      <xdr:row>2</xdr:row>
      <xdr:rowOff>11430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xmlns=""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202180" name="Group 10">
          <a:hlinkClick xmlns:r="http://schemas.openxmlformats.org/officeDocument/2006/relationships" r:id="rId1" tooltip="Back to Cover Page"/>
          <a:extLst>
            <a:ext uri="{FF2B5EF4-FFF2-40B4-BE49-F238E27FC236}">
              <a16:creationId xmlns:a16="http://schemas.microsoft.com/office/drawing/2014/main" xmlns="" id="{00000000-0008-0000-1600-0000C41E4000}"/>
            </a:ext>
          </a:extLst>
        </xdr:cNvPr>
        <xdr:cNvGrpSpPr>
          <a:grpSpLocks/>
        </xdr:cNvGrpSpPr>
      </xdr:nvGrpSpPr>
      <xdr:grpSpPr bwMode="auto">
        <a:xfrm>
          <a:off x="7105650" y="104775"/>
          <a:ext cx="1123950" cy="742950"/>
          <a:chOff x="744" y="11"/>
          <a:chExt cx="113" cy="74"/>
        </a:xfrm>
      </xdr:grpSpPr>
      <xdr:sp macro="" textlink="">
        <xdr:nvSpPr>
          <xdr:cNvPr id="4202181" name="AutoShape 7">
            <a:extLst>
              <a:ext uri="{FF2B5EF4-FFF2-40B4-BE49-F238E27FC236}">
                <a16:creationId xmlns:a16="http://schemas.microsoft.com/office/drawing/2014/main" xmlns="" id="{00000000-0008-0000-1600-0000C51E40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xmlns="" id="{00000000-0008-0000-1600-000008400000}"/>
              </a:ext>
            </a:extLst>
          </xdr:cNvPr>
          <xdr:cNvSpPr txBox="1">
            <a:spLocks noChangeArrowheads="1"/>
          </xdr:cNvSpPr>
        </xdr:nvSpPr>
        <xdr:spPr bwMode="auto">
          <a:xfrm>
            <a:off x="770" y="27"/>
            <a:ext cx="79" cy="4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181718" name="Group 6">
          <a:hlinkClick xmlns:r="http://schemas.openxmlformats.org/officeDocument/2006/relationships" r:id="rId1" tooltip="Click for Sch-1"/>
          <a:extLst>
            <a:ext uri="{FF2B5EF4-FFF2-40B4-BE49-F238E27FC236}">
              <a16:creationId xmlns:a16="http://schemas.microsoft.com/office/drawing/2014/main" xmlns="" id="{00000000-0008-0000-0300-0000D6CE3F00}"/>
            </a:ext>
          </a:extLst>
        </xdr:cNvPr>
        <xdr:cNvGrpSpPr>
          <a:grpSpLocks/>
        </xdr:cNvGrpSpPr>
      </xdr:nvGrpSpPr>
      <xdr:grpSpPr bwMode="auto">
        <a:xfrm>
          <a:off x="7572375" y="47625"/>
          <a:ext cx="1266825" cy="771525"/>
          <a:chOff x="804" y="5"/>
          <a:chExt cx="116" cy="73"/>
        </a:xfrm>
      </xdr:grpSpPr>
      <xdr:sp macro="" textlink="">
        <xdr:nvSpPr>
          <xdr:cNvPr id="4181719" name="AutoShape 2">
            <a:extLst>
              <a:ext uri="{FF2B5EF4-FFF2-40B4-BE49-F238E27FC236}">
                <a16:creationId xmlns:a16="http://schemas.microsoft.com/office/drawing/2014/main" xmlns="" id="{00000000-0008-0000-0300-0000D7CE3F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xmlns="" id="{00000000-0008-0000-0300-000003240000}"/>
              </a:ext>
            </a:extLst>
          </xdr:cNvPr>
          <xdr:cNvSpPr txBox="1">
            <a:spLocks noChangeArrowheads="1"/>
          </xdr:cNvSpPr>
        </xdr:nvSpPr>
        <xdr:spPr bwMode="auto">
          <a:xfrm>
            <a:off x="819" y="23"/>
            <a:ext cx="99"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257175</xdr:rowOff>
    </xdr:to>
    <xdr:grpSp>
      <xdr:nvGrpSpPr>
        <xdr:cNvPr id="4182750" name="Group 38">
          <a:hlinkClick xmlns:r="http://schemas.openxmlformats.org/officeDocument/2006/relationships" r:id="rId1" tooltip="Click for Sch-2"/>
          <a:extLst>
            <a:ext uri="{FF2B5EF4-FFF2-40B4-BE49-F238E27FC236}">
              <a16:creationId xmlns:a16="http://schemas.microsoft.com/office/drawing/2014/main" xmlns="" id="{00000000-0008-0000-0400-0000DED23F00}"/>
            </a:ext>
          </a:extLst>
        </xdr:cNvPr>
        <xdr:cNvGrpSpPr>
          <a:grpSpLocks/>
        </xdr:cNvGrpSpPr>
      </xdr:nvGrpSpPr>
      <xdr:grpSpPr bwMode="auto">
        <a:xfrm>
          <a:off x="12366625" y="28575"/>
          <a:ext cx="0" cy="593725"/>
          <a:chOff x="804" y="5"/>
          <a:chExt cx="116" cy="73"/>
        </a:xfrm>
      </xdr:grpSpPr>
      <xdr:sp macro="" textlink="">
        <xdr:nvSpPr>
          <xdr:cNvPr id="4182751" name="AutoShape 39">
            <a:extLst>
              <a:ext uri="{FF2B5EF4-FFF2-40B4-BE49-F238E27FC236}">
                <a16:creationId xmlns:a16="http://schemas.microsoft.com/office/drawing/2014/main" xmlns="" id="{00000000-0008-0000-0400-0000DFD23F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xmlns="" id="{00000000-0008-0000-0400-0000280C0000}"/>
              </a:ext>
            </a:extLst>
          </xdr:cNvPr>
          <xdr:cNvSpPr txBox="1">
            <a:spLocks noChangeArrowheads="1"/>
          </xdr:cNvSpPr>
        </xdr:nvSpPr>
        <xdr:spPr bwMode="auto">
          <a:xfrm>
            <a:off x="19297650" y="104929527885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183748" name="Group 38">
          <a:hlinkClick xmlns:r="http://schemas.openxmlformats.org/officeDocument/2006/relationships" r:id="rId1" tooltip="Click for Sch-2"/>
          <a:extLst>
            <a:ext uri="{FF2B5EF4-FFF2-40B4-BE49-F238E27FC236}">
              <a16:creationId xmlns:a16="http://schemas.microsoft.com/office/drawing/2014/main" xmlns="" id="{00000000-0008-0000-0500-0000C4D63F00}"/>
            </a:ext>
          </a:extLst>
        </xdr:cNvPr>
        <xdr:cNvGrpSpPr>
          <a:grpSpLocks/>
        </xdr:cNvGrpSpPr>
      </xdr:nvGrpSpPr>
      <xdr:grpSpPr bwMode="auto">
        <a:xfrm>
          <a:off x="7556500" y="28575"/>
          <a:ext cx="1114425" cy="644525"/>
          <a:chOff x="804" y="5"/>
          <a:chExt cx="116" cy="73"/>
        </a:xfrm>
      </xdr:grpSpPr>
      <xdr:sp macro="" textlink="">
        <xdr:nvSpPr>
          <xdr:cNvPr id="4183749" name="AutoShape 39">
            <a:extLst>
              <a:ext uri="{FF2B5EF4-FFF2-40B4-BE49-F238E27FC236}">
                <a16:creationId xmlns:a16="http://schemas.microsoft.com/office/drawing/2014/main" xmlns="" id="{00000000-0008-0000-0500-0000C5D63F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xmlns=""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184772" name="Group 1">
          <a:hlinkClick xmlns:r="http://schemas.openxmlformats.org/officeDocument/2006/relationships" r:id="rId1" tooltip="Click for Sch-3"/>
          <a:extLst>
            <a:ext uri="{FF2B5EF4-FFF2-40B4-BE49-F238E27FC236}">
              <a16:creationId xmlns:a16="http://schemas.microsoft.com/office/drawing/2014/main" xmlns="" id="{00000000-0008-0000-0600-0000C4DA3F00}"/>
            </a:ext>
          </a:extLst>
        </xdr:cNvPr>
        <xdr:cNvGrpSpPr>
          <a:grpSpLocks/>
        </xdr:cNvGrpSpPr>
      </xdr:nvGrpSpPr>
      <xdr:grpSpPr bwMode="auto">
        <a:xfrm>
          <a:off x="9398000" y="19050"/>
          <a:ext cx="0" cy="551890"/>
          <a:chOff x="804" y="5"/>
          <a:chExt cx="116" cy="73"/>
        </a:xfrm>
      </xdr:grpSpPr>
      <xdr:sp macro="" textlink="">
        <xdr:nvSpPr>
          <xdr:cNvPr id="4184773" name="AutoShape 2">
            <a:extLst>
              <a:ext uri="{FF2B5EF4-FFF2-40B4-BE49-F238E27FC236}">
                <a16:creationId xmlns:a16="http://schemas.microsoft.com/office/drawing/2014/main" xmlns="" id="{00000000-0008-0000-0600-0000C5DA3F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xmlns="" id="{00000000-0008-0000-0600-000003280000}"/>
              </a:ext>
            </a:extLst>
          </xdr:cNvPr>
          <xdr:cNvSpPr txBox="1">
            <a:spLocks noChangeArrowheads="1"/>
          </xdr:cNvSpPr>
        </xdr:nvSpPr>
        <xdr:spPr bwMode="auto">
          <a:xfrm>
            <a:off x="14839950" y="15464588265243"/>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185796" name="Group 1">
          <a:hlinkClick xmlns:r="http://schemas.openxmlformats.org/officeDocument/2006/relationships" r:id="rId1" tooltip="Click for Sch-3"/>
          <a:extLst>
            <a:ext uri="{FF2B5EF4-FFF2-40B4-BE49-F238E27FC236}">
              <a16:creationId xmlns:a16="http://schemas.microsoft.com/office/drawing/2014/main" xmlns="" id="{00000000-0008-0000-0700-0000C4DE3F00}"/>
            </a:ext>
          </a:extLst>
        </xdr:cNvPr>
        <xdr:cNvGrpSpPr>
          <a:grpSpLocks/>
        </xdr:cNvGrpSpPr>
      </xdr:nvGrpSpPr>
      <xdr:grpSpPr bwMode="auto">
        <a:xfrm>
          <a:off x="7005638" y="19050"/>
          <a:ext cx="987425" cy="658813"/>
          <a:chOff x="804" y="5"/>
          <a:chExt cx="116" cy="73"/>
        </a:xfrm>
      </xdr:grpSpPr>
      <xdr:sp macro="" textlink="">
        <xdr:nvSpPr>
          <xdr:cNvPr id="4185797" name="AutoShape 2">
            <a:extLst>
              <a:ext uri="{FF2B5EF4-FFF2-40B4-BE49-F238E27FC236}">
                <a16:creationId xmlns:a16="http://schemas.microsoft.com/office/drawing/2014/main" xmlns="" id="{00000000-0008-0000-0700-0000C5DE3F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xmlns=""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676275</xdr:colOff>
      <xdr:row>2</xdr:row>
      <xdr:rowOff>257175</xdr:rowOff>
    </xdr:to>
    <xdr:grpSp>
      <xdr:nvGrpSpPr>
        <xdr:cNvPr id="4186836" name="Group 1">
          <a:hlinkClick xmlns:r="http://schemas.openxmlformats.org/officeDocument/2006/relationships" r:id="rId1" tooltip="Click for Sch-4"/>
          <a:extLst>
            <a:ext uri="{FF2B5EF4-FFF2-40B4-BE49-F238E27FC236}">
              <a16:creationId xmlns:a16="http://schemas.microsoft.com/office/drawing/2014/main" xmlns="" id="{00000000-0008-0000-0800-0000D4E23F00}"/>
            </a:ext>
          </a:extLst>
        </xdr:cNvPr>
        <xdr:cNvGrpSpPr>
          <a:grpSpLocks/>
        </xdr:cNvGrpSpPr>
      </xdr:nvGrpSpPr>
      <xdr:grpSpPr bwMode="auto">
        <a:xfrm>
          <a:off x="11986532" y="19050"/>
          <a:ext cx="763361" cy="646339"/>
          <a:chOff x="804" y="5"/>
          <a:chExt cx="116" cy="73"/>
        </a:xfrm>
      </xdr:grpSpPr>
      <xdr:sp macro="" textlink="">
        <xdr:nvSpPr>
          <xdr:cNvPr id="4186837" name="AutoShape 2">
            <a:extLst>
              <a:ext uri="{FF2B5EF4-FFF2-40B4-BE49-F238E27FC236}">
                <a16:creationId xmlns:a16="http://schemas.microsoft.com/office/drawing/2014/main" xmlns="" id="{00000000-0008-0000-0800-0000D5E23F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xmlns="" id="{00000000-0008-0000-0800-0000032C0000}"/>
              </a:ext>
            </a:extLst>
          </xdr:cNvPr>
          <xdr:cNvSpPr txBox="1">
            <a:spLocks noChangeArrowheads="1"/>
          </xdr:cNvSpPr>
        </xdr:nvSpPr>
        <xdr:spPr bwMode="auto">
          <a:xfrm>
            <a:off x="818" y="24"/>
            <a:ext cx="99"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187844" name="Group 1">
          <a:hlinkClick xmlns:r="http://schemas.openxmlformats.org/officeDocument/2006/relationships" r:id="rId1" tooltip="Click for Sch-4"/>
          <a:extLst>
            <a:ext uri="{FF2B5EF4-FFF2-40B4-BE49-F238E27FC236}">
              <a16:creationId xmlns:a16="http://schemas.microsoft.com/office/drawing/2014/main" xmlns="" id="{00000000-0008-0000-0900-0000C4E63F00}"/>
            </a:ext>
          </a:extLst>
        </xdr:cNvPr>
        <xdr:cNvGrpSpPr>
          <a:grpSpLocks/>
        </xdr:cNvGrpSpPr>
      </xdr:nvGrpSpPr>
      <xdr:grpSpPr bwMode="auto">
        <a:xfrm>
          <a:off x="7035800" y="19050"/>
          <a:ext cx="995363" cy="603250"/>
          <a:chOff x="804" y="5"/>
          <a:chExt cx="116" cy="73"/>
        </a:xfrm>
      </xdr:grpSpPr>
      <xdr:sp macro="" textlink="">
        <xdr:nvSpPr>
          <xdr:cNvPr id="4187845" name="AutoShape 2">
            <a:extLst>
              <a:ext uri="{FF2B5EF4-FFF2-40B4-BE49-F238E27FC236}">
                <a16:creationId xmlns:a16="http://schemas.microsoft.com/office/drawing/2014/main" xmlns="" id="{00000000-0008-0000-0900-0000C5E63F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xmlns="" id="{00000000-0008-0000-0900-000004000000}"/>
              </a:ext>
            </a:extLst>
          </xdr:cNvPr>
          <xdr:cNvSpPr txBox="1">
            <a:spLocks noChangeArrowheads="1"/>
          </xdr:cNvSpPr>
        </xdr:nvSpPr>
        <xdr:spPr bwMode="auto">
          <a:xfrm>
            <a:off x="819" y="23"/>
            <a:ext cx="98"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F3AFC904-ED22-4785-99F7-FAFFBECF6FB9}" protected="1">
  <header guid="{F3AFC904-ED22-4785-99F7-FAFFBECF6FB9}" dateTime="2020-11-06T12:25:14" maxSheetId="29" userName="Sivadanam Sivakumar {शिवदानम शिवकुमार}" r:id="rId1">
    <sheetIdMap count="2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22.bin"/><Relationship Id="rId13" Type="http://schemas.openxmlformats.org/officeDocument/2006/relationships/printerSettings" Target="../printerSettings/printerSettings227.bin"/><Relationship Id="rId18" Type="http://schemas.openxmlformats.org/officeDocument/2006/relationships/printerSettings" Target="../printerSettings/printerSettings232.bin"/><Relationship Id="rId3" Type="http://schemas.openxmlformats.org/officeDocument/2006/relationships/printerSettings" Target="../printerSettings/printerSettings217.bin"/><Relationship Id="rId21" Type="http://schemas.openxmlformats.org/officeDocument/2006/relationships/printerSettings" Target="../printerSettings/printerSettings235.bin"/><Relationship Id="rId7" Type="http://schemas.openxmlformats.org/officeDocument/2006/relationships/printerSettings" Target="../printerSettings/printerSettings221.bin"/><Relationship Id="rId12" Type="http://schemas.openxmlformats.org/officeDocument/2006/relationships/printerSettings" Target="../printerSettings/printerSettings226.bin"/><Relationship Id="rId17" Type="http://schemas.openxmlformats.org/officeDocument/2006/relationships/printerSettings" Target="../printerSettings/printerSettings231.bin"/><Relationship Id="rId2" Type="http://schemas.openxmlformats.org/officeDocument/2006/relationships/printerSettings" Target="../printerSettings/printerSettings216.bin"/><Relationship Id="rId16" Type="http://schemas.openxmlformats.org/officeDocument/2006/relationships/printerSettings" Target="../printerSettings/printerSettings230.bin"/><Relationship Id="rId20" Type="http://schemas.openxmlformats.org/officeDocument/2006/relationships/printerSettings" Target="../printerSettings/printerSettings234.bin"/><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11" Type="http://schemas.openxmlformats.org/officeDocument/2006/relationships/printerSettings" Target="../printerSettings/printerSettings225.bin"/><Relationship Id="rId5" Type="http://schemas.openxmlformats.org/officeDocument/2006/relationships/printerSettings" Target="../printerSettings/printerSettings219.bin"/><Relationship Id="rId15" Type="http://schemas.openxmlformats.org/officeDocument/2006/relationships/printerSettings" Target="../printerSettings/printerSettings229.bin"/><Relationship Id="rId23" Type="http://schemas.openxmlformats.org/officeDocument/2006/relationships/drawing" Target="../drawings/drawing9.xml"/><Relationship Id="rId10" Type="http://schemas.openxmlformats.org/officeDocument/2006/relationships/printerSettings" Target="../printerSettings/printerSettings224.bin"/><Relationship Id="rId19" Type="http://schemas.openxmlformats.org/officeDocument/2006/relationships/printerSettings" Target="../printerSettings/printerSettings233.bin"/><Relationship Id="rId4" Type="http://schemas.openxmlformats.org/officeDocument/2006/relationships/printerSettings" Target="../printerSettings/printerSettings218.bin"/><Relationship Id="rId9" Type="http://schemas.openxmlformats.org/officeDocument/2006/relationships/printerSettings" Target="../printerSettings/printerSettings223.bin"/><Relationship Id="rId14" Type="http://schemas.openxmlformats.org/officeDocument/2006/relationships/printerSettings" Target="../printerSettings/printerSettings228.bin"/><Relationship Id="rId22" Type="http://schemas.openxmlformats.org/officeDocument/2006/relationships/printerSettings" Target="../printerSettings/printerSettings236.bin"/></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10.xml"/><Relationship Id="rId3" Type="http://schemas.openxmlformats.org/officeDocument/2006/relationships/printerSettings" Target="../printerSettings/printerSettings239.bin"/><Relationship Id="rId7" Type="http://schemas.openxmlformats.org/officeDocument/2006/relationships/printerSettings" Target="../printerSettings/printerSettings243.bin"/><Relationship Id="rId2" Type="http://schemas.openxmlformats.org/officeDocument/2006/relationships/printerSettings" Target="../printerSettings/printerSettings238.bin"/><Relationship Id="rId1" Type="http://schemas.openxmlformats.org/officeDocument/2006/relationships/printerSettings" Target="../printerSettings/printerSettings237.bin"/><Relationship Id="rId6" Type="http://schemas.openxmlformats.org/officeDocument/2006/relationships/printerSettings" Target="../printerSettings/printerSettings242.bin"/><Relationship Id="rId5" Type="http://schemas.openxmlformats.org/officeDocument/2006/relationships/printerSettings" Target="../printerSettings/printerSettings241.bin"/><Relationship Id="rId4" Type="http://schemas.openxmlformats.org/officeDocument/2006/relationships/printerSettings" Target="../printerSettings/printerSettings24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51.bin"/><Relationship Id="rId13" Type="http://schemas.openxmlformats.org/officeDocument/2006/relationships/printerSettings" Target="../printerSettings/printerSettings256.bin"/><Relationship Id="rId18" Type="http://schemas.openxmlformats.org/officeDocument/2006/relationships/printerSettings" Target="../printerSettings/printerSettings261.bin"/><Relationship Id="rId26" Type="http://schemas.openxmlformats.org/officeDocument/2006/relationships/drawing" Target="../drawings/drawing11.xml"/><Relationship Id="rId3" Type="http://schemas.openxmlformats.org/officeDocument/2006/relationships/printerSettings" Target="../printerSettings/printerSettings246.bin"/><Relationship Id="rId21" Type="http://schemas.openxmlformats.org/officeDocument/2006/relationships/printerSettings" Target="../printerSettings/printerSettings264.bin"/><Relationship Id="rId7" Type="http://schemas.openxmlformats.org/officeDocument/2006/relationships/printerSettings" Target="../printerSettings/printerSettings250.bin"/><Relationship Id="rId12" Type="http://schemas.openxmlformats.org/officeDocument/2006/relationships/printerSettings" Target="../printerSettings/printerSettings255.bin"/><Relationship Id="rId17" Type="http://schemas.openxmlformats.org/officeDocument/2006/relationships/printerSettings" Target="../printerSettings/printerSettings260.bin"/><Relationship Id="rId25" Type="http://schemas.openxmlformats.org/officeDocument/2006/relationships/printerSettings" Target="../printerSettings/printerSettings268.bin"/><Relationship Id="rId2" Type="http://schemas.openxmlformats.org/officeDocument/2006/relationships/printerSettings" Target="../printerSettings/printerSettings245.bin"/><Relationship Id="rId16" Type="http://schemas.openxmlformats.org/officeDocument/2006/relationships/printerSettings" Target="../printerSettings/printerSettings259.bin"/><Relationship Id="rId20" Type="http://schemas.openxmlformats.org/officeDocument/2006/relationships/printerSettings" Target="../printerSettings/printerSettings263.bin"/><Relationship Id="rId1" Type="http://schemas.openxmlformats.org/officeDocument/2006/relationships/printerSettings" Target="../printerSettings/printerSettings244.bin"/><Relationship Id="rId6" Type="http://schemas.openxmlformats.org/officeDocument/2006/relationships/printerSettings" Target="../printerSettings/printerSettings249.bin"/><Relationship Id="rId11" Type="http://schemas.openxmlformats.org/officeDocument/2006/relationships/printerSettings" Target="../printerSettings/printerSettings254.bin"/><Relationship Id="rId24" Type="http://schemas.openxmlformats.org/officeDocument/2006/relationships/printerSettings" Target="../printerSettings/printerSettings267.bin"/><Relationship Id="rId5" Type="http://schemas.openxmlformats.org/officeDocument/2006/relationships/printerSettings" Target="../printerSettings/printerSettings248.bin"/><Relationship Id="rId15" Type="http://schemas.openxmlformats.org/officeDocument/2006/relationships/printerSettings" Target="../printerSettings/printerSettings258.bin"/><Relationship Id="rId23" Type="http://schemas.openxmlformats.org/officeDocument/2006/relationships/printerSettings" Target="../printerSettings/printerSettings266.bin"/><Relationship Id="rId10" Type="http://schemas.openxmlformats.org/officeDocument/2006/relationships/printerSettings" Target="../printerSettings/printerSettings253.bin"/><Relationship Id="rId19" Type="http://schemas.openxmlformats.org/officeDocument/2006/relationships/printerSettings" Target="../printerSettings/printerSettings262.bin"/><Relationship Id="rId4" Type="http://schemas.openxmlformats.org/officeDocument/2006/relationships/printerSettings" Target="../printerSettings/printerSettings247.bin"/><Relationship Id="rId9" Type="http://schemas.openxmlformats.org/officeDocument/2006/relationships/printerSettings" Target="../printerSettings/printerSettings252.bin"/><Relationship Id="rId14" Type="http://schemas.openxmlformats.org/officeDocument/2006/relationships/printerSettings" Target="../printerSettings/printerSettings257.bin"/><Relationship Id="rId22" Type="http://schemas.openxmlformats.org/officeDocument/2006/relationships/printerSettings" Target="../printerSettings/printerSettings265.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76.bin"/><Relationship Id="rId13" Type="http://schemas.openxmlformats.org/officeDocument/2006/relationships/printerSettings" Target="../printerSettings/printerSettings281.bin"/><Relationship Id="rId18" Type="http://schemas.openxmlformats.org/officeDocument/2006/relationships/printerSettings" Target="../printerSettings/printerSettings286.bin"/><Relationship Id="rId26" Type="http://schemas.openxmlformats.org/officeDocument/2006/relationships/drawing" Target="../drawings/drawing12.xml"/><Relationship Id="rId3" Type="http://schemas.openxmlformats.org/officeDocument/2006/relationships/printerSettings" Target="../printerSettings/printerSettings271.bin"/><Relationship Id="rId21" Type="http://schemas.openxmlformats.org/officeDocument/2006/relationships/printerSettings" Target="../printerSettings/printerSettings289.bin"/><Relationship Id="rId7" Type="http://schemas.openxmlformats.org/officeDocument/2006/relationships/printerSettings" Target="../printerSettings/printerSettings275.bin"/><Relationship Id="rId12" Type="http://schemas.openxmlformats.org/officeDocument/2006/relationships/printerSettings" Target="../printerSettings/printerSettings280.bin"/><Relationship Id="rId17" Type="http://schemas.openxmlformats.org/officeDocument/2006/relationships/printerSettings" Target="../printerSettings/printerSettings285.bin"/><Relationship Id="rId25" Type="http://schemas.openxmlformats.org/officeDocument/2006/relationships/printerSettings" Target="../printerSettings/printerSettings293.bin"/><Relationship Id="rId2" Type="http://schemas.openxmlformats.org/officeDocument/2006/relationships/printerSettings" Target="../printerSettings/printerSettings270.bin"/><Relationship Id="rId16" Type="http://schemas.openxmlformats.org/officeDocument/2006/relationships/printerSettings" Target="../printerSettings/printerSettings284.bin"/><Relationship Id="rId20" Type="http://schemas.openxmlformats.org/officeDocument/2006/relationships/printerSettings" Target="../printerSettings/printerSettings288.bin"/><Relationship Id="rId1" Type="http://schemas.openxmlformats.org/officeDocument/2006/relationships/printerSettings" Target="../printerSettings/printerSettings269.bin"/><Relationship Id="rId6" Type="http://schemas.openxmlformats.org/officeDocument/2006/relationships/printerSettings" Target="../printerSettings/printerSettings274.bin"/><Relationship Id="rId11" Type="http://schemas.openxmlformats.org/officeDocument/2006/relationships/printerSettings" Target="../printerSettings/printerSettings279.bin"/><Relationship Id="rId24" Type="http://schemas.openxmlformats.org/officeDocument/2006/relationships/printerSettings" Target="../printerSettings/printerSettings292.bin"/><Relationship Id="rId5" Type="http://schemas.openxmlformats.org/officeDocument/2006/relationships/printerSettings" Target="../printerSettings/printerSettings273.bin"/><Relationship Id="rId15" Type="http://schemas.openxmlformats.org/officeDocument/2006/relationships/printerSettings" Target="../printerSettings/printerSettings283.bin"/><Relationship Id="rId23" Type="http://schemas.openxmlformats.org/officeDocument/2006/relationships/printerSettings" Target="../printerSettings/printerSettings291.bin"/><Relationship Id="rId10" Type="http://schemas.openxmlformats.org/officeDocument/2006/relationships/printerSettings" Target="../printerSettings/printerSettings278.bin"/><Relationship Id="rId19" Type="http://schemas.openxmlformats.org/officeDocument/2006/relationships/printerSettings" Target="../printerSettings/printerSettings287.bin"/><Relationship Id="rId4" Type="http://schemas.openxmlformats.org/officeDocument/2006/relationships/printerSettings" Target="../printerSettings/printerSettings272.bin"/><Relationship Id="rId9" Type="http://schemas.openxmlformats.org/officeDocument/2006/relationships/printerSettings" Target="../printerSettings/printerSettings277.bin"/><Relationship Id="rId14" Type="http://schemas.openxmlformats.org/officeDocument/2006/relationships/printerSettings" Target="../printerSettings/printerSettings282.bin"/><Relationship Id="rId22" Type="http://schemas.openxmlformats.org/officeDocument/2006/relationships/printerSettings" Target="../printerSettings/printerSettings290.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01.bin"/><Relationship Id="rId13" Type="http://schemas.openxmlformats.org/officeDocument/2006/relationships/printerSettings" Target="../printerSettings/printerSettings306.bin"/><Relationship Id="rId18" Type="http://schemas.openxmlformats.org/officeDocument/2006/relationships/printerSettings" Target="../printerSettings/printerSettings311.bin"/><Relationship Id="rId3" Type="http://schemas.openxmlformats.org/officeDocument/2006/relationships/printerSettings" Target="../printerSettings/printerSettings296.bin"/><Relationship Id="rId21" Type="http://schemas.openxmlformats.org/officeDocument/2006/relationships/printerSettings" Target="../printerSettings/printerSettings314.bin"/><Relationship Id="rId7" Type="http://schemas.openxmlformats.org/officeDocument/2006/relationships/printerSettings" Target="../printerSettings/printerSettings300.bin"/><Relationship Id="rId12" Type="http://schemas.openxmlformats.org/officeDocument/2006/relationships/printerSettings" Target="../printerSettings/printerSettings305.bin"/><Relationship Id="rId17" Type="http://schemas.openxmlformats.org/officeDocument/2006/relationships/printerSettings" Target="../printerSettings/printerSettings310.bin"/><Relationship Id="rId2" Type="http://schemas.openxmlformats.org/officeDocument/2006/relationships/printerSettings" Target="../printerSettings/printerSettings295.bin"/><Relationship Id="rId16" Type="http://schemas.openxmlformats.org/officeDocument/2006/relationships/printerSettings" Target="../printerSettings/printerSettings309.bin"/><Relationship Id="rId20" Type="http://schemas.openxmlformats.org/officeDocument/2006/relationships/printerSettings" Target="../printerSettings/printerSettings313.bin"/><Relationship Id="rId1" Type="http://schemas.openxmlformats.org/officeDocument/2006/relationships/printerSettings" Target="../printerSettings/printerSettings294.bin"/><Relationship Id="rId6" Type="http://schemas.openxmlformats.org/officeDocument/2006/relationships/printerSettings" Target="../printerSettings/printerSettings299.bin"/><Relationship Id="rId11" Type="http://schemas.openxmlformats.org/officeDocument/2006/relationships/printerSettings" Target="../printerSettings/printerSettings304.bin"/><Relationship Id="rId5" Type="http://schemas.openxmlformats.org/officeDocument/2006/relationships/printerSettings" Target="../printerSettings/printerSettings298.bin"/><Relationship Id="rId15" Type="http://schemas.openxmlformats.org/officeDocument/2006/relationships/printerSettings" Target="../printerSettings/printerSettings308.bin"/><Relationship Id="rId23" Type="http://schemas.openxmlformats.org/officeDocument/2006/relationships/drawing" Target="../drawings/drawing13.xml"/><Relationship Id="rId10" Type="http://schemas.openxmlformats.org/officeDocument/2006/relationships/printerSettings" Target="../printerSettings/printerSettings303.bin"/><Relationship Id="rId19" Type="http://schemas.openxmlformats.org/officeDocument/2006/relationships/printerSettings" Target="../printerSettings/printerSettings312.bin"/><Relationship Id="rId4" Type="http://schemas.openxmlformats.org/officeDocument/2006/relationships/printerSettings" Target="../printerSettings/printerSettings297.bin"/><Relationship Id="rId9" Type="http://schemas.openxmlformats.org/officeDocument/2006/relationships/printerSettings" Target="../printerSettings/printerSettings302.bin"/><Relationship Id="rId14" Type="http://schemas.openxmlformats.org/officeDocument/2006/relationships/printerSettings" Target="../printerSettings/printerSettings307.bin"/><Relationship Id="rId22" Type="http://schemas.openxmlformats.org/officeDocument/2006/relationships/printerSettings" Target="../printerSettings/printerSettings315.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23.bin"/><Relationship Id="rId13" Type="http://schemas.openxmlformats.org/officeDocument/2006/relationships/printerSettings" Target="../printerSettings/printerSettings328.bin"/><Relationship Id="rId18" Type="http://schemas.openxmlformats.org/officeDocument/2006/relationships/printerSettings" Target="../printerSettings/printerSettings333.bin"/><Relationship Id="rId26" Type="http://schemas.openxmlformats.org/officeDocument/2006/relationships/drawing" Target="../drawings/drawing14.xml"/><Relationship Id="rId3" Type="http://schemas.openxmlformats.org/officeDocument/2006/relationships/printerSettings" Target="../printerSettings/printerSettings318.bin"/><Relationship Id="rId21" Type="http://schemas.openxmlformats.org/officeDocument/2006/relationships/printerSettings" Target="../printerSettings/printerSettings336.bin"/><Relationship Id="rId7" Type="http://schemas.openxmlformats.org/officeDocument/2006/relationships/printerSettings" Target="../printerSettings/printerSettings322.bin"/><Relationship Id="rId12" Type="http://schemas.openxmlformats.org/officeDocument/2006/relationships/printerSettings" Target="../printerSettings/printerSettings327.bin"/><Relationship Id="rId17" Type="http://schemas.openxmlformats.org/officeDocument/2006/relationships/printerSettings" Target="../printerSettings/printerSettings332.bin"/><Relationship Id="rId25" Type="http://schemas.openxmlformats.org/officeDocument/2006/relationships/printerSettings" Target="../printerSettings/printerSettings340.bin"/><Relationship Id="rId2" Type="http://schemas.openxmlformats.org/officeDocument/2006/relationships/printerSettings" Target="../printerSettings/printerSettings317.bin"/><Relationship Id="rId16" Type="http://schemas.openxmlformats.org/officeDocument/2006/relationships/printerSettings" Target="../printerSettings/printerSettings331.bin"/><Relationship Id="rId20" Type="http://schemas.openxmlformats.org/officeDocument/2006/relationships/printerSettings" Target="../printerSettings/printerSettings335.bin"/><Relationship Id="rId1" Type="http://schemas.openxmlformats.org/officeDocument/2006/relationships/printerSettings" Target="../printerSettings/printerSettings316.bin"/><Relationship Id="rId6" Type="http://schemas.openxmlformats.org/officeDocument/2006/relationships/printerSettings" Target="../printerSettings/printerSettings321.bin"/><Relationship Id="rId11" Type="http://schemas.openxmlformats.org/officeDocument/2006/relationships/printerSettings" Target="../printerSettings/printerSettings326.bin"/><Relationship Id="rId24" Type="http://schemas.openxmlformats.org/officeDocument/2006/relationships/printerSettings" Target="../printerSettings/printerSettings339.bin"/><Relationship Id="rId5" Type="http://schemas.openxmlformats.org/officeDocument/2006/relationships/printerSettings" Target="../printerSettings/printerSettings320.bin"/><Relationship Id="rId15" Type="http://schemas.openxmlformats.org/officeDocument/2006/relationships/printerSettings" Target="../printerSettings/printerSettings330.bin"/><Relationship Id="rId23" Type="http://schemas.openxmlformats.org/officeDocument/2006/relationships/printerSettings" Target="../printerSettings/printerSettings338.bin"/><Relationship Id="rId10" Type="http://schemas.openxmlformats.org/officeDocument/2006/relationships/printerSettings" Target="../printerSettings/printerSettings325.bin"/><Relationship Id="rId19" Type="http://schemas.openxmlformats.org/officeDocument/2006/relationships/printerSettings" Target="../printerSettings/printerSettings334.bin"/><Relationship Id="rId4" Type="http://schemas.openxmlformats.org/officeDocument/2006/relationships/printerSettings" Target="../printerSettings/printerSettings319.bin"/><Relationship Id="rId9" Type="http://schemas.openxmlformats.org/officeDocument/2006/relationships/printerSettings" Target="../printerSettings/printerSettings324.bin"/><Relationship Id="rId14" Type="http://schemas.openxmlformats.org/officeDocument/2006/relationships/printerSettings" Target="../printerSettings/printerSettings329.bin"/><Relationship Id="rId22" Type="http://schemas.openxmlformats.org/officeDocument/2006/relationships/printerSettings" Target="../printerSettings/printerSettings337.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48.bin"/><Relationship Id="rId13" Type="http://schemas.openxmlformats.org/officeDocument/2006/relationships/printerSettings" Target="../printerSettings/printerSettings353.bin"/><Relationship Id="rId18" Type="http://schemas.openxmlformats.org/officeDocument/2006/relationships/printerSettings" Target="../printerSettings/printerSettings358.bin"/><Relationship Id="rId3" Type="http://schemas.openxmlformats.org/officeDocument/2006/relationships/printerSettings" Target="../printerSettings/printerSettings343.bin"/><Relationship Id="rId21" Type="http://schemas.openxmlformats.org/officeDocument/2006/relationships/printerSettings" Target="../printerSettings/printerSettings361.bin"/><Relationship Id="rId7" Type="http://schemas.openxmlformats.org/officeDocument/2006/relationships/printerSettings" Target="../printerSettings/printerSettings347.bin"/><Relationship Id="rId12" Type="http://schemas.openxmlformats.org/officeDocument/2006/relationships/printerSettings" Target="../printerSettings/printerSettings352.bin"/><Relationship Id="rId17" Type="http://schemas.openxmlformats.org/officeDocument/2006/relationships/printerSettings" Target="../printerSettings/printerSettings357.bin"/><Relationship Id="rId2" Type="http://schemas.openxmlformats.org/officeDocument/2006/relationships/printerSettings" Target="../printerSettings/printerSettings342.bin"/><Relationship Id="rId16" Type="http://schemas.openxmlformats.org/officeDocument/2006/relationships/printerSettings" Target="../printerSettings/printerSettings356.bin"/><Relationship Id="rId20" Type="http://schemas.openxmlformats.org/officeDocument/2006/relationships/printerSettings" Target="../printerSettings/printerSettings360.bin"/><Relationship Id="rId1" Type="http://schemas.openxmlformats.org/officeDocument/2006/relationships/printerSettings" Target="../printerSettings/printerSettings341.bin"/><Relationship Id="rId6" Type="http://schemas.openxmlformats.org/officeDocument/2006/relationships/printerSettings" Target="../printerSettings/printerSettings346.bin"/><Relationship Id="rId11" Type="http://schemas.openxmlformats.org/officeDocument/2006/relationships/printerSettings" Target="../printerSettings/printerSettings351.bin"/><Relationship Id="rId5" Type="http://schemas.openxmlformats.org/officeDocument/2006/relationships/printerSettings" Target="../printerSettings/printerSettings345.bin"/><Relationship Id="rId15" Type="http://schemas.openxmlformats.org/officeDocument/2006/relationships/printerSettings" Target="../printerSettings/printerSettings355.bin"/><Relationship Id="rId23" Type="http://schemas.openxmlformats.org/officeDocument/2006/relationships/drawing" Target="../drawings/drawing15.xml"/><Relationship Id="rId10" Type="http://schemas.openxmlformats.org/officeDocument/2006/relationships/printerSettings" Target="../printerSettings/printerSettings350.bin"/><Relationship Id="rId19" Type="http://schemas.openxmlformats.org/officeDocument/2006/relationships/printerSettings" Target="../printerSettings/printerSettings359.bin"/><Relationship Id="rId4" Type="http://schemas.openxmlformats.org/officeDocument/2006/relationships/printerSettings" Target="../printerSettings/printerSettings344.bin"/><Relationship Id="rId9" Type="http://schemas.openxmlformats.org/officeDocument/2006/relationships/printerSettings" Target="../printerSettings/printerSettings349.bin"/><Relationship Id="rId14" Type="http://schemas.openxmlformats.org/officeDocument/2006/relationships/printerSettings" Target="../printerSettings/printerSettings354.bin"/><Relationship Id="rId22" Type="http://schemas.openxmlformats.org/officeDocument/2006/relationships/printerSettings" Target="../printerSettings/printerSettings36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70.bin"/><Relationship Id="rId13" Type="http://schemas.openxmlformats.org/officeDocument/2006/relationships/printerSettings" Target="../printerSettings/printerSettings375.bin"/><Relationship Id="rId18" Type="http://schemas.openxmlformats.org/officeDocument/2006/relationships/printerSettings" Target="../printerSettings/printerSettings380.bin"/><Relationship Id="rId26" Type="http://schemas.openxmlformats.org/officeDocument/2006/relationships/drawing" Target="../drawings/drawing16.xml"/><Relationship Id="rId3" Type="http://schemas.openxmlformats.org/officeDocument/2006/relationships/printerSettings" Target="../printerSettings/printerSettings365.bin"/><Relationship Id="rId21" Type="http://schemas.openxmlformats.org/officeDocument/2006/relationships/printerSettings" Target="../printerSettings/printerSettings383.bin"/><Relationship Id="rId7" Type="http://schemas.openxmlformats.org/officeDocument/2006/relationships/printerSettings" Target="../printerSettings/printerSettings369.bin"/><Relationship Id="rId12" Type="http://schemas.openxmlformats.org/officeDocument/2006/relationships/printerSettings" Target="../printerSettings/printerSettings374.bin"/><Relationship Id="rId17" Type="http://schemas.openxmlformats.org/officeDocument/2006/relationships/printerSettings" Target="../printerSettings/printerSettings379.bin"/><Relationship Id="rId25" Type="http://schemas.openxmlformats.org/officeDocument/2006/relationships/printerSettings" Target="../printerSettings/printerSettings387.bin"/><Relationship Id="rId2" Type="http://schemas.openxmlformats.org/officeDocument/2006/relationships/printerSettings" Target="../printerSettings/printerSettings364.bin"/><Relationship Id="rId16" Type="http://schemas.openxmlformats.org/officeDocument/2006/relationships/printerSettings" Target="../printerSettings/printerSettings378.bin"/><Relationship Id="rId20" Type="http://schemas.openxmlformats.org/officeDocument/2006/relationships/printerSettings" Target="../printerSettings/printerSettings382.bin"/><Relationship Id="rId1" Type="http://schemas.openxmlformats.org/officeDocument/2006/relationships/printerSettings" Target="../printerSettings/printerSettings363.bin"/><Relationship Id="rId6" Type="http://schemas.openxmlformats.org/officeDocument/2006/relationships/printerSettings" Target="../printerSettings/printerSettings368.bin"/><Relationship Id="rId11" Type="http://schemas.openxmlformats.org/officeDocument/2006/relationships/printerSettings" Target="../printerSettings/printerSettings373.bin"/><Relationship Id="rId24" Type="http://schemas.openxmlformats.org/officeDocument/2006/relationships/printerSettings" Target="../printerSettings/printerSettings386.bin"/><Relationship Id="rId5" Type="http://schemas.openxmlformats.org/officeDocument/2006/relationships/printerSettings" Target="../printerSettings/printerSettings367.bin"/><Relationship Id="rId15" Type="http://schemas.openxmlformats.org/officeDocument/2006/relationships/printerSettings" Target="../printerSettings/printerSettings377.bin"/><Relationship Id="rId23" Type="http://schemas.openxmlformats.org/officeDocument/2006/relationships/printerSettings" Target="../printerSettings/printerSettings385.bin"/><Relationship Id="rId10" Type="http://schemas.openxmlformats.org/officeDocument/2006/relationships/printerSettings" Target="../printerSettings/printerSettings372.bin"/><Relationship Id="rId19" Type="http://schemas.openxmlformats.org/officeDocument/2006/relationships/printerSettings" Target="../printerSettings/printerSettings381.bin"/><Relationship Id="rId4" Type="http://schemas.openxmlformats.org/officeDocument/2006/relationships/printerSettings" Target="../printerSettings/printerSettings366.bin"/><Relationship Id="rId9" Type="http://schemas.openxmlformats.org/officeDocument/2006/relationships/printerSettings" Target="../printerSettings/printerSettings371.bin"/><Relationship Id="rId14" Type="http://schemas.openxmlformats.org/officeDocument/2006/relationships/printerSettings" Target="../printerSettings/printerSettings376.bin"/><Relationship Id="rId22" Type="http://schemas.openxmlformats.org/officeDocument/2006/relationships/printerSettings" Target="../printerSettings/printerSettings384.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95.bin"/><Relationship Id="rId13" Type="http://schemas.openxmlformats.org/officeDocument/2006/relationships/printerSettings" Target="../printerSettings/printerSettings400.bin"/><Relationship Id="rId18" Type="http://schemas.openxmlformats.org/officeDocument/2006/relationships/printerSettings" Target="../printerSettings/printerSettings405.bin"/><Relationship Id="rId3" Type="http://schemas.openxmlformats.org/officeDocument/2006/relationships/printerSettings" Target="../printerSettings/printerSettings390.bin"/><Relationship Id="rId21" Type="http://schemas.openxmlformats.org/officeDocument/2006/relationships/printerSettings" Target="../printerSettings/printerSettings408.bin"/><Relationship Id="rId7" Type="http://schemas.openxmlformats.org/officeDocument/2006/relationships/printerSettings" Target="../printerSettings/printerSettings394.bin"/><Relationship Id="rId12" Type="http://schemas.openxmlformats.org/officeDocument/2006/relationships/printerSettings" Target="../printerSettings/printerSettings399.bin"/><Relationship Id="rId17" Type="http://schemas.openxmlformats.org/officeDocument/2006/relationships/printerSettings" Target="../printerSettings/printerSettings404.bin"/><Relationship Id="rId2" Type="http://schemas.openxmlformats.org/officeDocument/2006/relationships/printerSettings" Target="../printerSettings/printerSettings389.bin"/><Relationship Id="rId16" Type="http://schemas.openxmlformats.org/officeDocument/2006/relationships/printerSettings" Target="../printerSettings/printerSettings403.bin"/><Relationship Id="rId20" Type="http://schemas.openxmlformats.org/officeDocument/2006/relationships/printerSettings" Target="../printerSettings/printerSettings407.bin"/><Relationship Id="rId1" Type="http://schemas.openxmlformats.org/officeDocument/2006/relationships/printerSettings" Target="../printerSettings/printerSettings388.bin"/><Relationship Id="rId6" Type="http://schemas.openxmlformats.org/officeDocument/2006/relationships/printerSettings" Target="../printerSettings/printerSettings393.bin"/><Relationship Id="rId11" Type="http://schemas.openxmlformats.org/officeDocument/2006/relationships/printerSettings" Target="../printerSettings/printerSettings398.bin"/><Relationship Id="rId5" Type="http://schemas.openxmlformats.org/officeDocument/2006/relationships/printerSettings" Target="../printerSettings/printerSettings392.bin"/><Relationship Id="rId15" Type="http://schemas.openxmlformats.org/officeDocument/2006/relationships/printerSettings" Target="../printerSettings/printerSettings402.bin"/><Relationship Id="rId23" Type="http://schemas.openxmlformats.org/officeDocument/2006/relationships/drawing" Target="../drawings/drawing17.xml"/><Relationship Id="rId10" Type="http://schemas.openxmlformats.org/officeDocument/2006/relationships/printerSettings" Target="../printerSettings/printerSettings397.bin"/><Relationship Id="rId19" Type="http://schemas.openxmlformats.org/officeDocument/2006/relationships/printerSettings" Target="../printerSettings/printerSettings406.bin"/><Relationship Id="rId4" Type="http://schemas.openxmlformats.org/officeDocument/2006/relationships/printerSettings" Target="../printerSettings/printerSettings391.bin"/><Relationship Id="rId9" Type="http://schemas.openxmlformats.org/officeDocument/2006/relationships/printerSettings" Target="../printerSettings/printerSettings396.bin"/><Relationship Id="rId14" Type="http://schemas.openxmlformats.org/officeDocument/2006/relationships/printerSettings" Target="../printerSettings/printerSettings401.bin"/><Relationship Id="rId22" Type="http://schemas.openxmlformats.org/officeDocument/2006/relationships/printerSettings" Target="../printerSettings/printerSettings40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17.bin"/><Relationship Id="rId13" Type="http://schemas.openxmlformats.org/officeDocument/2006/relationships/printerSettings" Target="../printerSettings/printerSettings422.bin"/><Relationship Id="rId18" Type="http://schemas.openxmlformats.org/officeDocument/2006/relationships/printerSettings" Target="../printerSettings/printerSettings427.bin"/><Relationship Id="rId3" Type="http://schemas.openxmlformats.org/officeDocument/2006/relationships/printerSettings" Target="../printerSettings/printerSettings412.bin"/><Relationship Id="rId21" Type="http://schemas.openxmlformats.org/officeDocument/2006/relationships/printerSettings" Target="../printerSettings/printerSettings430.bin"/><Relationship Id="rId7" Type="http://schemas.openxmlformats.org/officeDocument/2006/relationships/printerSettings" Target="../printerSettings/printerSettings416.bin"/><Relationship Id="rId12" Type="http://schemas.openxmlformats.org/officeDocument/2006/relationships/printerSettings" Target="../printerSettings/printerSettings421.bin"/><Relationship Id="rId17" Type="http://schemas.openxmlformats.org/officeDocument/2006/relationships/printerSettings" Target="../printerSettings/printerSettings426.bin"/><Relationship Id="rId2" Type="http://schemas.openxmlformats.org/officeDocument/2006/relationships/printerSettings" Target="../printerSettings/printerSettings411.bin"/><Relationship Id="rId16" Type="http://schemas.openxmlformats.org/officeDocument/2006/relationships/printerSettings" Target="../printerSettings/printerSettings425.bin"/><Relationship Id="rId20" Type="http://schemas.openxmlformats.org/officeDocument/2006/relationships/printerSettings" Target="../printerSettings/printerSettings429.bin"/><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11" Type="http://schemas.openxmlformats.org/officeDocument/2006/relationships/printerSettings" Target="../printerSettings/printerSettings420.bin"/><Relationship Id="rId5" Type="http://schemas.openxmlformats.org/officeDocument/2006/relationships/printerSettings" Target="../printerSettings/printerSettings414.bin"/><Relationship Id="rId15" Type="http://schemas.openxmlformats.org/officeDocument/2006/relationships/printerSettings" Target="../printerSettings/printerSettings424.bin"/><Relationship Id="rId23" Type="http://schemas.openxmlformats.org/officeDocument/2006/relationships/drawing" Target="../drawings/drawing18.xml"/><Relationship Id="rId10" Type="http://schemas.openxmlformats.org/officeDocument/2006/relationships/printerSettings" Target="../printerSettings/printerSettings419.bin"/><Relationship Id="rId19" Type="http://schemas.openxmlformats.org/officeDocument/2006/relationships/printerSettings" Target="../printerSettings/printerSettings428.bin"/><Relationship Id="rId4" Type="http://schemas.openxmlformats.org/officeDocument/2006/relationships/printerSettings" Target="../printerSettings/printerSettings413.bin"/><Relationship Id="rId9" Type="http://schemas.openxmlformats.org/officeDocument/2006/relationships/printerSettings" Target="../printerSettings/printerSettings418.bin"/><Relationship Id="rId14" Type="http://schemas.openxmlformats.org/officeDocument/2006/relationships/printerSettings" Target="../printerSettings/printerSettings423.bin"/><Relationship Id="rId22" Type="http://schemas.openxmlformats.org/officeDocument/2006/relationships/printerSettings" Target="../printerSettings/printerSettings43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drawing" Target="../drawings/drawing1.xml"/><Relationship Id="rId3" Type="http://schemas.openxmlformats.org/officeDocument/2006/relationships/printerSettings" Target="../printerSettings/printerSettings24.bin"/><Relationship Id="rId21" Type="http://schemas.openxmlformats.org/officeDocument/2006/relationships/printerSettings" Target="../printerSettings/printerSettings42.bin"/><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printerSettings" Target="../printerSettings/printerSettings46.bin"/><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printerSettings" Target="../printerSettings/printerSettings45.bin"/><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4.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printerSettings" Target="../printerSettings/printerSettings43.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39.bin"/><Relationship Id="rId13" Type="http://schemas.openxmlformats.org/officeDocument/2006/relationships/printerSettings" Target="../printerSettings/printerSettings444.bin"/><Relationship Id="rId18" Type="http://schemas.openxmlformats.org/officeDocument/2006/relationships/printerSettings" Target="../printerSettings/printerSettings449.bin"/><Relationship Id="rId3" Type="http://schemas.openxmlformats.org/officeDocument/2006/relationships/printerSettings" Target="../printerSettings/printerSettings434.bin"/><Relationship Id="rId21" Type="http://schemas.openxmlformats.org/officeDocument/2006/relationships/printerSettings" Target="../printerSettings/printerSettings452.bin"/><Relationship Id="rId7" Type="http://schemas.openxmlformats.org/officeDocument/2006/relationships/printerSettings" Target="../printerSettings/printerSettings438.bin"/><Relationship Id="rId12" Type="http://schemas.openxmlformats.org/officeDocument/2006/relationships/printerSettings" Target="../printerSettings/printerSettings443.bin"/><Relationship Id="rId17" Type="http://schemas.openxmlformats.org/officeDocument/2006/relationships/printerSettings" Target="../printerSettings/printerSettings448.bin"/><Relationship Id="rId2" Type="http://schemas.openxmlformats.org/officeDocument/2006/relationships/printerSettings" Target="../printerSettings/printerSettings433.bin"/><Relationship Id="rId16" Type="http://schemas.openxmlformats.org/officeDocument/2006/relationships/printerSettings" Target="../printerSettings/printerSettings447.bin"/><Relationship Id="rId20" Type="http://schemas.openxmlformats.org/officeDocument/2006/relationships/printerSettings" Target="../printerSettings/printerSettings451.bin"/><Relationship Id="rId1" Type="http://schemas.openxmlformats.org/officeDocument/2006/relationships/printerSettings" Target="../printerSettings/printerSettings432.bin"/><Relationship Id="rId6" Type="http://schemas.openxmlformats.org/officeDocument/2006/relationships/printerSettings" Target="../printerSettings/printerSettings437.bin"/><Relationship Id="rId11" Type="http://schemas.openxmlformats.org/officeDocument/2006/relationships/printerSettings" Target="../printerSettings/printerSettings442.bin"/><Relationship Id="rId5" Type="http://schemas.openxmlformats.org/officeDocument/2006/relationships/printerSettings" Target="../printerSettings/printerSettings436.bin"/><Relationship Id="rId15" Type="http://schemas.openxmlformats.org/officeDocument/2006/relationships/printerSettings" Target="../printerSettings/printerSettings446.bin"/><Relationship Id="rId23" Type="http://schemas.openxmlformats.org/officeDocument/2006/relationships/drawing" Target="../drawings/drawing19.xml"/><Relationship Id="rId10" Type="http://schemas.openxmlformats.org/officeDocument/2006/relationships/printerSettings" Target="../printerSettings/printerSettings441.bin"/><Relationship Id="rId19" Type="http://schemas.openxmlformats.org/officeDocument/2006/relationships/printerSettings" Target="../printerSettings/printerSettings450.bin"/><Relationship Id="rId4" Type="http://schemas.openxmlformats.org/officeDocument/2006/relationships/printerSettings" Target="../printerSettings/printerSettings435.bin"/><Relationship Id="rId9" Type="http://schemas.openxmlformats.org/officeDocument/2006/relationships/printerSettings" Target="../printerSettings/printerSettings440.bin"/><Relationship Id="rId14" Type="http://schemas.openxmlformats.org/officeDocument/2006/relationships/printerSettings" Target="../printerSettings/printerSettings445.bin"/><Relationship Id="rId22" Type="http://schemas.openxmlformats.org/officeDocument/2006/relationships/printerSettings" Target="../printerSettings/printerSettings45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61.bin"/><Relationship Id="rId13" Type="http://schemas.openxmlformats.org/officeDocument/2006/relationships/printerSettings" Target="../printerSettings/printerSettings466.bin"/><Relationship Id="rId18" Type="http://schemas.openxmlformats.org/officeDocument/2006/relationships/printerSettings" Target="../printerSettings/printerSettings471.bin"/><Relationship Id="rId3" Type="http://schemas.openxmlformats.org/officeDocument/2006/relationships/printerSettings" Target="../printerSettings/printerSettings456.bin"/><Relationship Id="rId21" Type="http://schemas.openxmlformats.org/officeDocument/2006/relationships/printerSettings" Target="../printerSettings/printerSettings474.bin"/><Relationship Id="rId7" Type="http://schemas.openxmlformats.org/officeDocument/2006/relationships/printerSettings" Target="../printerSettings/printerSettings460.bin"/><Relationship Id="rId12" Type="http://schemas.openxmlformats.org/officeDocument/2006/relationships/printerSettings" Target="../printerSettings/printerSettings465.bin"/><Relationship Id="rId17" Type="http://schemas.openxmlformats.org/officeDocument/2006/relationships/printerSettings" Target="../printerSettings/printerSettings470.bin"/><Relationship Id="rId2" Type="http://schemas.openxmlformats.org/officeDocument/2006/relationships/printerSettings" Target="../printerSettings/printerSettings455.bin"/><Relationship Id="rId16" Type="http://schemas.openxmlformats.org/officeDocument/2006/relationships/printerSettings" Target="../printerSettings/printerSettings469.bin"/><Relationship Id="rId20" Type="http://schemas.openxmlformats.org/officeDocument/2006/relationships/printerSettings" Target="../printerSettings/printerSettings473.bin"/><Relationship Id="rId1" Type="http://schemas.openxmlformats.org/officeDocument/2006/relationships/printerSettings" Target="../printerSettings/printerSettings454.bin"/><Relationship Id="rId6" Type="http://schemas.openxmlformats.org/officeDocument/2006/relationships/printerSettings" Target="../printerSettings/printerSettings459.bin"/><Relationship Id="rId11" Type="http://schemas.openxmlformats.org/officeDocument/2006/relationships/printerSettings" Target="../printerSettings/printerSettings464.bin"/><Relationship Id="rId5" Type="http://schemas.openxmlformats.org/officeDocument/2006/relationships/printerSettings" Target="../printerSettings/printerSettings458.bin"/><Relationship Id="rId15" Type="http://schemas.openxmlformats.org/officeDocument/2006/relationships/printerSettings" Target="../printerSettings/printerSettings468.bin"/><Relationship Id="rId23" Type="http://schemas.openxmlformats.org/officeDocument/2006/relationships/drawing" Target="../drawings/drawing20.xml"/><Relationship Id="rId10" Type="http://schemas.openxmlformats.org/officeDocument/2006/relationships/printerSettings" Target="../printerSettings/printerSettings463.bin"/><Relationship Id="rId19" Type="http://schemas.openxmlformats.org/officeDocument/2006/relationships/printerSettings" Target="../printerSettings/printerSettings472.bin"/><Relationship Id="rId4" Type="http://schemas.openxmlformats.org/officeDocument/2006/relationships/printerSettings" Target="../printerSettings/printerSettings457.bin"/><Relationship Id="rId9" Type="http://schemas.openxmlformats.org/officeDocument/2006/relationships/printerSettings" Target="../printerSettings/printerSettings462.bin"/><Relationship Id="rId14" Type="http://schemas.openxmlformats.org/officeDocument/2006/relationships/printerSettings" Target="../printerSettings/printerSettings467.bin"/><Relationship Id="rId22" Type="http://schemas.openxmlformats.org/officeDocument/2006/relationships/printerSettings" Target="../printerSettings/printerSettings475.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83.bin"/><Relationship Id="rId13" Type="http://schemas.openxmlformats.org/officeDocument/2006/relationships/printerSettings" Target="../printerSettings/printerSettings488.bin"/><Relationship Id="rId18" Type="http://schemas.openxmlformats.org/officeDocument/2006/relationships/printerSettings" Target="../printerSettings/printerSettings493.bin"/><Relationship Id="rId3" Type="http://schemas.openxmlformats.org/officeDocument/2006/relationships/printerSettings" Target="../printerSettings/printerSettings478.bin"/><Relationship Id="rId21" Type="http://schemas.openxmlformats.org/officeDocument/2006/relationships/printerSettings" Target="../printerSettings/printerSettings496.bin"/><Relationship Id="rId7" Type="http://schemas.openxmlformats.org/officeDocument/2006/relationships/printerSettings" Target="../printerSettings/printerSettings482.bin"/><Relationship Id="rId12" Type="http://schemas.openxmlformats.org/officeDocument/2006/relationships/printerSettings" Target="../printerSettings/printerSettings487.bin"/><Relationship Id="rId17" Type="http://schemas.openxmlformats.org/officeDocument/2006/relationships/printerSettings" Target="../printerSettings/printerSettings492.bin"/><Relationship Id="rId2" Type="http://schemas.openxmlformats.org/officeDocument/2006/relationships/printerSettings" Target="../printerSettings/printerSettings477.bin"/><Relationship Id="rId16" Type="http://schemas.openxmlformats.org/officeDocument/2006/relationships/printerSettings" Target="../printerSettings/printerSettings491.bin"/><Relationship Id="rId20" Type="http://schemas.openxmlformats.org/officeDocument/2006/relationships/printerSettings" Target="../printerSettings/printerSettings495.bin"/><Relationship Id="rId1" Type="http://schemas.openxmlformats.org/officeDocument/2006/relationships/printerSettings" Target="../printerSettings/printerSettings476.bin"/><Relationship Id="rId6" Type="http://schemas.openxmlformats.org/officeDocument/2006/relationships/printerSettings" Target="../printerSettings/printerSettings481.bin"/><Relationship Id="rId11" Type="http://schemas.openxmlformats.org/officeDocument/2006/relationships/printerSettings" Target="../printerSettings/printerSettings486.bin"/><Relationship Id="rId5" Type="http://schemas.openxmlformats.org/officeDocument/2006/relationships/printerSettings" Target="../printerSettings/printerSettings480.bin"/><Relationship Id="rId15" Type="http://schemas.openxmlformats.org/officeDocument/2006/relationships/printerSettings" Target="../printerSettings/printerSettings490.bin"/><Relationship Id="rId23" Type="http://schemas.openxmlformats.org/officeDocument/2006/relationships/drawing" Target="../drawings/drawing21.xml"/><Relationship Id="rId10" Type="http://schemas.openxmlformats.org/officeDocument/2006/relationships/printerSettings" Target="../printerSettings/printerSettings485.bin"/><Relationship Id="rId19" Type="http://schemas.openxmlformats.org/officeDocument/2006/relationships/printerSettings" Target="../printerSettings/printerSettings494.bin"/><Relationship Id="rId4" Type="http://schemas.openxmlformats.org/officeDocument/2006/relationships/printerSettings" Target="../printerSettings/printerSettings479.bin"/><Relationship Id="rId9" Type="http://schemas.openxmlformats.org/officeDocument/2006/relationships/printerSettings" Target="../printerSettings/printerSettings484.bin"/><Relationship Id="rId14" Type="http://schemas.openxmlformats.org/officeDocument/2006/relationships/printerSettings" Target="../printerSettings/printerSettings489.bin"/><Relationship Id="rId22" Type="http://schemas.openxmlformats.org/officeDocument/2006/relationships/printerSettings" Target="../printerSettings/printerSettings49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05.bin"/><Relationship Id="rId13" Type="http://schemas.openxmlformats.org/officeDocument/2006/relationships/printerSettings" Target="../printerSettings/printerSettings510.bin"/><Relationship Id="rId18" Type="http://schemas.openxmlformats.org/officeDocument/2006/relationships/printerSettings" Target="../printerSettings/printerSettings515.bin"/><Relationship Id="rId26" Type="http://schemas.openxmlformats.org/officeDocument/2006/relationships/drawing" Target="../drawings/drawing22.xml"/><Relationship Id="rId3" Type="http://schemas.openxmlformats.org/officeDocument/2006/relationships/printerSettings" Target="../printerSettings/printerSettings500.bin"/><Relationship Id="rId21" Type="http://schemas.openxmlformats.org/officeDocument/2006/relationships/printerSettings" Target="../printerSettings/printerSettings518.bin"/><Relationship Id="rId7" Type="http://schemas.openxmlformats.org/officeDocument/2006/relationships/printerSettings" Target="../printerSettings/printerSettings504.bin"/><Relationship Id="rId12" Type="http://schemas.openxmlformats.org/officeDocument/2006/relationships/printerSettings" Target="../printerSettings/printerSettings509.bin"/><Relationship Id="rId17" Type="http://schemas.openxmlformats.org/officeDocument/2006/relationships/printerSettings" Target="../printerSettings/printerSettings514.bin"/><Relationship Id="rId25" Type="http://schemas.openxmlformats.org/officeDocument/2006/relationships/printerSettings" Target="../printerSettings/printerSettings522.bin"/><Relationship Id="rId2" Type="http://schemas.openxmlformats.org/officeDocument/2006/relationships/printerSettings" Target="../printerSettings/printerSettings499.bin"/><Relationship Id="rId16" Type="http://schemas.openxmlformats.org/officeDocument/2006/relationships/printerSettings" Target="../printerSettings/printerSettings513.bin"/><Relationship Id="rId20" Type="http://schemas.openxmlformats.org/officeDocument/2006/relationships/printerSettings" Target="../printerSettings/printerSettings517.bin"/><Relationship Id="rId1" Type="http://schemas.openxmlformats.org/officeDocument/2006/relationships/printerSettings" Target="../printerSettings/printerSettings498.bin"/><Relationship Id="rId6" Type="http://schemas.openxmlformats.org/officeDocument/2006/relationships/printerSettings" Target="../printerSettings/printerSettings503.bin"/><Relationship Id="rId11" Type="http://schemas.openxmlformats.org/officeDocument/2006/relationships/printerSettings" Target="../printerSettings/printerSettings508.bin"/><Relationship Id="rId24" Type="http://schemas.openxmlformats.org/officeDocument/2006/relationships/printerSettings" Target="../printerSettings/printerSettings521.bin"/><Relationship Id="rId5" Type="http://schemas.openxmlformats.org/officeDocument/2006/relationships/printerSettings" Target="../printerSettings/printerSettings502.bin"/><Relationship Id="rId15" Type="http://schemas.openxmlformats.org/officeDocument/2006/relationships/printerSettings" Target="../printerSettings/printerSettings512.bin"/><Relationship Id="rId23" Type="http://schemas.openxmlformats.org/officeDocument/2006/relationships/printerSettings" Target="../printerSettings/printerSettings520.bin"/><Relationship Id="rId10" Type="http://schemas.openxmlformats.org/officeDocument/2006/relationships/printerSettings" Target="../printerSettings/printerSettings507.bin"/><Relationship Id="rId19" Type="http://schemas.openxmlformats.org/officeDocument/2006/relationships/printerSettings" Target="../printerSettings/printerSettings516.bin"/><Relationship Id="rId4" Type="http://schemas.openxmlformats.org/officeDocument/2006/relationships/printerSettings" Target="../printerSettings/printerSettings501.bin"/><Relationship Id="rId9" Type="http://schemas.openxmlformats.org/officeDocument/2006/relationships/printerSettings" Target="../printerSettings/printerSettings506.bin"/><Relationship Id="rId14" Type="http://schemas.openxmlformats.org/officeDocument/2006/relationships/printerSettings" Target="../printerSettings/printerSettings511.bin"/><Relationship Id="rId22" Type="http://schemas.openxmlformats.org/officeDocument/2006/relationships/printerSettings" Target="../printerSettings/printerSettings51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30.bin"/><Relationship Id="rId13" Type="http://schemas.openxmlformats.org/officeDocument/2006/relationships/printerSettings" Target="../printerSettings/printerSettings535.bin"/><Relationship Id="rId18" Type="http://schemas.openxmlformats.org/officeDocument/2006/relationships/printerSettings" Target="../printerSettings/printerSettings540.bin"/><Relationship Id="rId3" Type="http://schemas.openxmlformats.org/officeDocument/2006/relationships/printerSettings" Target="../printerSettings/printerSettings525.bin"/><Relationship Id="rId21" Type="http://schemas.openxmlformats.org/officeDocument/2006/relationships/printerSettings" Target="../printerSettings/printerSettings543.bin"/><Relationship Id="rId7" Type="http://schemas.openxmlformats.org/officeDocument/2006/relationships/printerSettings" Target="../printerSettings/printerSettings529.bin"/><Relationship Id="rId12" Type="http://schemas.openxmlformats.org/officeDocument/2006/relationships/printerSettings" Target="../printerSettings/printerSettings534.bin"/><Relationship Id="rId17" Type="http://schemas.openxmlformats.org/officeDocument/2006/relationships/printerSettings" Target="../printerSettings/printerSettings539.bin"/><Relationship Id="rId2" Type="http://schemas.openxmlformats.org/officeDocument/2006/relationships/printerSettings" Target="../printerSettings/printerSettings524.bin"/><Relationship Id="rId16" Type="http://schemas.openxmlformats.org/officeDocument/2006/relationships/printerSettings" Target="../printerSettings/printerSettings538.bin"/><Relationship Id="rId20" Type="http://schemas.openxmlformats.org/officeDocument/2006/relationships/printerSettings" Target="../printerSettings/printerSettings542.bin"/><Relationship Id="rId1" Type="http://schemas.openxmlformats.org/officeDocument/2006/relationships/printerSettings" Target="../printerSettings/printerSettings523.bin"/><Relationship Id="rId6" Type="http://schemas.openxmlformats.org/officeDocument/2006/relationships/printerSettings" Target="../printerSettings/printerSettings528.bin"/><Relationship Id="rId11" Type="http://schemas.openxmlformats.org/officeDocument/2006/relationships/printerSettings" Target="../printerSettings/printerSettings533.bin"/><Relationship Id="rId5" Type="http://schemas.openxmlformats.org/officeDocument/2006/relationships/printerSettings" Target="../printerSettings/printerSettings527.bin"/><Relationship Id="rId15" Type="http://schemas.openxmlformats.org/officeDocument/2006/relationships/printerSettings" Target="../printerSettings/printerSettings537.bin"/><Relationship Id="rId10" Type="http://schemas.openxmlformats.org/officeDocument/2006/relationships/printerSettings" Target="../printerSettings/printerSettings532.bin"/><Relationship Id="rId19" Type="http://schemas.openxmlformats.org/officeDocument/2006/relationships/printerSettings" Target="../printerSettings/printerSettings541.bin"/><Relationship Id="rId4" Type="http://schemas.openxmlformats.org/officeDocument/2006/relationships/printerSettings" Target="../printerSettings/printerSettings526.bin"/><Relationship Id="rId9" Type="http://schemas.openxmlformats.org/officeDocument/2006/relationships/printerSettings" Target="../printerSettings/printerSettings531.bin"/><Relationship Id="rId14" Type="http://schemas.openxmlformats.org/officeDocument/2006/relationships/printerSettings" Target="../printerSettings/printerSettings53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551.bin"/><Relationship Id="rId13" Type="http://schemas.openxmlformats.org/officeDocument/2006/relationships/printerSettings" Target="../printerSettings/printerSettings556.bin"/><Relationship Id="rId18" Type="http://schemas.openxmlformats.org/officeDocument/2006/relationships/printerSettings" Target="../printerSettings/printerSettings561.bin"/><Relationship Id="rId3" Type="http://schemas.openxmlformats.org/officeDocument/2006/relationships/printerSettings" Target="../printerSettings/printerSettings546.bin"/><Relationship Id="rId21" Type="http://schemas.openxmlformats.org/officeDocument/2006/relationships/printerSettings" Target="../printerSettings/printerSettings564.bin"/><Relationship Id="rId7" Type="http://schemas.openxmlformats.org/officeDocument/2006/relationships/printerSettings" Target="../printerSettings/printerSettings550.bin"/><Relationship Id="rId12" Type="http://schemas.openxmlformats.org/officeDocument/2006/relationships/printerSettings" Target="../printerSettings/printerSettings555.bin"/><Relationship Id="rId17" Type="http://schemas.openxmlformats.org/officeDocument/2006/relationships/printerSettings" Target="../printerSettings/printerSettings560.bin"/><Relationship Id="rId25" Type="http://schemas.openxmlformats.org/officeDocument/2006/relationships/printerSettings" Target="../printerSettings/printerSettings568.bin"/><Relationship Id="rId2" Type="http://schemas.openxmlformats.org/officeDocument/2006/relationships/printerSettings" Target="../printerSettings/printerSettings545.bin"/><Relationship Id="rId16" Type="http://schemas.openxmlformats.org/officeDocument/2006/relationships/printerSettings" Target="../printerSettings/printerSettings559.bin"/><Relationship Id="rId20" Type="http://schemas.openxmlformats.org/officeDocument/2006/relationships/printerSettings" Target="../printerSettings/printerSettings563.bin"/><Relationship Id="rId1" Type="http://schemas.openxmlformats.org/officeDocument/2006/relationships/printerSettings" Target="../printerSettings/printerSettings544.bin"/><Relationship Id="rId6" Type="http://schemas.openxmlformats.org/officeDocument/2006/relationships/printerSettings" Target="../printerSettings/printerSettings549.bin"/><Relationship Id="rId11" Type="http://schemas.openxmlformats.org/officeDocument/2006/relationships/printerSettings" Target="../printerSettings/printerSettings554.bin"/><Relationship Id="rId24" Type="http://schemas.openxmlformats.org/officeDocument/2006/relationships/printerSettings" Target="../printerSettings/printerSettings567.bin"/><Relationship Id="rId5" Type="http://schemas.openxmlformats.org/officeDocument/2006/relationships/printerSettings" Target="../printerSettings/printerSettings548.bin"/><Relationship Id="rId15" Type="http://schemas.openxmlformats.org/officeDocument/2006/relationships/printerSettings" Target="../printerSettings/printerSettings558.bin"/><Relationship Id="rId23" Type="http://schemas.openxmlformats.org/officeDocument/2006/relationships/printerSettings" Target="../printerSettings/printerSettings566.bin"/><Relationship Id="rId10" Type="http://schemas.openxmlformats.org/officeDocument/2006/relationships/printerSettings" Target="../printerSettings/printerSettings553.bin"/><Relationship Id="rId19" Type="http://schemas.openxmlformats.org/officeDocument/2006/relationships/printerSettings" Target="../printerSettings/printerSettings562.bin"/><Relationship Id="rId4" Type="http://schemas.openxmlformats.org/officeDocument/2006/relationships/printerSettings" Target="../printerSettings/printerSettings547.bin"/><Relationship Id="rId9" Type="http://schemas.openxmlformats.org/officeDocument/2006/relationships/printerSettings" Target="../printerSettings/printerSettings552.bin"/><Relationship Id="rId14" Type="http://schemas.openxmlformats.org/officeDocument/2006/relationships/printerSettings" Target="../printerSettings/printerSettings557.bin"/><Relationship Id="rId22" Type="http://schemas.openxmlformats.org/officeDocument/2006/relationships/printerSettings" Target="../printerSettings/printerSettings565.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576.bin"/><Relationship Id="rId13" Type="http://schemas.openxmlformats.org/officeDocument/2006/relationships/printerSettings" Target="../printerSettings/printerSettings581.bin"/><Relationship Id="rId18" Type="http://schemas.openxmlformats.org/officeDocument/2006/relationships/printerSettings" Target="../printerSettings/printerSettings586.bin"/><Relationship Id="rId3" Type="http://schemas.openxmlformats.org/officeDocument/2006/relationships/printerSettings" Target="../printerSettings/printerSettings571.bin"/><Relationship Id="rId21" Type="http://schemas.openxmlformats.org/officeDocument/2006/relationships/printerSettings" Target="../printerSettings/printerSettings589.bin"/><Relationship Id="rId7" Type="http://schemas.openxmlformats.org/officeDocument/2006/relationships/printerSettings" Target="../printerSettings/printerSettings575.bin"/><Relationship Id="rId12" Type="http://schemas.openxmlformats.org/officeDocument/2006/relationships/printerSettings" Target="../printerSettings/printerSettings580.bin"/><Relationship Id="rId17" Type="http://schemas.openxmlformats.org/officeDocument/2006/relationships/printerSettings" Target="../printerSettings/printerSettings585.bin"/><Relationship Id="rId25" Type="http://schemas.openxmlformats.org/officeDocument/2006/relationships/printerSettings" Target="../printerSettings/printerSettings593.bin"/><Relationship Id="rId2" Type="http://schemas.openxmlformats.org/officeDocument/2006/relationships/printerSettings" Target="../printerSettings/printerSettings570.bin"/><Relationship Id="rId16" Type="http://schemas.openxmlformats.org/officeDocument/2006/relationships/printerSettings" Target="../printerSettings/printerSettings584.bin"/><Relationship Id="rId20" Type="http://schemas.openxmlformats.org/officeDocument/2006/relationships/printerSettings" Target="../printerSettings/printerSettings588.bin"/><Relationship Id="rId1" Type="http://schemas.openxmlformats.org/officeDocument/2006/relationships/printerSettings" Target="../printerSettings/printerSettings569.bin"/><Relationship Id="rId6" Type="http://schemas.openxmlformats.org/officeDocument/2006/relationships/printerSettings" Target="../printerSettings/printerSettings574.bin"/><Relationship Id="rId11" Type="http://schemas.openxmlformats.org/officeDocument/2006/relationships/printerSettings" Target="../printerSettings/printerSettings579.bin"/><Relationship Id="rId24" Type="http://schemas.openxmlformats.org/officeDocument/2006/relationships/printerSettings" Target="../printerSettings/printerSettings592.bin"/><Relationship Id="rId5" Type="http://schemas.openxmlformats.org/officeDocument/2006/relationships/printerSettings" Target="../printerSettings/printerSettings573.bin"/><Relationship Id="rId15" Type="http://schemas.openxmlformats.org/officeDocument/2006/relationships/printerSettings" Target="../printerSettings/printerSettings583.bin"/><Relationship Id="rId23" Type="http://schemas.openxmlformats.org/officeDocument/2006/relationships/printerSettings" Target="../printerSettings/printerSettings591.bin"/><Relationship Id="rId10" Type="http://schemas.openxmlformats.org/officeDocument/2006/relationships/printerSettings" Target="../printerSettings/printerSettings578.bin"/><Relationship Id="rId19" Type="http://schemas.openxmlformats.org/officeDocument/2006/relationships/printerSettings" Target="../printerSettings/printerSettings587.bin"/><Relationship Id="rId4" Type="http://schemas.openxmlformats.org/officeDocument/2006/relationships/printerSettings" Target="../printerSettings/printerSettings572.bin"/><Relationship Id="rId9" Type="http://schemas.openxmlformats.org/officeDocument/2006/relationships/printerSettings" Target="../printerSettings/printerSettings577.bin"/><Relationship Id="rId14" Type="http://schemas.openxmlformats.org/officeDocument/2006/relationships/printerSettings" Target="../printerSettings/printerSettings582.bin"/><Relationship Id="rId22" Type="http://schemas.openxmlformats.org/officeDocument/2006/relationships/printerSettings" Target="../printerSettings/printerSettings59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4.bin"/><Relationship Id="rId13" Type="http://schemas.openxmlformats.org/officeDocument/2006/relationships/printerSettings" Target="../printerSettings/printerSettings59.bin"/><Relationship Id="rId18" Type="http://schemas.openxmlformats.org/officeDocument/2006/relationships/printerSettings" Target="../printerSettings/printerSettings64.bin"/><Relationship Id="rId3" Type="http://schemas.openxmlformats.org/officeDocument/2006/relationships/printerSettings" Target="../printerSettings/printerSettings49.bin"/><Relationship Id="rId21" Type="http://schemas.openxmlformats.org/officeDocument/2006/relationships/printerSettings" Target="../printerSettings/printerSettings67.bin"/><Relationship Id="rId7" Type="http://schemas.openxmlformats.org/officeDocument/2006/relationships/printerSettings" Target="../printerSettings/printerSettings53.bin"/><Relationship Id="rId12" Type="http://schemas.openxmlformats.org/officeDocument/2006/relationships/printerSettings" Target="../printerSettings/printerSettings58.bin"/><Relationship Id="rId17" Type="http://schemas.openxmlformats.org/officeDocument/2006/relationships/printerSettings" Target="../printerSettings/printerSettings63.bin"/><Relationship Id="rId25" Type="http://schemas.openxmlformats.org/officeDocument/2006/relationships/drawing" Target="../drawings/drawing2.xml"/><Relationship Id="rId2" Type="http://schemas.openxmlformats.org/officeDocument/2006/relationships/printerSettings" Target="../printerSettings/printerSettings48.bin"/><Relationship Id="rId16" Type="http://schemas.openxmlformats.org/officeDocument/2006/relationships/printerSettings" Target="../printerSettings/printerSettings62.bin"/><Relationship Id="rId20" Type="http://schemas.openxmlformats.org/officeDocument/2006/relationships/printerSettings" Target="../printerSettings/printerSettings66.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11" Type="http://schemas.openxmlformats.org/officeDocument/2006/relationships/printerSettings" Target="../printerSettings/printerSettings57.bin"/><Relationship Id="rId24" Type="http://schemas.openxmlformats.org/officeDocument/2006/relationships/printerSettings" Target="../printerSettings/printerSettings70.bin"/><Relationship Id="rId5" Type="http://schemas.openxmlformats.org/officeDocument/2006/relationships/printerSettings" Target="../printerSettings/printerSettings51.bin"/><Relationship Id="rId15" Type="http://schemas.openxmlformats.org/officeDocument/2006/relationships/printerSettings" Target="../printerSettings/printerSettings61.bin"/><Relationship Id="rId23" Type="http://schemas.openxmlformats.org/officeDocument/2006/relationships/printerSettings" Target="../printerSettings/printerSettings69.bin"/><Relationship Id="rId10" Type="http://schemas.openxmlformats.org/officeDocument/2006/relationships/printerSettings" Target="../printerSettings/printerSettings56.bin"/><Relationship Id="rId19" Type="http://schemas.openxmlformats.org/officeDocument/2006/relationships/printerSettings" Target="../printerSettings/printerSettings65.bin"/><Relationship Id="rId4" Type="http://schemas.openxmlformats.org/officeDocument/2006/relationships/printerSettings" Target="../printerSettings/printerSettings50.bin"/><Relationship Id="rId9" Type="http://schemas.openxmlformats.org/officeDocument/2006/relationships/printerSettings" Target="../printerSettings/printerSettings55.bin"/><Relationship Id="rId14" Type="http://schemas.openxmlformats.org/officeDocument/2006/relationships/printerSettings" Target="../printerSettings/printerSettings60.bin"/><Relationship Id="rId22" Type="http://schemas.openxmlformats.org/officeDocument/2006/relationships/printerSettings" Target="../printerSettings/printerSettings68.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8.bin"/><Relationship Id="rId13" Type="http://schemas.openxmlformats.org/officeDocument/2006/relationships/printerSettings" Target="../printerSettings/printerSettings83.bin"/><Relationship Id="rId18" Type="http://schemas.openxmlformats.org/officeDocument/2006/relationships/printerSettings" Target="../printerSettings/printerSettings88.bin"/><Relationship Id="rId26" Type="http://schemas.openxmlformats.org/officeDocument/2006/relationships/drawing" Target="../drawings/drawing3.xml"/><Relationship Id="rId3" Type="http://schemas.openxmlformats.org/officeDocument/2006/relationships/printerSettings" Target="../printerSettings/printerSettings73.bin"/><Relationship Id="rId21" Type="http://schemas.openxmlformats.org/officeDocument/2006/relationships/printerSettings" Target="../printerSettings/printerSettings91.bin"/><Relationship Id="rId7" Type="http://schemas.openxmlformats.org/officeDocument/2006/relationships/printerSettings" Target="../printerSettings/printerSettings77.bin"/><Relationship Id="rId12" Type="http://schemas.openxmlformats.org/officeDocument/2006/relationships/printerSettings" Target="../printerSettings/printerSettings82.bin"/><Relationship Id="rId17" Type="http://schemas.openxmlformats.org/officeDocument/2006/relationships/printerSettings" Target="../printerSettings/printerSettings87.bin"/><Relationship Id="rId25" Type="http://schemas.openxmlformats.org/officeDocument/2006/relationships/printerSettings" Target="../printerSettings/printerSettings95.bin"/><Relationship Id="rId2" Type="http://schemas.openxmlformats.org/officeDocument/2006/relationships/printerSettings" Target="../printerSettings/printerSettings72.bin"/><Relationship Id="rId16" Type="http://schemas.openxmlformats.org/officeDocument/2006/relationships/printerSettings" Target="../printerSettings/printerSettings86.bin"/><Relationship Id="rId20" Type="http://schemas.openxmlformats.org/officeDocument/2006/relationships/printerSettings" Target="../printerSettings/printerSettings90.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11" Type="http://schemas.openxmlformats.org/officeDocument/2006/relationships/printerSettings" Target="../printerSettings/printerSettings81.bin"/><Relationship Id="rId24" Type="http://schemas.openxmlformats.org/officeDocument/2006/relationships/printerSettings" Target="../printerSettings/printerSettings94.bin"/><Relationship Id="rId5" Type="http://schemas.openxmlformats.org/officeDocument/2006/relationships/printerSettings" Target="../printerSettings/printerSettings75.bin"/><Relationship Id="rId15" Type="http://schemas.openxmlformats.org/officeDocument/2006/relationships/printerSettings" Target="../printerSettings/printerSettings85.bin"/><Relationship Id="rId23" Type="http://schemas.openxmlformats.org/officeDocument/2006/relationships/printerSettings" Target="../printerSettings/printerSettings93.bin"/><Relationship Id="rId10" Type="http://schemas.openxmlformats.org/officeDocument/2006/relationships/printerSettings" Target="../printerSettings/printerSettings80.bin"/><Relationship Id="rId19" Type="http://schemas.openxmlformats.org/officeDocument/2006/relationships/printerSettings" Target="../printerSettings/printerSettings89.bin"/><Relationship Id="rId4" Type="http://schemas.openxmlformats.org/officeDocument/2006/relationships/printerSettings" Target="../printerSettings/printerSettings74.bin"/><Relationship Id="rId9" Type="http://schemas.openxmlformats.org/officeDocument/2006/relationships/printerSettings" Target="../printerSettings/printerSettings79.bin"/><Relationship Id="rId14" Type="http://schemas.openxmlformats.org/officeDocument/2006/relationships/printerSettings" Target="../printerSettings/printerSettings84.bin"/><Relationship Id="rId22" Type="http://schemas.openxmlformats.org/officeDocument/2006/relationships/printerSettings" Target="../printerSettings/printerSettings9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3.bin"/><Relationship Id="rId13" Type="http://schemas.openxmlformats.org/officeDocument/2006/relationships/printerSettings" Target="../printerSettings/printerSettings108.bin"/><Relationship Id="rId18" Type="http://schemas.openxmlformats.org/officeDocument/2006/relationships/printerSettings" Target="../printerSettings/printerSettings113.bin"/><Relationship Id="rId26" Type="http://schemas.openxmlformats.org/officeDocument/2006/relationships/drawing" Target="../drawings/drawing4.xml"/><Relationship Id="rId3" Type="http://schemas.openxmlformats.org/officeDocument/2006/relationships/printerSettings" Target="../printerSettings/printerSettings98.bin"/><Relationship Id="rId21" Type="http://schemas.openxmlformats.org/officeDocument/2006/relationships/printerSettings" Target="../printerSettings/printerSettings116.bin"/><Relationship Id="rId7" Type="http://schemas.openxmlformats.org/officeDocument/2006/relationships/printerSettings" Target="../printerSettings/printerSettings102.bin"/><Relationship Id="rId12" Type="http://schemas.openxmlformats.org/officeDocument/2006/relationships/printerSettings" Target="../printerSettings/printerSettings107.bin"/><Relationship Id="rId17" Type="http://schemas.openxmlformats.org/officeDocument/2006/relationships/printerSettings" Target="../printerSettings/printerSettings112.bin"/><Relationship Id="rId25" Type="http://schemas.openxmlformats.org/officeDocument/2006/relationships/printerSettings" Target="../printerSettings/printerSettings120.bin"/><Relationship Id="rId2" Type="http://schemas.openxmlformats.org/officeDocument/2006/relationships/printerSettings" Target="../printerSettings/printerSettings97.bin"/><Relationship Id="rId16" Type="http://schemas.openxmlformats.org/officeDocument/2006/relationships/printerSettings" Target="../printerSettings/printerSettings111.bin"/><Relationship Id="rId20" Type="http://schemas.openxmlformats.org/officeDocument/2006/relationships/printerSettings" Target="../printerSettings/printerSettings115.bin"/><Relationship Id="rId1" Type="http://schemas.openxmlformats.org/officeDocument/2006/relationships/printerSettings" Target="../printerSettings/printerSettings96.bin"/><Relationship Id="rId6" Type="http://schemas.openxmlformats.org/officeDocument/2006/relationships/printerSettings" Target="../printerSettings/printerSettings101.bin"/><Relationship Id="rId11" Type="http://schemas.openxmlformats.org/officeDocument/2006/relationships/printerSettings" Target="../printerSettings/printerSettings106.bin"/><Relationship Id="rId24" Type="http://schemas.openxmlformats.org/officeDocument/2006/relationships/printerSettings" Target="../printerSettings/printerSettings119.bin"/><Relationship Id="rId5" Type="http://schemas.openxmlformats.org/officeDocument/2006/relationships/printerSettings" Target="../printerSettings/printerSettings100.bin"/><Relationship Id="rId15" Type="http://schemas.openxmlformats.org/officeDocument/2006/relationships/printerSettings" Target="../printerSettings/printerSettings110.bin"/><Relationship Id="rId23" Type="http://schemas.openxmlformats.org/officeDocument/2006/relationships/printerSettings" Target="../printerSettings/printerSettings118.bin"/><Relationship Id="rId10" Type="http://schemas.openxmlformats.org/officeDocument/2006/relationships/printerSettings" Target="../printerSettings/printerSettings105.bin"/><Relationship Id="rId19" Type="http://schemas.openxmlformats.org/officeDocument/2006/relationships/printerSettings" Target="../printerSettings/printerSettings114.bin"/><Relationship Id="rId4" Type="http://schemas.openxmlformats.org/officeDocument/2006/relationships/printerSettings" Target="../printerSettings/printerSettings99.bin"/><Relationship Id="rId9" Type="http://schemas.openxmlformats.org/officeDocument/2006/relationships/printerSettings" Target="../printerSettings/printerSettings104.bin"/><Relationship Id="rId14" Type="http://schemas.openxmlformats.org/officeDocument/2006/relationships/printerSettings" Target="../printerSettings/printerSettings109.bin"/><Relationship Id="rId22" Type="http://schemas.openxmlformats.org/officeDocument/2006/relationships/printerSettings" Target="../printerSettings/printerSettings117.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28.bin"/><Relationship Id="rId13" Type="http://schemas.openxmlformats.org/officeDocument/2006/relationships/printerSettings" Target="../printerSettings/printerSettings133.bin"/><Relationship Id="rId18" Type="http://schemas.openxmlformats.org/officeDocument/2006/relationships/printerSettings" Target="../printerSettings/printerSettings138.bin"/><Relationship Id="rId3" Type="http://schemas.openxmlformats.org/officeDocument/2006/relationships/printerSettings" Target="../printerSettings/printerSettings123.bin"/><Relationship Id="rId21" Type="http://schemas.openxmlformats.org/officeDocument/2006/relationships/printerSettings" Target="../printerSettings/printerSettings141.bin"/><Relationship Id="rId7" Type="http://schemas.openxmlformats.org/officeDocument/2006/relationships/printerSettings" Target="../printerSettings/printerSettings127.bin"/><Relationship Id="rId12" Type="http://schemas.openxmlformats.org/officeDocument/2006/relationships/printerSettings" Target="../printerSettings/printerSettings132.bin"/><Relationship Id="rId17" Type="http://schemas.openxmlformats.org/officeDocument/2006/relationships/printerSettings" Target="../printerSettings/printerSettings137.bin"/><Relationship Id="rId2" Type="http://schemas.openxmlformats.org/officeDocument/2006/relationships/printerSettings" Target="../printerSettings/printerSettings122.bin"/><Relationship Id="rId16" Type="http://schemas.openxmlformats.org/officeDocument/2006/relationships/printerSettings" Target="../printerSettings/printerSettings136.bin"/><Relationship Id="rId20" Type="http://schemas.openxmlformats.org/officeDocument/2006/relationships/printerSettings" Target="../printerSettings/printerSettings140.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11" Type="http://schemas.openxmlformats.org/officeDocument/2006/relationships/printerSettings" Target="../printerSettings/printerSettings131.bin"/><Relationship Id="rId5" Type="http://schemas.openxmlformats.org/officeDocument/2006/relationships/printerSettings" Target="../printerSettings/printerSettings125.bin"/><Relationship Id="rId15" Type="http://schemas.openxmlformats.org/officeDocument/2006/relationships/printerSettings" Target="../printerSettings/printerSettings135.bin"/><Relationship Id="rId23" Type="http://schemas.openxmlformats.org/officeDocument/2006/relationships/drawing" Target="../drawings/drawing5.xml"/><Relationship Id="rId10" Type="http://schemas.openxmlformats.org/officeDocument/2006/relationships/printerSettings" Target="../printerSettings/printerSettings130.bin"/><Relationship Id="rId19" Type="http://schemas.openxmlformats.org/officeDocument/2006/relationships/printerSettings" Target="../printerSettings/printerSettings139.bin"/><Relationship Id="rId4" Type="http://schemas.openxmlformats.org/officeDocument/2006/relationships/printerSettings" Target="../printerSettings/printerSettings124.bin"/><Relationship Id="rId9" Type="http://schemas.openxmlformats.org/officeDocument/2006/relationships/printerSettings" Target="../printerSettings/printerSettings129.bin"/><Relationship Id="rId14" Type="http://schemas.openxmlformats.org/officeDocument/2006/relationships/printerSettings" Target="../printerSettings/printerSettings134.bin"/><Relationship Id="rId22" Type="http://schemas.openxmlformats.org/officeDocument/2006/relationships/printerSettings" Target="../printerSettings/printerSettings14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50.bin"/><Relationship Id="rId13" Type="http://schemas.openxmlformats.org/officeDocument/2006/relationships/printerSettings" Target="../printerSettings/printerSettings155.bin"/><Relationship Id="rId18" Type="http://schemas.openxmlformats.org/officeDocument/2006/relationships/printerSettings" Target="../printerSettings/printerSettings160.bin"/><Relationship Id="rId26" Type="http://schemas.openxmlformats.org/officeDocument/2006/relationships/drawing" Target="../drawings/drawing6.xml"/><Relationship Id="rId3" Type="http://schemas.openxmlformats.org/officeDocument/2006/relationships/printerSettings" Target="../printerSettings/printerSettings145.bin"/><Relationship Id="rId21" Type="http://schemas.openxmlformats.org/officeDocument/2006/relationships/printerSettings" Target="../printerSettings/printerSettings163.bin"/><Relationship Id="rId7" Type="http://schemas.openxmlformats.org/officeDocument/2006/relationships/printerSettings" Target="../printerSettings/printerSettings149.bin"/><Relationship Id="rId12" Type="http://schemas.openxmlformats.org/officeDocument/2006/relationships/printerSettings" Target="../printerSettings/printerSettings154.bin"/><Relationship Id="rId17" Type="http://schemas.openxmlformats.org/officeDocument/2006/relationships/printerSettings" Target="../printerSettings/printerSettings159.bin"/><Relationship Id="rId25" Type="http://schemas.openxmlformats.org/officeDocument/2006/relationships/printerSettings" Target="../printerSettings/printerSettings167.bin"/><Relationship Id="rId2" Type="http://schemas.openxmlformats.org/officeDocument/2006/relationships/printerSettings" Target="../printerSettings/printerSettings144.bin"/><Relationship Id="rId16" Type="http://schemas.openxmlformats.org/officeDocument/2006/relationships/printerSettings" Target="../printerSettings/printerSettings158.bin"/><Relationship Id="rId20" Type="http://schemas.openxmlformats.org/officeDocument/2006/relationships/printerSettings" Target="../printerSettings/printerSettings162.bin"/><Relationship Id="rId1" Type="http://schemas.openxmlformats.org/officeDocument/2006/relationships/printerSettings" Target="../printerSettings/printerSettings143.bin"/><Relationship Id="rId6" Type="http://schemas.openxmlformats.org/officeDocument/2006/relationships/printerSettings" Target="../printerSettings/printerSettings148.bin"/><Relationship Id="rId11" Type="http://schemas.openxmlformats.org/officeDocument/2006/relationships/printerSettings" Target="../printerSettings/printerSettings153.bin"/><Relationship Id="rId24" Type="http://schemas.openxmlformats.org/officeDocument/2006/relationships/printerSettings" Target="../printerSettings/printerSettings166.bin"/><Relationship Id="rId5" Type="http://schemas.openxmlformats.org/officeDocument/2006/relationships/printerSettings" Target="../printerSettings/printerSettings147.bin"/><Relationship Id="rId15" Type="http://schemas.openxmlformats.org/officeDocument/2006/relationships/printerSettings" Target="../printerSettings/printerSettings157.bin"/><Relationship Id="rId23" Type="http://schemas.openxmlformats.org/officeDocument/2006/relationships/printerSettings" Target="../printerSettings/printerSettings165.bin"/><Relationship Id="rId10" Type="http://schemas.openxmlformats.org/officeDocument/2006/relationships/printerSettings" Target="../printerSettings/printerSettings152.bin"/><Relationship Id="rId19" Type="http://schemas.openxmlformats.org/officeDocument/2006/relationships/printerSettings" Target="../printerSettings/printerSettings161.bin"/><Relationship Id="rId4" Type="http://schemas.openxmlformats.org/officeDocument/2006/relationships/printerSettings" Target="../printerSettings/printerSettings146.bin"/><Relationship Id="rId9" Type="http://schemas.openxmlformats.org/officeDocument/2006/relationships/printerSettings" Target="../printerSettings/printerSettings151.bin"/><Relationship Id="rId14" Type="http://schemas.openxmlformats.org/officeDocument/2006/relationships/printerSettings" Target="../printerSettings/printerSettings156.bin"/><Relationship Id="rId22" Type="http://schemas.openxmlformats.org/officeDocument/2006/relationships/printerSettings" Target="../printerSettings/printerSettings164.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75.bin"/><Relationship Id="rId13" Type="http://schemas.openxmlformats.org/officeDocument/2006/relationships/printerSettings" Target="../printerSettings/printerSettings180.bin"/><Relationship Id="rId18" Type="http://schemas.openxmlformats.org/officeDocument/2006/relationships/printerSettings" Target="../printerSettings/printerSettings185.bin"/><Relationship Id="rId3" Type="http://schemas.openxmlformats.org/officeDocument/2006/relationships/printerSettings" Target="../printerSettings/printerSettings170.bin"/><Relationship Id="rId21" Type="http://schemas.openxmlformats.org/officeDocument/2006/relationships/printerSettings" Target="../printerSettings/printerSettings188.bin"/><Relationship Id="rId7" Type="http://schemas.openxmlformats.org/officeDocument/2006/relationships/printerSettings" Target="../printerSettings/printerSettings174.bin"/><Relationship Id="rId12" Type="http://schemas.openxmlformats.org/officeDocument/2006/relationships/printerSettings" Target="../printerSettings/printerSettings179.bin"/><Relationship Id="rId17" Type="http://schemas.openxmlformats.org/officeDocument/2006/relationships/printerSettings" Target="../printerSettings/printerSettings184.bin"/><Relationship Id="rId2" Type="http://schemas.openxmlformats.org/officeDocument/2006/relationships/printerSettings" Target="../printerSettings/printerSettings169.bin"/><Relationship Id="rId16" Type="http://schemas.openxmlformats.org/officeDocument/2006/relationships/printerSettings" Target="../printerSettings/printerSettings183.bin"/><Relationship Id="rId20" Type="http://schemas.openxmlformats.org/officeDocument/2006/relationships/printerSettings" Target="../printerSettings/printerSettings187.bin"/><Relationship Id="rId1" Type="http://schemas.openxmlformats.org/officeDocument/2006/relationships/printerSettings" Target="../printerSettings/printerSettings168.bin"/><Relationship Id="rId6" Type="http://schemas.openxmlformats.org/officeDocument/2006/relationships/printerSettings" Target="../printerSettings/printerSettings173.bin"/><Relationship Id="rId11" Type="http://schemas.openxmlformats.org/officeDocument/2006/relationships/printerSettings" Target="../printerSettings/printerSettings178.bin"/><Relationship Id="rId5" Type="http://schemas.openxmlformats.org/officeDocument/2006/relationships/printerSettings" Target="../printerSettings/printerSettings172.bin"/><Relationship Id="rId15" Type="http://schemas.openxmlformats.org/officeDocument/2006/relationships/printerSettings" Target="../printerSettings/printerSettings182.bin"/><Relationship Id="rId23" Type="http://schemas.openxmlformats.org/officeDocument/2006/relationships/drawing" Target="../drawings/drawing7.xml"/><Relationship Id="rId10" Type="http://schemas.openxmlformats.org/officeDocument/2006/relationships/printerSettings" Target="../printerSettings/printerSettings177.bin"/><Relationship Id="rId19" Type="http://schemas.openxmlformats.org/officeDocument/2006/relationships/printerSettings" Target="../printerSettings/printerSettings186.bin"/><Relationship Id="rId4" Type="http://schemas.openxmlformats.org/officeDocument/2006/relationships/printerSettings" Target="../printerSettings/printerSettings171.bin"/><Relationship Id="rId9" Type="http://schemas.openxmlformats.org/officeDocument/2006/relationships/printerSettings" Target="../printerSettings/printerSettings176.bin"/><Relationship Id="rId14" Type="http://schemas.openxmlformats.org/officeDocument/2006/relationships/printerSettings" Target="../printerSettings/printerSettings181.bin"/><Relationship Id="rId22" Type="http://schemas.openxmlformats.org/officeDocument/2006/relationships/printerSettings" Target="../printerSettings/printerSettings18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97.bin"/><Relationship Id="rId13" Type="http://schemas.openxmlformats.org/officeDocument/2006/relationships/printerSettings" Target="../printerSettings/printerSettings202.bin"/><Relationship Id="rId18" Type="http://schemas.openxmlformats.org/officeDocument/2006/relationships/printerSettings" Target="../printerSettings/printerSettings207.bin"/><Relationship Id="rId26" Type="http://schemas.openxmlformats.org/officeDocument/2006/relationships/drawing" Target="../drawings/drawing8.xml"/><Relationship Id="rId3" Type="http://schemas.openxmlformats.org/officeDocument/2006/relationships/printerSettings" Target="../printerSettings/printerSettings192.bin"/><Relationship Id="rId21" Type="http://schemas.openxmlformats.org/officeDocument/2006/relationships/printerSettings" Target="../printerSettings/printerSettings210.bin"/><Relationship Id="rId7" Type="http://schemas.openxmlformats.org/officeDocument/2006/relationships/printerSettings" Target="../printerSettings/printerSettings196.bin"/><Relationship Id="rId12" Type="http://schemas.openxmlformats.org/officeDocument/2006/relationships/printerSettings" Target="../printerSettings/printerSettings201.bin"/><Relationship Id="rId17" Type="http://schemas.openxmlformats.org/officeDocument/2006/relationships/printerSettings" Target="../printerSettings/printerSettings206.bin"/><Relationship Id="rId25" Type="http://schemas.openxmlformats.org/officeDocument/2006/relationships/printerSettings" Target="../printerSettings/printerSettings214.bin"/><Relationship Id="rId2" Type="http://schemas.openxmlformats.org/officeDocument/2006/relationships/printerSettings" Target="../printerSettings/printerSettings191.bin"/><Relationship Id="rId16" Type="http://schemas.openxmlformats.org/officeDocument/2006/relationships/printerSettings" Target="../printerSettings/printerSettings205.bin"/><Relationship Id="rId20" Type="http://schemas.openxmlformats.org/officeDocument/2006/relationships/printerSettings" Target="../printerSettings/printerSettings209.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11" Type="http://schemas.openxmlformats.org/officeDocument/2006/relationships/printerSettings" Target="../printerSettings/printerSettings200.bin"/><Relationship Id="rId24" Type="http://schemas.openxmlformats.org/officeDocument/2006/relationships/printerSettings" Target="../printerSettings/printerSettings213.bin"/><Relationship Id="rId5" Type="http://schemas.openxmlformats.org/officeDocument/2006/relationships/printerSettings" Target="../printerSettings/printerSettings194.bin"/><Relationship Id="rId15" Type="http://schemas.openxmlformats.org/officeDocument/2006/relationships/printerSettings" Target="../printerSettings/printerSettings204.bin"/><Relationship Id="rId23" Type="http://schemas.openxmlformats.org/officeDocument/2006/relationships/printerSettings" Target="../printerSettings/printerSettings212.bin"/><Relationship Id="rId10" Type="http://schemas.openxmlformats.org/officeDocument/2006/relationships/printerSettings" Target="../printerSettings/printerSettings199.bin"/><Relationship Id="rId19" Type="http://schemas.openxmlformats.org/officeDocument/2006/relationships/printerSettings" Target="../printerSettings/printerSettings208.bin"/><Relationship Id="rId4" Type="http://schemas.openxmlformats.org/officeDocument/2006/relationships/printerSettings" Target="../printerSettings/printerSettings193.bin"/><Relationship Id="rId9" Type="http://schemas.openxmlformats.org/officeDocument/2006/relationships/printerSettings" Target="../printerSettings/printerSettings198.bin"/><Relationship Id="rId14" Type="http://schemas.openxmlformats.org/officeDocument/2006/relationships/printerSettings" Target="../printerSettings/printerSettings203.bin"/><Relationship Id="rId22" Type="http://schemas.openxmlformats.org/officeDocument/2006/relationships/printerSettings" Target="../printerSettings/printerSettings2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H7"/>
  <sheetViews>
    <sheetView workbookViewId="0">
      <selection activeCell="E14" sqref="E14"/>
    </sheetView>
  </sheetViews>
  <sheetFormatPr defaultRowHeight="16.5"/>
  <cols>
    <col min="1" max="1" width="18" customWidth="1"/>
    <col min="2" max="2" width="71.875" customWidth="1"/>
  </cols>
  <sheetData>
    <row r="1" spans="1:8" ht="82.5" customHeight="1">
      <c r="A1" s="317" t="s">
        <v>476</v>
      </c>
      <c r="B1" s="777" t="s">
        <v>591</v>
      </c>
      <c r="C1" s="778"/>
      <c r="D1" s="778"/>
      <c r="E1" s="778"/>
      <c r="F1" s="778"/>
      <c r="G1" s="778"/>
      <c r="H1" s="778"/>
    </row>
    <row r="2" spans="1:8">
      <c r="B2" s="561"/>
    </row>
    <row r="3" spans="1:8">
      <c r="A3" t="s">
        <v>310</v>
      </c>
      <c r="B3" s="773" t="s">
        <v>591</v>
      </c>
    </row>
    <row r="5" spans="1:8">
      <c r="A5" t="s">
        <v>311</v>
      </c>
      <c r="B5" s="1286" t="s">
        <v>603</v>
      </c>
      <c r="C5" s="1287"/>
      <c r="D5" s="1287"/>
      <c r="E5" s="1287"/>
      <c r="F5" s="1287"/>
      <c r="G5" s="1287"/>
      <c r="H5" s="1287"/>
    </row>
    <row r="7" spans="1:8">
      <c r="B7" t="s">
        <v>533</v>
      </c>
    </row>
  </sheetData>
  <sheetProtection formatColumns="0" formatRows="0" selectLockedCells="1" selectUnlockedCells="1"/>
  <customSheetViews>
    <customSheetView guid="{1BFD9C24-2F44-4B3F-BC11-27A15F339058}" state="hidden">
      <selection activeCell="E14" sqref="E14"/>
      <pageMargins left="0.75" right="0.75" top="1" bottom="1" header="0.5" footer="0.5"/>
      <pageSetup orientation="portrait" r:id="rId1"/>
      <headerFooter alignWithMargins="0"/>
    </customSheetView>
    <customSheetView guid="{A68B9ADD-4857-4982-919F-59DC4AD390A9}" state="hidden">
      <selection activeCell="B1" sqref="B1"/>
      <pageMargins left="0.75" right="0.75" top="1" bottom="1" header="0.5" footer="0.5"/>
      <pageSetup orientation="portrait" r:id="rId2"/>
      <headerFooter alignWithMargins="0"/>
    </customSheetView>
    <customSheetView guid="{E31EEC54-5F58-47EA-99FC-C1E22AF5375A}" state="hidden">
      <selection activeCell="B5" sqref="B5:H5"/>
      <pageMargins left="0.75" right="0.75" top="1" bottom="1" header="0.5" footer="0.5"/>
      <pageSetup orientation="portrait" r:id="rId3"/>
      <headerFooter alignWithMargins="0"/>
    </customSheetView>
    <customSheetView guid="{498493C3-769C-4143-9114-C68CD1D40B11}" state="hidden">
      <selection activeCell="B10" sqref="B10"/>
      <pageMargins left="0.75" right="0.75" top="1" bottom="1" header="0.5" footer="0.5"/>
      <pageSetup orientation="portrait" r:id="rId4"/>
      <headerFooter alignWithMargins="0"/>
    </customSheetView>
    <customSheetView guid="{B835C05C-B615-4DCB-982D-4519616B3CD8}" state="hidden">
      <selection activeCell="B11" sqref="B11"/>
      <pageMargins left="0.75" right="0.75" top="1" bottom="1" header="0.5" footer="0.5"/>
      <pageSetup orientation="portrait" r:id="rId5"/>
      <headerFooter alignWithMargins="0"/>
    </customSheetView>
    <customSheetView guid="{223BC0FC-814D-40F0-9795-CE82A16FF3A5}" state="hidden">
      <selection activeCell="B10" sqref="B10"/>
      <pageMargins left="0.75" right="0.75" top="1" bottom="1" header="0.5" footer="0.5"/>
      <pageSetup orientation="portrait" r:id="rId6"/>
      <headerFooter alignWithMargins="0"/>
    </customSheetView>
    <customSheetView guid="{D53177B2-31EC-4222-B97A-A37DCFD9E45B}" state="hidden">
      <selection activeCell="B1" sqref="B1:H1"/>
      <pageMargins left="0.75" right="0.75" top="1" bottom="1" header="0.5" footer="0.5"/>
      <pageSetup orientation="portrait" r:id="rId7"/>
      <headerFooter alignWithMargins="0"/>
    </customSheetView>
    <customSheetView guid="{B3CE7B10-A914-4559-A6DA-AED8C22AFD6D}" state="hidden">
      <selection activeCell="B7" sqref="B7"/>
      <pageMargins left="0.75" right="0.75" top="1" bottom="1" header="0.5" footer="0.5"/>
      <pageSetup orientation="portrait" r:id="rId8"/>
      <headerFooter alignWithMargins="0"/>
    </customSheetView>
    <customSheetView guid="{7487ED9F-BBED-4B2A-9631-22F1A430946B}" state="hidden">
      <selection activeCell="B2" sqref="B2"/>
      <pageMargins left="0.75" right="0.75" top="1" bottom="1" header="0.5" footer="0.5"/>
      <pageSetup orientation="portrait" r:id="rId9"/>
      <headerFooter alignWithMargins="0"/>
    </customSheetView>
    <customSheetView guid="{A7DBDDEF-9245-44C6-9EBF-032DB6E1C0A2}" state="hidden">
      <selection activeCell="B8" sqref="B8"/>
      <pageMargins left="0.75" right="0.75" top="1" bottom="1" header="0.5" footer="0.5"/>
      <pageSetup orientation="portrait" r:id="rId10"/>
      <headerFooter alignWithMargins="0"/>
    </customSheetView>
    <customSheetView guid="{E9F4E142-7D26-464D-BECA-4F3806DB1FE1}" state="hidden">
      <selection activeCell="B10" sqref="B10"/>
      <pageMargins left="0.75" right="0.75" top="1" bottom="1" header="0.5" footer="0.5"/>
      <pageSetup orientation="portrait" r:id="rId11"/>
      <headerFooter alignWithMargins="0"/>
    </customSheetView>
    <customSheetView guid="{27A45B7A-04F2-4516-B80B-5ED0825D4ED3}" state="hidden">
      <selection activeCell="B1" sqref="B1"/>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ECE9294F-C910-4036-88BC-B1F2176FB06B}" state="hidden">
      <selection activeCell="B8" sqref="B8"/>
      <pageMargins left="0.75" right="0.75" top="1" bottom="1" header="0.5" footer="0.5"/>
      <pageSetup orientation="portrait" r:id="rId12"/>
      <headerFooter alignWithMargins="0"/>
    </customSheetView>
    <customSheetView guid="{B23AD343-29DA-4CE0-BD10-47BF44F3782F}" state="hidden">
      <selection activeCell="B10" sqref="B10"/>
      <pageMargins left="0.75" right="0.75" top="1" bottom="1" header="0.5" footer="0.5"/>
      <pageSetup orientation="portrait" r:id="rId13"/>
      <headerFooter alignWithMargins="0"/>
    </customSheetView>
    <customSheetView guid="{4AA1107B-A795-4744-B566-827168772C7A}" state="hidden">
      <selection activeCell="B2" sqref="B2"/>
      <pageMargins left="0.75" right="0.75" top="1" bottom="1" header="0.5" footer="0.5"/>
      <pageSetup orientation="portrait" r:id="rId14"/>
      <headerFooter alignWithMargins="0"/>
    </customSheetView>
    <customSheetView guid="{EE46BCD1-F715-4FA9-A5FC-1B125AD601E0}" state="hidden">
      <selection activeCell="B5" sqref="B5:H5"/>
      <pageMargins left="0.75" right="0.75" top="1" bottom="1" header="0.5" footer="0.5"/>
      <pageSetup orientation="portrait" r:id="rId15"/>
      <headerFooter alignWithMargins="0"/>
    </customSheetView>
    <customSheetView guid="{D0757F9E-DF41-4B40-A5E5-F4F8FDD8D61D}" state="hidden">
      <selection activeCell="B6" sqref="B6"/>
      <pageMargins left="0.75" right="0.75" top="1" bottom="1" header="0.5" footer="0.5"/>
      <pageSetup orientation="portrait" r:id="rId16"/>
      <headerFooter alignWithMargins="0"/>
    </customSheetView>
    <customSheetView guid="{E97134B6-5E8D-4951-8DA0-73D065532361}" state="hidden">
      <selection activeCell="B1" sqref="B1:H1"/>
      <pageMargins left="0.75" right="0.75" top="1" bottom="1" header="0.5" footer="0.5"/>
      <pageSetup orientation="portrait" r:id="rId17"/>
      <headerFooter alignWithMargins="0"/>
    </customSheetView>
    <customSheetView guid="{C431BC99-7569-44AB-83F6-AB73BDED3783}" state="hidden">
      <selection activeCell="B11" sqref="B11"/>
      <pageMargins left="0.75" right="0.75" top="1" bottom="1" header="0.5" footer="0.5"/>
      <pageSetup orientation="portrait" r:id="rId18"/>
      <headerFooter alignWithMargins="0"/>
    </customSheetView>
    <customSheetView guid="{0E784DF4-DCB0-4594-B697-9BB3E5A34D91}" state="hidden">
      <selection activeCell="B5" sqref="B5:H5"/>
      <pageMargins left="0.75" right="0.75" top="1" bottom="1" header="0.5" footer="0.5"/>
      <pageSetup orientation="portrait" r:id="rId19"/>
      <headerFooter alignWithMargins="0"/>
    </customSheetView>
    <customSheetView guid="{49037B54-2990-41F2-A98D-615EDAEEEC02}" state="hidden">
      <selection activeCell="B1" sqref="B1"/>
      <pageMargins left="0.75" right="0.75" top="1" bottom="1" header="0.5" footer="0.5"/>
      <pageSetup orientation="portrait" r:id="rId20"/>
      <headerFooter alignWithMargins="0"/>
    </customSheetView>
  </customSheetViews>
  <mergeCells count="1">
    <mergeCell ref="B5:H5"/>
  </mergeCells>
  <phoneticPr fontId="29" type="noConversion"/>
  <pageMargins left="0.75" right="0.75" top="1" bottom="1" header="0.5" footer="0.5"/>
  <pageSetup orientation="portrait" r:id="rId2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433" customWidth="1"/>
    <col min="2" max="2" width="42.25" style="434" customWidth="1"/>
    <col min="3" max="3" width="7.625" style="433" customWidth="1"/>
    <col min="4" max="4" width="9.125" style="433" customWidth="1"/>
    <col min="5" max="5" width="12.75" style="433" customWidth="1"/>
    <col min="6" max="6" width="14.625" style="433" customWidth="1"/>
    <col min="7" max="26" width="9" style="200"/>
    <col min="27" max="27" width="9" style="192" hidden="1" customWidth="1"/>
    <col min="28" max="29" width="17.625" style="192" hidden="1" customWidth="1"/>
    <col min="30" max="30" width="9" style="192" hidden="1" customWidth="1"/>
    <col min="31" max="31" width="15.5" style="192" hidden="1" customWidth="1"/>
    <col min="32" max="32" width="15.375" style="192" hidden="1" customWidth="1"/>
    <col min="33" max="44" width="9" style="200"/>
    <col min="45" max="16384" width="9" style="383"/>
  </cols>
  <sheetData>
    <row r="1" spans="1:32">
      <c r="A1" s="64" t="str">
        <f>Cover!B3</f>
        <v>Specification No: SR-II/C&amp;M/WC -2828/NIT-179(E)/2020</v>
      </c>
      <c r="B1" s="65"/>
      <c r="C1" s="66"/>
      <c r="D1" s="66"/>
      <c r="E1" s="8"/>
      <c r="F1" s="9" t="s">
        <v>429</v>
      </c>
    </row>
    <row r="2" spans="1:32">
      <c r="A2" s="376"/>
      <c r="B2" s="432"/>
      <c r="C2" s="378"/>
      <c r="D2" s="378"/>
      <c r="E2" s="377"/>
      <c r="F2" s="377"/>
    </row>
    <row r="3" spans="1:32" ht="51.75" customHeight="1">
      <c r="A3" s="1377" t="str">
        <f>Cover!$B$2</f>
        <v xml:space="preserve">Establishment of Reliable Communication Network Package-I (OPGW) in Puducherry </v>
      </c>
      <c r="B3" s="1377"/>
      <c r="C3" s="1377"/>
      <c r="D3" s="1377"/>
      <c r="E3" s="1377"/>
      <c r="F3" s="1377"/>
      <c r="AA3" s="203" t="s">
        <v>345</v>
      </c>
      <c r="AC3" s="204">
        <f>IF(ISERROR(#REF!/('Sch-6'!D14+'Sch-6'!D16+'Sch-6'!D18)),0,#REF!/( 'Sch-6'!D14+'Sch-6'!D16+'Sch-6'!D18))</f>
        <v>0</v>
      </c>
    </row>
    <row r="4" spans="1:32">
      <c r="A4" s="1378" t="s">
        <v>425</v>
      </c>
      <c r="B4" s="1378"/>
      <c r="C4" s="1378"/>
      <c r="D4" s="1378"/>
      <c r="E4" s="1378"/>
      <c r="F4" s="1378"/>
      <c r="AA4" s="203" t="s">
        <v>346</v>
      </c>
      <c r="AC4" s="206" t="e">
        <f>#REF!</f>
        <v>#REF!</v>
      </c>
    </row>
    <row r="5" spans="1:32">
      <c r="AA5" s="203" t="s">
        <v>351</v>
      </c>
      <c r="AC5" s="206">
        <f>IF(ISERROR(#REF!/#REF!),0,#REF! /#REF!)</f>
        <v>0</v>
      </c>
    </row>
    <row r="6" spans="1:32">
      <c r="A6" s="35" t="str">
        <f>'Sch-1'!A6</f>
        <v>Bidder’s Name and Address (Sole Bidder) :</v>
      </c>
      <c r="B6" s="36"/>
      <c r="C6" s="36"/>
      <c r="D6" s="36"/>
      <c r="E6" s="73" t="s">
        <v>399</v>
      </c>
      <c r="F6" s="2"/>
      <c r="AA6" s="203" t="s">
        <v>352</v>
      </c>
      <c r="AC6" s="206" t="e">
        <f>#REF!</f>
        <v>#REF!</v>
      </c>
    </row>
    <row r="7" spans="1:32">
      <c r="A7" s="1407" t="str">
        <f>'Sch-1'!A7</f>
        <v/>
      </c>
      <c r="B7" s="1407"/>
      <c r="C7" s="1407"/>
      <c r="D7" s="1407"/>
      <c r="E7" s="441" t="str">
        <f>'Sch-1'!M7</f>
        <v>Contracts Services, 3rd Floor</v>
      </c>
      <c r="F7" s="2"/>
      <c r="AA7" s="203" t="s">
        <v>349</v>
      </c>
      <c r="AC7" s="204" t="e">
        <f>SUM(AC3:AC6)</f>
        <v>#REF!</v>
      </c>
    </row>
    <row r="8" spans="1:32">
      <c r="A8" s="74" t="s">
        <v>400</v>
      </c>
      <c r="B8" s="1409" t="str">
        <f>IF('Sch-1'!C8=0, "", 'Sch-1'!C8)</f>
        <v/>
      </c>
      <c r="C8" s="1409"/>
      <c r="D8" s="1409"/>
      <c r="E8" s="441" t="str">
        <f>'Sch-1'!M8</f>
        <v>Power Grid Corporation of India Ltd.,</v>
      </c>
      <c r="F8" s="2"/>
    </row>
    <row r="9" spans="1:32">
      <c r="A9" s="74" t="s">
        <v>402</v>
      </c>
      <c r="B9" s="1409" t="str">
        <f>IF('Sch-1'!C9=0, "", 'Sch-1'!C9)</f>
        <v/>
      </c>
      <c r="C9" s="1409"/>
      <c r="D9" s="1409"/>
      <c r="E9" s="441" t="str">
        <f>'Sch-1'!M9</f>
        <v>SRTS-II RHQ Bangalore</v>
      </c>
      <c r="F9" s="2"/>
    </row>
    <row r="10" spans="1:32">
      <c r="A10" s="379"/>
      <c r="B10" s="1410" t="str">
        <f>IF('Sch-1'!C10=0, "", 'Sch-1'!C10)</f>
        <v/>
      </c>
      <c r="C10" s="1410"/>
      <c r="D10" s="1410"/>
      <c r="E10" s="442">
        <f>'Sch-1'!M10</f>
        <v>0</v>
      </c>
      <c r="F10" s="377"/>
      <c r="AA10" s="203" t="s">
        <v>348</v>
      </c>
      <c r="AC10" s="206">
        <f>'Sch-1'!AA10</f>
        <v>0</v>
      </c>
    </row>
    <row r="11" spans="1:32">
      <c r="A11" s="379"/>
      <c r="B11" s="1410" t="str">
        <f>IF('Sch-1'!C11=0, "", 'Sch-1'!C11)</f>
        <v/>
      </c>
      <c r="C11" s="1410"/>
      <c r="D11" s="1410"/>
      <c r="E11" s="442">
        <f>'Sch-1'!M11</f>
        <v>0</v>
      </c>
      <c r="F11" s="377"/>
      <c r="AA11" s="203"/>
      <c r="AC11" s="206"/>
    </row>
    <row r="12" spans="1:32">
      <c r="A12" s="379"/>
      <c r="B12" s="460"/>
      <c r="C12" s="460"/>
      <c r="D12" s="460"/>
      <c r="E12" s="442"/>
      <c r="F12" s="377"/>
      <c r="AA12" s="203"/>
      <c r="AC12" s="206"/>
    </row>
    <row r="13" spans="1:32">
      <c r="A13" s="75"/>
      <c r="B13" s="105"/>
      <c r="C13" s="105"/>
      <c r="D13" s="105"/>
      <c r="E13" s="105"/>
      <c r="F13" s="9" t="s">
        <v>276</v>
      </c>
      <c r="AB13" s="1430" t="s">
        <v>284</v>
      </c>
      <c r="AC13" s="1430"/>
      <c r="AD13" s="275" t="s">
        <v>288</v>
      </c>
      <c r="AE13" s="1430" t="s">
        <v>285</v>
      </c>
      <c r="AF13" s="1430"/>
    </row>
    <row r="14" spans="1:32" ht="30">
      <c r="A14" s="15" t="s">
        <v>364</v>
      </c>
      <c r="B14" s="15" t="s">
        <v>371</v>
      </c>
      <c r="C14" s="81" t="s">
        <v>356</v>
      </c>
      <c r="D14" s="81" t="s">
        <v>357</v>
      </c>
      <c r="E14" s="82" t="s">
        <v>373</v>
      </c>
      <c r="F14" s="82" t="s">
        <v>414</v>
      </c>
      <c r="AB14" s="210" t="s">
        <v>373</v>
      </c>
      <c r="AC14" s="210" t="s">
        <v>414</v>
      </c>
      <c r="AD14" s="275"/>
      <c r="AE14" s="210" t="s">
        <v>373</v>
      </c>
      <c r="AF14" s="210" t="s">
        <v>414</v>
      </c>
    </row>
    <row r="15" spans="1:32">
      <c r="A15" s="10">
        <v>1</v>
      </c>
      <c r="B15" s="10">
        <v>2</v>
      </c>
      <c r="C15" s="10">
        <v>3</v>
      </c>
      <c r="D15" s="10">
        <v>4</v>
      </c>
      <c r="E15" s="10">
        <v>5</v>
      </c>
      <c r="F15" s="10" t="s">
        <v>408</v>
      </c>
      <c r="AB15" s="212">
        <v>5</v>
      </c>
      <c r="AC15" s="212" t="s">
        <v>408</v>
      </c>
      <c r="AD15" s="275"/>
      <c r="AE15" s="212">
        <v>5</v>
      </c>
      <c r="AF15" s="212" t="s">
        <v>408</v>
      </c>
    </row>
    <row r="16" spans="1:32" s="563" customFormat="1">
      <c r="A16" s="585" t="e">
        <f>'Sch-3 '!#REF!</f>
        <v>#REF!</v>
      </c>
      <c r="B16" s="585" t="e">
        <f>'Sch-3 '!#REF!</f>
        <v>#REF!</v>
      </c>
      <c r="C16" s="585"/>
      <c r="D16" s="585"/>
      <c r="E16" s="475"/>
      <c r="F16" s="475"/>
      <c r="G16" s="576"/>
      <c r="H16" s="577"/>
      <c r="I16" s="577"/>
      <c r="J16" s="577"/>
      <c r="K16" s="577"/>
      <c r="L16" s="577"/>
    </row>
    <row r="17" spans="1:20" s="573" customFormat="1">
      <c r="A17" s="585" t="e">
        <f>'Sch-3 '!#REF!</f>
        <v>#REF!</v>
      </c>
      <c r="B17" s="585" t="e">
        <f>'Sch-3 '!#REF!</f>
        <v>#REF!</v>
      </c>
      <c r="C17" s="585"/>
      <c r="D17" s="585"/>
      <c r="E17" s="475"/>
      <c r="F17" s="475"/>
    </row>
    <row r="18" spans="1:20" s="573" customFormat="1">
      <c r="A18" s="585"/>
      <c r="B18" s="585" t="e">
        <f>'Sch-3 '!#REF!</f>
        <v>#REF!</v>
      </c>
      <c r="C18" s="585" t="e">
        <f>'Sch-3 '!#REF!</f>
        <v>#REF!</v>
      </c>
      <c r="D18" s="585" t="e">
        <f>'Sch-3 '!#REF!</f>
        <v>#REF!</v>
      </c>
      <c r="E18" s="475" t="e">
        <f>'Sch-3 '!#REF!</f>
        <v>#REF!</v>
      </c>
      <c r="F18" s="475" t="e">
        <f t="shared" ref="F18:F60" si="0">IF(E18=0, "Included", IF(ISERROR(D18*E18), E18, D18*E18))</f>
        <v>#REF!</v>
      </c>
    </row>
    <row r="19" spans="1:20" s="573" customFormat="1">
      <c r="A19" s="585"/>
      <c r="B19" s="585" t="e">
        <f>'Sch-3 '!#REF!</f>
        <v>#REF!</v>
      </c>
      <c r="C19" s="585" t="e">
        <f>'Sch-3 '!#REF!</f>
        <v>#REF!</v>
      </c>
      <c r="D19" s="585" t="e">
        <f>'Sch-3 '!#REF!</f>
        <v>#REF!</v>
      </c>
      <c r="E19" s="475" t="e">
        <f>'Sch-3 '!#REF!</f>
        <v>#REF!</v>
      </c>
      <c r="F19" s="475" t="e">
        <f t="shared" si="0"/>
        <v>#REF!</v>
      </c>
    </row>
    <row r="20" spans="1:20" s="573" customFormat="1">
      <c r="A20" s="585"/>
      <c r="B20" s="585"/>
      <c r="C20" s="585"/>
      <c r="D20" s="585"/>
      <c r="E20" s="475"/>
      <c r="F20" s="475"/>
    </row>
    <row r="21" spans="1:20" s="573" customFormat="1" ht="18.75" customHeight="1">
      <c r="A21" s="585" t="e">
        <f>'Sch-3 '!#REF!</f>
        <v>#REF!</v>
      </c>
      <c r="B21" s="585" t="e">
        <f>'Sch-3 '!#REF!</f>
        <v>#REF!</v>
      </c>
      <c r="C21" s="585"/>
      <c r="D21" s="585"/>
      <c r="E21" s="475"/>
      <c r="F21" s="475"/>
      <c r="S21" s="573" t="s">
        <v>460</v>
      </c>
      <c r="T21" s="578" t="s">
        <v>466</v>
      </c>
    </row>
    <row r="22" spans="1:20" s="573" customFormat="1" ht="18.75" customHeight="1">
      <c r="A22" s="585"/>
      <c r="B22" s="585" t="e">
        <f>'Sch-3 '!#REF!</f>
        <v>#REF!</v>
      </c>
      <c r="C22" s="585" t="e">
        <f>'Sch-3 '!#REF!</f>
        <v>#REF!</v>
      </c>
      <c r="D22" s="585" t="e">
        <f>'Sch-3 '!#REF!</f>
        <v>#REF!</v>
      </c>
      <c r="E22" s="475" t="e">
        <f>'Sch-3 '!#REF!</f>
        <v>#REF!</v>
      </c>
      <c r="F22" s="475" t="e">
        <f t="shared" si="0"/>
        <v>#REF!</v>
      </c>
      <c r="S22" s="573" t="s">
        <v>461</v>
      </c>
      <c r="T22" s="578" t="s">
        <v>430</v>
      </c>
    </row>
    <row r="23" spans="1:20" s="573" customFormat="1" ht="16.5" customHeight="1">
      <c r="A23" s="585"/>
      <c r="B23" s="585" t="e">
        <f>'Sch-3 '!#REF!</f>
        <v>#REF!</v>
      </c>
      <c r="C23" s="585" t="e">
        <f>'Sch-3 '!#REF!</f>
        <v>#REF!</v>
      </c>
      <c r="D23" s="585" t="e">
        <f>'Sch-3 '!#REF!</f>
        <v>#REF!</v>
      </c>
      <c r="E23" s="475" t="e">
        <f>'Sch-3 '!#REF!</f>
        <v>#REF!</v>
      </c>
      <c r="F23" s="475" t="e">
        <f t="shared" si="0"/>
        <v>#REF!</v>
      </c>
      <c r="S23" s="573" t="s">
        <v>462</v>
      </c>
      <c r="T23" s="578" t="s">
        <v>467</v>
      </c>
    </row>
    <row r="24" spans="1:20" s="573" customFormat="1">
      <c r="A24" s="585"/>
      <c r="B24" s="585" t="e">
        <f>'Sch-3 '!#REF!</f>
        <v>#REF!</v>
      </c>
      <c r="C24" s="585" t="e">
        <f>'Sch-3 '!#REF!</f>
        <v>#REF!</v>
      </c>
      <c r="D24" s="585" t="e">
        <f>'Sch-3 '!#REF!</f>
        <v>#REF!</v>
      </c>
      <c r="E24" s="475" t="e">
        <f>'Sch-3 '!#REF!</f>
        <v>#REF!</v>
      </c>
      <c r="F24" s="475" t="e">
        <f t="shared" si="0"/>
        <v>#REF!</v>
      </c>
      <c r="S24" s="573" t="s">
        <v>463</v>
      </c>
    </row>
    <row r="25" spans="1:20" s="573" customFormat="1">
      <c r="A25" s="585"/>
      <c r="B25" s="585"/>
      <c r="C25" s="585"/>
      <c r="D25" s="585"/>
      <c r="E25" s="475"/>
      <c r="F25" s="475"/>
    </row>
    <row r="26" spans="1:20" s="573" customFormat="1" ht="16.5" customHeight="1">
      <c r="A26" s="585"/>
      <c r="B26" s="585"/>
      <c r="C26" s="585"/>
      <c r="D26" s="585"/>
      <c r="E26" s="475"/>
      <c r="F26" s="475"/>
    </row>
    <row r="27" spans="1:20" s="573" customFormat="1">
      <c r="A27" s="585" t="e">
        <f>'Sch-3 '!#REF!</f>
        <v>#REF!</v>
      </c>
      <c r="B27" s="585" t="e">
        <f>'Sch-3 '!#REF!</f>
        <v>#REF!</v>
      </c>
      <c r="C27" s="585"/>
      <c r="D27" s="585"/>
      <c r="E27" s="475"/>
      <c r="F27" s="475"/>
    </row>
    <row r="28" spans="1:20" s="573" customFormat="1">
      <c r="A28" s="585"/>
      <c r="B28" s="585" t="e">
        <f>'Sch-3 '!#REF!</f>
        <v>#REF!</v>
      </c>
      <c r="C28" s="585" t="e">
        <f>'Sch-3 '!#REF!</f>
        <v>#REF!</v>
      </c>
      <c r="D28" s="585" t="e">
        <f>'Sch-3 '!#REF!</f>
        <v>#REF!</v>
      </c>
      <c r="E28" s="475" t="e">
        <f>'Sch-3 '!#REF!</f>
        <v>#REF!</v>
      </c>
      <c r="F28" s="475" t="e">
        <f>IF(E28=0, "Included", IF(ISERROR(D28*E28), E28, D28*E28))</f>
        <v>#REF!</v>
      </c>
    </row>
    <row r="29" spans="1:20" s="573" customFormat="1">
      <c r="A29" s="585"/>
      <c r="B29" s="585" t="e">
        <f>'Sch-3 '!#REF!</f>
        <v>#REF!</v>
      </c>
      <c r="C29" s="585" t="e">
        <f>'Sch-3 '!#REF!</f>
        <v>#REF!</v>
      </c>
      <c r="D29" s="585" t="e">
        <f>'Sch-3 '!#REF!</f>
        <v>#REF!</v>
      </c>
      <c r="E29" s="475" t="e">
        <f>'Sch-3 '!#REF!</f>
        <v>#REF!</v>
      </c>
      <c r="F29" s="475" t="e">
        <f t="shared" si="0"/>
        <v>#REF!</v>
      </c>
    </row>
    <row r="30" spans="1:20" s="573" customFormat="1">
      <c r="A30" s="585"/>
      <c r="B30" s="585" t="e">
        <f>'Sch-3 '!#REF!</f>
        <v>#REF!</v>
      </c>
      <c r="C30" s="585" t="e">
        <f>'Sch-3 '!#REF!</f>
        <v>#REF!</v>
      </c>
      <c r="D30" s="585" t="e">
        <f>'Sch-3 '!#REF!</f>
        <v>#REF!</v>
      </c>
      <c r="E30" s="475" t="e">
        <f>'Sch-3 '!#REF!</f>
        <v>#REF!</v>
      </c>
      <c r="F30" s="475" t="e">
        <f t="shared" si="0"/>
        <v>#REF!</v>
      </c>
      <c r="S30" s="565"/>
      <c r="T30" s="579"/>
    </row>
    <row r="31" spans="1:20" s="573" customFormat="1">
      <c r="A31" s="585"/>
      <c r="B31" s="585"/>
      <c r="C31" s="585"/>
      <c r="D31" s="585"/>
      <c r="E31" s="475"/>
      <c r="F31" s="475"/>
    </row>
    <row r="32" spans="1:20" s="573" customFormat="1">
      <c r="A32" s="585" t="e">
        <f>'Sch-3 '!#REF!</f>
        <v>#REF!</v>
      </c>
      <c r="B32" s="585" t="e">
        <f>'Sch-3 '!#REF!</f>
        <v>#REF!</v>
      </c>
      <c r="C32" s="585"/>
      <c r="D32" s="585"/>
      <c r="E32" s="475"/>
      <c r="F32" s="475"/>
    </row>
    <row r="33" spans="1:6" s="573" customFormat="1">
      <c r="A33" s="585" t="e">
        <f>'Sch-3 '!#REF!</f>
        <v>#REF!</v>
      </c>
      <c r="B33" s="585" t="e">
        <f>'Sch-3 '!#REF!</f>
        <v>#REF!</v>
      </c>
      <c r="C33" s="585"/>
      <c r="D33" s="585"/>
      <c r="E33" s="475"/>
      <c r="F33" s="475"/>
    </row>
    <row r="34" spans="1:6" s="573" customFormat="1">
      <c r="A34" s="585"/>
      <c r="B34" s="585" t="e">
        <f>'Sch-3 '!#REF!</f>
        <v>#REF!</v>
      </c>
      <c r="C34" s="585" t="e">
        <f>'Sch-3 '!#REF!</f>
        <v>#REF!</v>
      </c>
      <c r="D34" s="585" t="e">
        <f>'Sch-3 '!#REF!</f>
        <v>#REF!</v>
      </c>
      <c r="E34" s="475" t="e">
        <f>'Sch-3 '!#REF!</f>
        <v>#REF!</v>
      </c>
      <c r="F34" s="475" t="e">
        <f t="shared" si="0"/>
        <v>#REF!</v>
      </c>
    </row>
    <row r="35" spans="1:6" s="573" customFormat="1">
      <c r="A35" s="585"/>
      <c r="B35" s="585" t="e">
        <f>'Sch-3 '!#REF!</f>
        <v>#REF!</v>
      </c>
      <c r="C35" s="585" t="e">
        <f>'Sch-3 '!#REF!</f>
        <v>#REF!</v>
      </c>
      <c r="D35" s="585" t="e">
        <f>'Sch-3 '!#REF!</f>
        <v>#REF!</v>
      </c>
      <c r="E35" s="475" t="e">
        <f>'Sch-3 '!#REF!</f>
        <v>#REF!</v>
      </c>
      <c r="F35" s="475" t="e">
        <f t="shared" si="0"/>
        <v>#REF!</v>
      </c>
    </row>
    <row r="36" spans="1:6" s="573" customFormat="1">
      <c r="A36" s="585"/>
      <c r="B36" s="585" t="e">
        <f>'Sch-3 '!#REF!</f>
        <v>#REF!</v>
      </c>
      <c r="C36" s="585" t="e">
        <f>'Sch-3 '!#REF!</f>
        <v>#REF!</v>
      </c>
      <c r="D36" s="585" t="e">
        <f>'Sch-3 '!#REF!</f>
        <v>#REF!</v>
      </c>
      <c r="E36" s="475" t="e">
        <f>'Sch-3 '!#REF!</f>
        <v>#REF!</v>
      </c>
      <c r="F36" s="475" t="e">
        <f t="shared" si="0"/>
        <v>#REF!</v>
      </c>
    </row>
    <row r="37" spans="1:6" s="573" customFormat="1">
      <c r="A37" s="585"/>
      <c r="B37" s="585" t="e">
        <f>'Sch-3 '!#REF!</f>
        <v>#REF!</v>
      </c>
      <c r="C37" s="585" t="e">
        <f>'Sch-3 '!#REF!</f>
        <v>#REF!</v>
      </c>
      <c r="D37" s="585" t="e">
        <f>'Sch-3 '!#REF!</f>
        <v>#REF!</v>
      </c>
      <c r="E37" s="475" t="e">
        <f>'Sch-3 '!#REF!</f>
        <v>#REF!</v>
      </c>
      <c r="F37" s="475" t="e">
        <f t="shared" si="0"/>
        <v>#REF!</v>
      </c>
    </row>
    <row r="38" spans="1:6" s="573" customFormat="1" ht="20.25" customHeight="1">
      <c r="A38" s="585"/>
      <c r="B38" s="585" t="e">
        <f>'Sch-3 '!#REF!</f>
        <v>#REF!</v>
      </c>
      <c r="C38" s="585" t="e">
        <f>'Sch-3 '!#REF!</f>
        <v>#REF!</v>
      </c>
      <c r="D38" s="585" t="e">
        <f>'Sch-3 '!#REF!</f>
        <v>#REF!</v>
      </c>
      <c r="E38" s="475" t="e">
        <f>'Sch-3 '!#REF!</f>
        <v>#REF!</v>
      </c>
      <c r="F38" s="475" t="e">
        <f>IF(E38=0, "Included", IF(ISERROR(D38*E38), E38, D38*E38))</f>
        <v>#REF!</v>
      </c>
    </row>
    <row r="39" spans="1:6" s="573" customFormat="1">
      <c r="A39" s="585" t="e">
        <f>'Sch-3 '!#REF!</f>
        <v>#REF!</v>
      </c>
      <c r="B39" s="585" t="e">
        <f>'Sch-3 '!#REF!</f>
        <v>#REF!</v>
      </c>
      <c r="C39" s="585"/>
      <c r="D39" s="585"/>
      <c r="E39" s="475"/>
      <c r="F39" s="475"/>
    </row>
    <row r="40" spans="1:6" s="573" customFormat="1">
      <c r="A40" s="585"/>
      <c r="B40" s="585" t="e">
        <f>'Sch-3 '!#REF!</f>
        <v>#REF!</v>
      </c>
      <c r="C40" s="585" t="e">
        <f>'Sch-3 '!#REF!</f>
        <v>#REF!</v>
      </c>
      <c r="D40" s="585" t="e">
        <f>'Sch-3 '!#REF!</f>
        <v>#REF!</v>
      </c>
      <c r="E40" s="475" t="e">
        <f>'Sch-3 '!#REF!</f>
        <v>#REF!</v>
      </c>
      <c r="F40" s="475" t="e">
        <f t="shared" si="0"/>
        <v>#REF!</v>
      </c>
    </row>
    <row r="41" spans="1:6" s="573" customFormat="1">
      <c r="A41" s="585"/>
      <c r="B41" s="585" t="e">
        <f>'Sch-3 '!#REF!</f>
        <v>#REF!</v>
      </c>
      <c r="C41" s="585" t="e">
        <f>'Sch-3 '!#REF!</f>
        <v>#REF!</v>
      </c>
      <c r="D41" s="585" t="e">
        <f>'Sch-3 '!#REF!</f>
        <v>#REF!</v>
      </c>
      <c r="E41" s="475" t="e">
        <f>'Sch-3 '!#REF!</f>
        <v>#REF!</v>
      </c>
      <c r="F41" s="475" t="e">
        <f t="shared" si="0"/>
        <v>#REF!</v>
      </c>
    </row>
    <row r="42" spans="1:6" s="573" customFormat="1">
      <c r="A42" s="585"/>
      <c r="B42" s="585"/>
      <c r="C42" s="585"/>
      <c r="D42" s="585"/>
      <c r="E42" s="475"/>
      <c r="F42" s="475"/>
    </row>
    <row r="43" spans="1:6" s="573" customFormat="1">
      <c r="A43" s="585" t="e">
        <f>'Sch-3 '!#REF!</f>
        <v>#REF!</v>
      </c>
      <c r="B43" s="585" t="e">
        <f>'Sch-3 '!#REF!</f>
        <v>#REF!</v>
      </c>
      <c r="C43" s="585" t="e">
        <f>'Sch-3 '!#REF!</f>
        <v>#REF!</v>
      </c>
      <c r="D43" s="585" t="e">
        <f>'Sch-3 '!#REF!</f>
        <v>#REF!</v>
      </c>
      <c r="E43" s="475" t="e">
        <f>'Sch-3 '!#REF!</f>
        <v>#REF!</v>
      </c>
      <c r="F43" s="475" t="e">
        <f t="shared" si="0"/>
        <v>#REF!</v>
      </c>
    </row>
    <row r="44" spans="1:6" s="573" customFormat="1">
      <c r="A44" s="585"/>
      <c r="B44" s="585"/>
      <c r="C44" s="585"/>
      <c r="D44" s="585"/>
      <c r="E44" s="475"/>
      <c r="F44" s="475"/>
    </row>
    <row r="45" spans="1:6" s="573" customFormat="1">
      <c r="A45" s="585" t="e">
        <f>'Sch-3 '!#REF!</f>
        <v>#REF!</v>
      </c>
      <c r="B45" s="585" t="e">
        <f>'Sch-3 '!#REF!</f>
        <v>#REF!</v>
      </c>
      <c r="C45" s="585" t="e">
        <f>'Sch-3 '!#REF!</f>
        <v>#REF!</v>
      </c>
      <c r="D45" s="585" t="e">
        <f>'Sch-3 '!#REF!</f>
        <v>#REF!</v>
      </c>
      <c r="E45" s="475" t="e">
        <f>'Sch-3 '!#REF!</f>
        <v>#REF!</v>
      </c>
      <c r="F45" s="475" t="e">
        <f t="shared" si="0"/>
        <v>#REF!</v>
      </c>
    </row>
    <row r="46" spans="1:6" s="573" customFormat="1">
      <c r="A46" s="585"/>
      <c r="B46" s="585"/>
      <c r="C46" s="585"/>
      <c r="D46" s="585"/>
      <c r="E46" s="475"/>
      <c r="F46" s="475"/>
    </row>
    <row r="47" spans="1:6" s="573" customFormat="1">
      <c r="A47" s="585" t="e">
        <f>'Sch-3 '!#REF!</f>
        <v>#REF!</v>
      </c>
      <c r="B47" s="585" t="e">
        <f>'Sch-3 '!#REF!</f>
        <v>#REF!</v>
      </c>
      <c r="C47" s="585"/>
      <c r="D47" s="585"/>
      <c r="E47" s="475"/>
      <c r="F47" s="475"/>
    </row>
    <row r="48" spans="1:6" s="573" customFormat="1">
      <c r="A48" s="585"/>
      <c r="B48" s="585" t="e">
        <f>'Sch-3 '!#REF!</f>
        <v>#REF!</v>
      </c>
      <c r="C48" s="585" t="e">
        <f>'Sch-3 '!#REF!</f>
        <v>#REF!</v>
      </c>
      <c r="D48" s="585" t="e">
        <f>'Sch-3 '!#REF!</f>
        <v>#REF!</v>
      </c>
      <c r="E48" s="475" t="e">
        <f>'Sch-3 '!#REF!</f>
        <v>#REF!</v>
      </c>
      <c r="F48" s="475" t="e">
        <f t="shared" si="0"/>
        <v>#REF!</v>
      </c>
    </row>
    <row r="49" spans="1:6" s="573" customFormat="1">
      <c r="A49" s="585"/>
      <c r="B49" s="585"/>
      <c r="C49" s="585"/>
      <c r="D49" s="585"/>
      <c r="E49" s="475"/>
      <c r="F49" s="475"/>
    </row>
    <row r="50" spans="1:6" s="573" customFormat="1">
      <c r="A50" s="585" t="e">
        <f>'Sch-3 '!#REF!</f>
        <v>#REF!</v>
      </c>
      <c r="B50" s="585" t="e">
        <f>'Sch-3 '!#REF!</f>
        <v>#REF!</v>
      </c>
      <c r="C50" s="585"/>
      <c r="D50" s="585"/>
      <c r="E50" s="475"/>
      <c r="F50" s="475"/>
    </row>
    <row r="51" spans="1:6" s="573" customFormat="1">
      <c r="A51" s="585"/>
      <c r="B51" s="585" t="e">
        <f>'Sch-3 '!#REF!</f>
        <v>#REF!</v>
      </c>
      <c r="C51" s="585" t="e">
        <f>'Sch-3 '!#REF!</f>
        <v>#REF!</v>
      </c>
      <c r="D51" s="585" t="e">
        <f>'Sch-3 '!#REF!</f>
        <v>#REF!</v>
      </c>
      <c r="E51" s="475" t="e">
        <f>'Sch-3 '!#REF!</f>
        <v>#REF!</v>
      </c>
      <c r="F51" s="475" t="e">
        <f t="shared" si="0"/>
        <v>#REF!</v>
      </c>
    </row>
    <row r="52" spans="1:6" s="573" customFormat="1">
      <c r="A52" s="585"/>
      <c r="B52" s="585" t="e">
        <f>'Sch-3 '!#REF!</f>
        <v>#REF!</v>
      </c>
      <c r="C52" s="585" t="e">
        <f>'Sch-3 '!#REF!</f>
        <v>#REF!</v>
      </c>
      <c r="D52" s="585" t="e">
        <f>'Sch-3 '!#REF!</f>
        <v>#REF!</v>
      </c>
      <c r="E52" s="475" t="e">
        <f>'Sch-3 '!#REF!</f>
        <v>#REF!</v>
      </c>
      <c r="F52" s="475" t="e">
        <f t="shared" si="0"/>
        <v>#REF!</v>
      </c>
    </row>
    <row r="53" spans="1:6" s="573" customFormat="1">
      <c r="A53" s="585"/>
      <c r="B53" s="585"/>
      <c r="C53" s="585"/>
      <c r="D53" s="585"/>
      <c r="E53" s="475"/>
      <c r="F53" s="475"/>
    </row>
    <row r="54" spans="1:6" s="573" customFormat="1">
      <c r="A54" s="585" t="e">
        <f>'Sch-3 '!#REF!</f>
        <v>#REF!</v>
      </c>
      <c r="B54" s="585" t="e">
        <f>'Sch-3 '!#REF!</f>
        <v>#REF!</v>
      </c>
      <c r="C54" s="585"/>
      <c r="D54" s="585"/>
      <c r="E54" s="475"/>
      <c r="F54" s="475"/>
    </row>
    <row r="55" spans="1:6" s="573" customFormat="1">
      <c r="A55" s="585"/>
      <c r="B55" s="585" t="e">
        <f>'Sch-3 '!#REF!</f>
        <v>#REF!</v>
      </c>
      <c r="C55" s="585" t="e">
        <f>'Sch-3 '!#REF!</f>
        <v>#REF!</v>
      </c>
      <c r="D55" s="585" t="e">
        <f>'Sch-3 '!#REF!</f>
        <v>#REF!</v>
      </c>
      <c r="E55" s="475" t="e">
        <f>'Sch-3 '!#REF!</f>
        <v>#REF!</v>
      </c>
      <c r="F55" s="475" t="e">
        <f t="shared" si="0"/>
        <v>#REF!</v>
      </c>
    </row>
    <row r="56" spans="1:6" s="573" customFormat="1">
      <c r="A56" s="585"/>
      <c r="B56" s="585" t="e">
        <f>'Sch-3 '!#REF!</f>
        <v>#REF!</v>
      </c>
      <c r="C56" s="585" t="e">
        <f>'Sch-3 '!#REF!</f>
        <v>#REF!</v>
      </c>
      <c r="D56" s="585" t="e">
        <f>'Sch-3 '!#REF!</f>
        <v>#REF!</v>
      </c>
      <c r="E56" s="475" t="e">
        <f>'Sch-3 '!#REF!</f>
        <v>#REF!</v>
      </c>
      <c r="F56" s="475" t="e">
        <f t="shared" si="0"/>
        <v>#REF!</v>
      </c>
    </row>
    <row r="57" spans="1:6" s="573" customFormat="1">
      <c r="A57" s="585"/>
      <c r="B57" s="585" t="e">
        <f>'Sch-3 '!#REF!</f>
        <v>#REF!</v>
      </c>
      <c r="C57" s="585" t="e">
        <f>'Sch-3 '!#REF!</f>
        <v>#REF!</v>
      </c>
      <c r="D57" s="585" t="e">
        <f>'Sch-3 '!#REF!</f>
        <v>#REF!</v>
      </c>
      <c r="E57" s="475" t="e">
        <f>'Sch-3 '!#REF!</f>
        <v>#REF!</v>
      </c>
      <c r="F57" s="475" t="e">
        <f t="shared" si="0"/>
        <v>#REF!</v>
      </c>
    </row>
    <row r="58" spans="1:6" s="573" customFormat="1">
      <c r="A58" s="585"/>
      <c r="B58" s="585" t="e">
        <f>'Sch-3 '!#REF!</f>
        <v>#REF!</v>
      </c>
      <c r="C58" s="585" t="e">
        <f>'Sch-3 '!#REF!</f>
        <v>#REF!</v>
      </c>
      <c r="D58" s="585" t="e">
        <f>'Sch-3 '!#REF!</f>
        <v>#REF!</v>
      </c>
      <c r="E58" s="475" t="e">
        <f>'Sch-3 '!#REF!</f>
        <v>#REF!</v>
      </c>
      <c r="F58" s="475" t="e">
        <f t="shared" si="0"/>
        <v>#REF!</v>
      </c>
    </row>
    <row r="59" spans="1:6" s="573" customFormat="1">
      <c r="A59" s="585"/>
      <c r="B59" s="585" t="e">
        <f>'Sch-3 '!#REF!</f>
        <v>#REF!</v>
      </c>
      <c r="C59" s="585" t="e">
        <f>'Sch-3 '!#REF!</f>
        <v>#REF!</v>
      </c>
      <c r="D59" s="585" t="e">
        <f>'Sch-3 '!#REF!</f>
        <v>#REF!</v>
      </c>
      <c r="E59" s="475" t="e">
        <f>'Sch-3 '!#REF!</f>
        <v>#REF!</v>
      </c>
      <c r="F59" s="475" t="e">
        <f t="shared" si="0"/>
        <v>#REF!</v>
      </c>
    </row>
    <row r="60" spans="1:6" s="573" customFormat="1">
      <c r="A60" s="585"/>
      <c r="B60" s="585" t="e">
        <f>'Sch-3 '!#REF!</f>
        <v>#REF!</v>
      </c>
      <c r="C60" s="585" t="e">
        <f>'Sch-3 '!#REF!</f>
        <v>#REF!</v>
      </c>
      <c r="D60" s="585" t="e">
        <f>'Sch-3 '!#REF!</f>
        <v>#REF!</v>
      </c>
      <c r="E60" s="475" t="e">
        <f>'Sch-3 '!#REF!</f>
        <v>#REF!</v>
      </c>
      <c r="F60" s="475" t="e">
        <f t="shared" si="0"/>
        <v>#REF!</v>
      </c>
    </row>
    <row r="61" spans="1:6" s="573" customFormat="1">
      <c r="A61" s="585"/>
      <c r="B61" s="585"/>
      <c r="C61" s="585"/>
      <c r="D61" s="585"/>
      <c r="E61" s="475"/>
      <c r="F61" s="475"/>
    </row>
    <row r="62" spans="1:6" s="573" customFormat="1">
      <c r="A62" s="585"/>
      <c r="B62" s="585"/>
      <c r="C62" s="585"/>
      <c r="D62" s="585"/>
      <c r="E62" s="475"/>
      <c r="F62" s="475"/>
    </row>
    <row r="63" spans="1:6" s="573" customFormat="1">
      <c r="A63" s="585"/>
      <c r="B63" s="585" t="e">
        <f>'Sch-3 '!#REF!</f>
        <v>#REF!</v>
      </c>
      <c r="C63" s="585"/>
      <c r="D63" s="585"/>
      <c r="E63" s="475"/>
      <c r="F63" s="475"/>
    </row>
    <row r="64" spans="1:6" s="573" customFormat="1">
      <c r="A64" s="585"/>
      <c r="B64" s="585" t="e">
        <f>'Sch-3 '!#REF!</f>
        <v>#REF!</v>
      </c>
      <c r="C64" s="585" t="e">
        <f>'Sch-3 '!#REF!</f>
        <v>#REF!</v>
      </c>
      <c r="D64" s="585" t="e">
        <f>'Sch-3 '!#REF!</f>
        <v>#REF!</v>
      </c>
      <c r="E64" s="475" t="e">
        <f>'Sch-3 '!#REF!</f>
        <v>#REF!</v>
      </c>
      <c r="F64" s="475" t="e">
        <f>IF(E64=0, "Included", IF(ISERROR(D64*E64), E64, D64*E64))</f>
        <v>#REF!</v>
      </c>
    </row>
    <row r="65" spans="1:6" s="573" customFormat="1">
      <c r="A65" s="585"/>
      <c r="B65" s="585" t="e">
        <f>'Sch-3 '!#REF!</f>
        <v>#REF!</v>
      </c>
      <c r="C65" s="585" t="e">
        <f>'Sch-3 '!#REF!</f>
        <v>#REF!</v>
      </c>
      <c r="D65" s="585" t="e">
        <f>'Sch-3 '!#REF!</f>
        <v>#REF!</v>
      </c>
      <c r="E65" s="475" t="e">
        <f>'Sch-3 '!#REF!</f>
        <v>#REF!</v>
      </c>
      <c r="F65" s="475" t="e">
        <f>IF(E65=0, "Included", IF(ISERROR(D65*E65), E65, D65*E65))</f>
        <v>#REF!</v>
      </c>
    </row>
    <row r="66" spans="1:6" s="573" customFormat="1">
      <c r="A66" s="585"/>
      <c r="B66" s="585" t="e">
        <f>'Sch-3 '!#REF!</f>
        <v>#REF!</v>
      </c>
      <c r="C66" s="585" t="e">
        <f>'Sch-3 '!#REF!</f>
        <v>#REF!</v>
      </c>
      <c r="D66" s="585" t="e">
        <f>'Sch-3 '!#REF!</f>
        <v>#REF!</v>
      </c>
      <c r="E66" s="475" t="e">
        <f>'Sch-3 '!#REF!</f>
        <v>#REF!</v>
      </c>
      <c r="F66" s="475" t="e">
        <f>IF(E66=0, "Included", IF(ISERROR(D66*E66), E66, D66*E66))</f>
        <v>#REF!</v>
      </c>
    </row>
    <row r="67" spans="1:6" s="573" customFormat="1">
      <c r="A67" s="585"/>
      <c r="B67" s="585" t="e">
        <f>'Sch-3 '!#REF!</f>
        <v>#REF!</v>
      </c>
      <c r="C67" s="585" t="e">
        <f>'Sch-3 '!#REF!</f>
        <v>#REF!</v>
      </c>
      <c r="D67" s="585" t="e">
        <f>'Sch-3 '!#REF!</f>
        <v>#REF!</v>
      </c>
      <c r="E67" s="475" t="e">
        <f>'Sch-3 '!#REF!</f>
        <v>#REF!</v>
      </c>
      <c r="F67" s="475" t="e">
        <f>IF(E67=0, "Included", IF(ISERROR(D67*E67), E67, D67*E67))</f>
        <v>#REF!</v>
      </c>
    </row>
    <row r="68" spans="1:6" s="573" customFormat="1">
      <c r="A68" s="585"/>
      <c r="B68" s="585"/>
      <c r="C68" s="585"/>
      <c r="D68" s="585"/>
      <c r="E68" s="475"/>
      <c r="F68" s="475"/>
    </row>
    <row r="69" spans="1:6" s="573" customFormat="1">
      <c r="A69" s="585" t="e">
        <f>'Sch-3 '!#REF!</f>
        <v>#REF!</v>
      </c>
      <c r="B69" s="585" t="e">
        <f>'Sch-3 '!#REF!</f>
        <v>#REF!</v>
      </c>
      <c r="C69" s="585"/>
      <c r="D69" s="585"/>
      <c r="E69" s="475"/>
      <c r="F69" s="475"/>
    </row>
    <row r="70" spans="1:6" s="573" customFormat="1">
      <c r="A70" s="585"/>
      <c r="B70" s="585" t="e">
        <f>'Sch-3 '!#REF!</f>
        <v>#REF!</v>
      </c>
      <c r="C70" s="585"/>
      <c r="D70" s="585"/>
      <c r="E70" s="475"/>
      <c r="F70" s="475"/>
    </row>
    <row r="71" spans="1:6" s="573" customFormat="1">
      <c r="A71" s="585"/>
      <c r="B71" s="585" t="e">
        <f>'Sch-3 '!#REF!</f>
        <v>#REF!</v>
      </c>
      <c r="C71" s="585" t="e">
        <f>'Sch-3 '!#REF!</f>
        <v>#REF!</v>
      </c>
      <c r="D71" s="585" t="e">
        <f>'Sch-3 '!#REF!</f>
        <v>#REF!</v>
      </c>
      <c r="E71" s="475" t="e">
        <f>'Sch-3 '!#REF!</f>
        <v>#REF!</v>
      </c>
      <c r="F71" s="475" t="e">
        <f>IF(E71=0, "Included", IF(ISERROR(D71*E71), E71, D71*E71))</f>
        <v>#REF!</v>
      </c>
    </row>
    <row r="72" spans="1:6" s="573" customFormat="1">
      <c r="A72" s="585"/>
      <c r="B72" s="585"/>
      <c r="C72" s="585"/>
      <c r="D72" s="585"/>
      <c r="E72" s="475"/>
      <c r="F72" s="475"/>
    </row>
    <row r="73" spans="1:6" s="573" customFormat="1">
      <c r="A73" s="585" t="e">
        <f>'Sch-3 '!#REF!</f>
        <v>#REF!</v>
      </c>
      <c r="B73" s="585" t="e">
        <f>'Sch-3 '!#REF!</f>
        <v>#REF!</v>
      </c>
      <c r="C73" s="585"/>
      <c r="D73" s="585"/>
      <c r="E73" s="475"/>
      <c r="F73" s="475"/>
    </row>
    <row r="74" spans="1:6" s="573" customFormat="1">
      <c r="A74" s="585" t="e">
        <f>'Sch-3 '!#REF!</f>
        <v>#REF!</v>
      </c>
      <c r="B74" s="585" t="e">
        <f>'Sch-3 '!#REF!</f>
        <v>#REF!</v>
      </c>
      <c r="C74" s="585" t="e">
        <f>'Sch-3 '!#REF!</f>
        <v>#REF!</v>
      </c>
      <c r="D74" s="585" t="e">
        <f>'Sch-3 '!#REF!</f>
        <v>#REF!</v>
      </c>
      <c r="E74" s="475" t="e">
        <f>'Sch-3 '!#REF!</f>
        <v>#REF!</v>
      </c>
      <c r="F74" s="475" t="e">
        <f>IF(E74=0, "Included", IF(ISERROR(D74*E74), E74, D74*E74))</f>
        <v>#REF!</v>
      </c>
    </row>
    <row r="75" spans="1:6" s="573" customFormat="1">
      <c r="A75" s="585" t="e">
        <f>'Sch-3 '!#REF!</f>
        <v>#REF!</v>
      </c>
      <c r="B75" s="585" t="e">
        <f>'Sch-3 '!#REF!</f>
        <v>#REF!</v>
      </c>
      <c r="C75" s="585"/>
      <c r="D75" s="585"/>
      <c r="E75" s="475"/>
      <c r="F75" s="475"/>
    </row>
    <row r="76" spans="1:6" s="573" customFormat="1">
      <c r="A76" s="585" t="e">
        <f>'Sch-3 '!#REF!</f>
        <v>#REF!</v>
      </c>
      <c r="B76" s="585" t="e">
        <f>'Sch-3 '!#REF!</f>
        <v>#REF!</v>
      </c>
      <c r="C76" s="585" t="e">
        <f>'Sch-3 '!#REF!</f>
        <v>#REF!</v>
      </c>
      <c r="D76" s="585" t="e">
        <f>'Sch-3 '!#REF!</f>
        <v>#REF!</v>
      </c>
      <c r="E76" s="475" t="e">
        <f>'Sch-3 '!#REF!</f>
        <v>#REF!</v>
      </c>
      <c r="F76" s="475" t="e">
        <f>IF(E76=0, "Included", IF(ISERROR(D76*E76), E76, D76*E76))</f>
        <v>#REF!</v>
      </c>
    </row>
    <row r="77" spans="1:6" s="573" customFormat="1">
      <c r="A77" s="585" t="e">
        <f>'Sch-3 '!#REF!</f>
        <v>#REF!</v>
      </c>
      <c r="B77" s="585" t="e">
        <f>'Sch-3 '!#REF!</f>
        <v>#REF!</v>
      </c>
      <c r="C77" s="585" t="e">
        <f>'Sch-3 '!#REF!</f>
        <v>#REF!</v>
      </c>
      <c r="D77" s="585" t="e">
        <f>'Sch-3 '!#REF!</f>
        <v>#REF!</v>
      </c>
      <c r="E77" s="475" t="e">
        <f>'Sch-3 '!#REF!</f>
        <v>#REF!</v>
      </c>
      <c r="F77" s="475" t="e">
        <f>IF(E77=0, "Included", IF(ISERROR(D77*E77), E77, D77*E77))</f>
        <v>#REF!</v>
      </c>
    </row>
    <row r="78" spans="1:6" s="573" customFormat="1">
      <c r="A78" s="585"/>
      <c r="B78" s="585"/>
      <c r="C78" s="585"/>
      <c r="D78" s="585"/>
      <c r="E78" s="475"/>
      <c r="F78" s="475"/>
    </row>
    <row r="79" spans="1:6" s="573" customFormat="1">
      <c r="A79" s="585" t="e">
        <f>'Sch-3 '!#REF!</f>
        <v>#REF!</v>
      </c>
      <c r="B79" s="585" t="e">
        <f>'Sch-3 '!#REF!</f>
        <v>#REF!</v>
      </c>
      <c r="C79" s="585"/>
      <c r="D79" s="585"/>
      <c r="E79" s="475"/>
      <c r="F79" s="475"/>
    </row>
    <row r="80" spans="1:6" s="573" customFormat="1">
      <c r="A80" s="585"/>
      <c r="B80" s="585" t="e">
        <f>'Sch-3 '!#REF!</f>
        <v>#REF!</v>
      </c>
      <c r="C80" s="585" t="e">
        <f>'Sch-3 '!#REF!</f>
        <v>#REF!</v>
      </c>
      <c r="D80" s="585" t="e">
        <f>'Sch-3 '!#REF!</f>
        <v>#REF!</v>
      </c>
      <c r="E80" s="475" t="e">
        <f>'Sch-3 '!#REF!</f>
        <v>#REF!</v>
      </c>
      <c r="F80" s="475" t="e">
        <f>IF(E80=0, "Included", IF(ISERROR(D80*E80), E80, D80*E80))</f>
        <v>#REF!</v>
      </c>
    </row>
    <row r="81" spans="1:6">
      <c r="A81" s="580"/>
      <c r="B81" s="501" t="s">
        <v>20</v>
      </c>
      <c r="C81" s="501"/>
      <c r="D81" s="501"/>
      <c r="E81" s="486"/>
      <c r="F81" s="486" t="e">
        <f>SUM(F17:F80)</f>
        <v>#REF!</v>
      </c>
    </row>
    <row r="82" spans="1:6">
      <c r="A82" s="581"/>
      <c r="B82" s="489"/>
      <c r="C82" s="489"/>
      <c r="D82" s="489"/>
      <c r="E82" s="490"/>
      <c r="F82" s="490"/>
    </row>
    <row r="83" spans="1:6">
      <c r="A83" s="582"/>
      <c r="B83" s="583"/>
      <c r="C83" s="582"/>
      <c r="D83" s="582"/>
      <c r="E83" s="582"/>
      <c r="F83" s="582"/>
    </row>
    <row r="84" spans="1:6" ht="30">
      <c r="A84" s="491" t="s">
        <v>409</v>
      </c>
      <c r="B84" s="492" t="str">
        <f>'Sch-1'!B54</f>
        <v>2-Feb-2020</v>
      </c>
      <c r="C84" s="493"/>
      <c r="D84" s="494"/>
      <c r="E84" s="495"/>
      <c r="F84" s="495"/>
    </row>
    <row r="85" spans="1:6">
      <c r="A85" s="491" t="s">
        <v>410</v>
      </c>
      <c r="B85" s="492" t="str">
        <f>'Sch-1'!B55</f>
        <v/>
      </c>
      <c r="C85" s="495"/>
      <c r="D85" s="494" t="s">
        <v>411</v>
      </c>
      <c r="E85" s="496" t="str">
        <f>'Sch-1'!M55</f>
        <v/>
      </c>
      <c r="F85" s="495"/>
    </row>
    <row r="86" spans="1:6">
      <c r="A86" s="497"/>
      <c r="B86" s="498"/>
      <c r="C86" s="499"/>
      <c r="D86" s="494" t="s">
        <v>412</v>
      </c>
      <c r="E86" s="496" t="str">
        <f>'Sch-1'!M56</f>
        <v/>
      </c>
      <c r="F86" s="499"/>
    </row>
    <row r="87" spans="1:6">
      <c r="A87" s="491"/>
      <c r="B87" s="492"/>
      <c r="C87" s="493"/>
      <c r="D87" s="494"/>
      <c r="E87" s="495"/>
      <c r="F87" s="495"/>
    </row>
    <row r="88" spans="1:6">
      <c r="A88" s="4"/>
      <c r="B88" s="584"/>
      <c r="C88" s="4"/>
      <c r="D88" s="4"/>
      <c r="E88" s="4"/>
      <c r="F88" s="4"/>
    </row>
    <row r="100" spans="1:29" s="209" customFormat="1">
      <c r="A100" s="437"/>
      <c r="B100" s="438"/>
      <c r="C100" s="439"/>
      <c r="D100" s="440"/>
      <c r="E100" s="346"/>
      <c r="F100" s="346"/>
      <c r="G100" s="240"/>
      <c r="H100" s="240"/>
      <c r="AB100" s="443"/>
      <c r="AC100" s="443"/>
    </row>
    <row r="101" spans="1:29" s="209" customFormat="1">
      <c r="A101" s="437"/>
      <c r="B101" s="438"/>
      <c r="C101" s="439"/>
      <c r="D101" s="440"/>
      <c r="E101" s="346"/>
      <c r="F101" s="346"/>
      <c r="G101" s="240"/>
      <c r="H101" s="240"/>
      <c r="AB101" s="238"/>
      <c r="AC101" s="444"/>
    </row>
    <row r="102" spans="1:29" s="209" customFormat="1">
      <c r="A102" s="437"/>
      <c r="B102" s="438"/>
      <c r="C102" s="439"/>
      <c r="D102" s="440"/>
      <c r="E102" s="346"/>
      <c r="F102" s="346"/>
      <c r="G102" s="240"/>
      <c r="H102" s="240"/>
      <c r="AC102" s="445"/>
    </row>
    <row r="103" spans="1:29" s="209" customFormat="1">
      <c r="A103" s="218"/>
      <c r="B103" s="239"/>
      <c r="C103" s="218"/>
      <c r="D103" s="213"/>
      <c r="E103" s="238"/>
      <c r="F103" s="238"/>
    </row>
    <row r="104" spans="1:29">
      <c r="A104" s="218"/>
      <c r="B104" s="227"/>
      <c r="C104" s="218"/>
      <c r="D104" s="213"/>
      <c r="E104" s="238"/>
      <c r="F104" s="238"/>
    </row>
    <row r="105" spans="1:29">
      <c r="A105" s="435"/>
      <c r="B105" s="436"/>
      <c r="C105" s="435"/>
      <c r="D105" s="435"/>
      <c r="E105" s="435"/>
      <c r="F105" s="435"/>
    </row>
    <row r="106" spans="1:29">
      <c r="A106" s="435"/>
      <c r="B106" s="436"/>
      <c r="C106" s="435"/>
      <c r="D106" s="435"/>
      <c r="E106" s="435"/>
      <c r="F106" s="435"/>
    </row>
    <row r="107" spans="1:29">
      <c r="A107" s="197"/>
      <c r="B107" s="99"/>
      <c r="C107" s="196"/>
      <c r="D107" s="196"/>
      <c r="E107" s="198"/>
      <c r="F107" s="199"/>
    </row>
    <row r="108" spans="1:29">
      <c r="A108" s="435"/>
      <c r="B108" s="436"/>
      <c r="C108" s="435"/>
      <c r="D108" s="435"/>
      <c r="E108" s="435"/>
      <c r="F108" s="435"/>
    </row>
    <row r="109" spans="1:29">
      <c r="A109" s="435"/>
      <c r="B109" s="436"/>
      <c r="C109" s="435"/>
      <c r="D109" s="435"/>
      <c r="E109" s="435"/>
      <c r="F109" s="435"/>
    </row>
  </sheetData>
  <sheetProtection sheet="1" objects="1" scenarios="1" formatColumns="0" formatRows="0" selectLockedCells="1"/>
  <customSheetViews>
    <customSheetView guid="{1BFD9C24-2F44-4B3F-BC11-27A15F33905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A68B9ADD-4857-4982-919F-59DC4AD390A9}"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E31EEC54-5F58-47EA-99FC-C1E22AF5375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0E784DF4-DCB0-4594-B697-9BB3E5A34D9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49037B54-2990-41F2-A98D-615EDAEEEC0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9" type="noConversion"/>
  <conditionalFormatting sqref="E16:E80">
    <cfRule type="expression" dxfId="19"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2"/>
  <headerFooter alignWithMargins="0">
    <oddFooter>&amp;R&amp;"Book Antiqua,Bold"&amp;10Schedule-3/ Page &amp;P of &amp;N</oddFooter>
  </headerFooter>
  <colBreaks count="1" manualBreakCount="1">
    <brk id="6" max="1048575" man="1"/>
  </colBreaks>
  <drawing r:id="rId2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11"/>
    <pageSetUpPr fitToPage="1"/>
  </sheetPr>
  <dimension ref="A1:AE31"/>
  <sheetViews>
    <sheetView view="pageBreakPreview" zoomScale="70" zoomScaleNormal="100" zoomScaleSheetLayoutView="70" workbookViewId="0">
      <selection activeCell="I19" sqref="I19"/>
    </sheetView>
  </sheetViews>
  <sheetFormatPr defaultColWidth="9" defaultRowHeight="12.75"/>
  <cols>
    <col min="1" max="1" width="10.25" style="1223" customWidth="1"/>
    <col min="2" max="2" width="19" style="1223" customWidth="1"/>
    <col min="3" max="3" width="9.875" style="1223" customWidth="1"/>
    <col min="4" max="4" width="10.375" style="1223" customWidth="1"/>
    <col min="5" max="5" width="10.125" style="1223" customWidth="1"/>
    <col min="6" max="6" width="21.625" style="1223" customWidth="1"/>
    <col min="7" max="7" width="12.125" style="1223" customWidth="1"/>
    <col min="8" max="8" width="10.625" style="1223" customWidth="1"/>
    <col min="9" max="9" width="14.375" style="1223" customWidth="1"/>
    <col min="10" max="10" width="11.25" style="1223" customWidth="1"/>
    <col min="11" max="11" width="16.25" style="1223" customWidth="1"/>
    <col min="12" max="12" width="23.5" style="1223" customWidth="1"/>
    <col min="13" max="13" width="7.875" style="1223" customWidth="1"/>
    <col min="14" max="14" width="10.875" style="1223" customWidth="1"/>
    <col min="15" max="15" width="14.875" style="1223" customWidth="1"/>
    <col min="16" max="16" width="17.625" style="1223" customWidth="1"/>
    <col min="17" max="17" width="19.375" style="1223" customWidth="1"/>
    <col min="18" max="18" width="15.125" style="1223" hidden="1" customWidth="1"/>
    <col min="19" max="19" width="17.625" style="1223" hidden="1" customWidth="1"/>
    <col min="20" max="23" width="0" style="1224" hidden="1" customWidth="1"/>
    <col min="24" max="16384" width="9" style="1224"/>
  </cols>
  <sheetData>
    <row r="1" spans="1:18" ht="18" customHeight="1">
      <c r="A1" s="1218" t="str">
        <f>Cover!B3</f>
        <v>Specification No: SR-II/C&amp;M/WC -2828/NIT-179(E)/2020</v>
      </c>
      <c r="B1" s="1219"/>
      <c r="C1" s="1220"/>
      <c r="D1" s="1220"/>
      <c r="E1" s="1220"/>
      <c r="F1" s="1220"/>
      <c r="G1" s="1220"/>
      <c r="H1" s="1220"/>
      <c r="I1" s="1220"/>
      <c r="J1" s="1220"/>
      <c r="K1" s="1220"/>
      <c r="L1" s="1220"/>
      <c r="M1" s="1220"/>
      <c r="N1" s="1220"/>
      <c r="O1" s="1220"/>
      <c r="P1" s="1221"/>
      <c r="Q1" s="1222" t="s">
        <v>562</v>
      </c>
    </row>
    <row r="2" spans="1:18" ht="18" customHeight="1">
      <c r="A2" s="1225"/>
      <c r="B2" s="1226"/>
      <c r="C2" s="1227"/>
      <c r="D2" s="1227"/>
      <c r="E2" s="1227"/>
      <c r="F2" s="1227"/>
      <c r="G2" s="1227"/>
      <c r="H2" s="1227"/>
      <c r="I2" s="1227"/>
      <c r="J2" s="1227"/>
      <c r="K2" s="1227"/>
      <c r="L2" s="1227"/>
      <c r="M2" s="1227"/>
      <c r="N2" s="1227"/>
      <c r="O2" s="1227"/>
      <c r="P2" s="1228"/>
      <c r="Q2" s="1228"/>
    </row>
    <row r="3" spans="1:18" ht="61.5" customHeight="1">
      <c r="A3" s="1435" t="str">
        <f>Cover!$B$2</f>
        <v xml:space="preserve">Establishment of Reliable Communication Network Package-I (OPGW) in Puducherry </v>
      </c>
      <c r="B3" s="1435"/>
      <c r="C3" s="1435"/>
      <c r="D3" s="1435"/>
      <c r="E3" s="1435"/>
      <c r="F3" s="1435"/>
      <c r="G3" s="1435"/>
      <c r="H3" s="1435"/>
      <c r="I3" s="1435"/>
      <c r="J3" s="1435"/>
      <c r="K3" s="1435"/>
      <c r="L3" s="1435"/>
      <c r="M3" s="1435"/>
      <c r="N3" s="1435"/>
      <c r="O3" s="1435"/>
      <c r="P3" s="1435"/>
      <c r="Q3" s="1435"/>
    </row>
    <row r="4" spans="1:18" ht="21.95" customHeight="1">
      <c r="A4" s="1436" t="s">
        <v>24</v>
      </c>
      <c r="B4" s="1436"/>
      <c r="C4" s="1436"/>
      <c r="D4" s="1436"/>
      <c r="E4" s="1436"/>
      <c r="F4" s="1436"/>
      <c r="G4" s="1436"/>
      <c r="H4" s="1436"/>
      <c r="I4" s="1436"/>
      <c r="J4" s="1436"/>
      <c r="K4" s="1436"/>
      <c r="L4" s="1436"/>
      <c r="M4" s="1436"/>
      <c r="N4" s="1436"/>
      <c r="O4" s="1436"/>
      <c r="P4" s="1436"/>
      <c r="Q4" s="1436"/>
    </row>
    <row r="5" spans="1:18" ht="18" customHeight="1">
      <c r="A5" s="1229"/>
      <c r="B5" s="1230"/>
      <c r="C5" s="1229"/>
      <c r="D5" s="1229"/>
      <c r="E5" s="1229"/>
      <c r="F5" s="1229"/>
      <c r="G5" s="1229"/>
      <c r="H5" s="1229"/>
      <c r="I5" s="1229"/>
      <c r="J5" s="1229"/>
      <c r="K5" s="1229"/>
      <c r="L5" s="1229"/>
      <c r="M5" s="1229"/>
      <c r="N5" s="1229"/>
      <c r="O5" s="1229"/>
      <c r="P5" s="1229"/>
      <c r="Q5" s="1229"/>
    </row>
    <row r="6" spans="1:18" ht="18" customHeight="1">
      <c r="A6" s="1231" t="str">
        <f>'Sch-1'!A6</f>
        <v>Bidder’s Name and Address (Sole Bidder) :</v>
      </c>
      <c r="B6" s="1232"/>
      <c r="C6" s="1232"/>
      <c r="D6" s="1232"/>
      <c r="E6" s="1232"/>
      <c r="F6" s="1232"/>
      <c r="G6" s="1232"/>
      <c r="H6" s="1232"/>
      <c r="I6" s="1232"/>
      <c r="J6" s="1232"/>
      <c r="K6" s="1232"/>
      <c r="L6" s="1232"/>
      <c r="M6" s="1232"/>
      <c r="N6" s="1232"/>
      <c r="O6" s="1232"/>
      <c r="P6" s="1233" t="s">
        <v>399</v>
      </c>
      <c r="Q6" s="1228"/>
    </row>
    <row r="7" spans="1:18" ht="36" customHeight="1">
      <c r="A7" s="1437" t="str">
        <f>'Sch-1'!A7</f>
        <v/>
      </c>
      <c r="B7" s="1437"/>
      <c r="C7" s="1437"/>
      <c r="D7" s="1437"/>
      <c r="E7" s="1437"/>
      <c r="F7" s="1437"/>
      <c r="G7" s="1437"/>
      <c r="H7" s="1437"/>
      <c r="I7" s="1437"/>
      <c r="J7" s="1437"/>
      <c r="K7" s="1437"/>
      <c r="L7" s="1437"/>
      <c r="M7" s="1437"/>
      <c r="N7" s="1437"/>
      <c r="O7" s="1437"/>
      <c r="P7" s="1234" t="str">
        <f>'Sch-1'!M7</f>
        <v>Contracts Services, 3rd Floor</v>
      </c>
      <c r="Q7" s="1228"/>
    </row>
    <row r="8" spans="1:18" ht="18" customHeight="1">
      <c r="A8" s="1235" t="s">
        <v>400</v>
      </c>
      <c r="B8" s="1431" t="str">
        <f>IF('Sch-1'!C8=0, "", 'Sch-1'!C8)</f>
        <v/>
      </c>
      <c r="C8" s="1431"/>
      <c r="D8" s="1431"/>
      <c r="E8" s="1431"/>
      <c r="F8" s="1431"/>
      <c r="G8" s="1431"/>
      <c r="H8" s="1431"/>
      <c r="I8" s="1431"/>
      <c r="J8" s="1431"/>
      <c r="K8" s="1431"/>
      <c r="L8" s="1431"/>
      <c r="M8" s="1431"/>
      <c r="N8" s="1431"/>
      <c r="O8" s="1431"/>
      <c r="P8" s="1234" t="str">
        <f>'Sch-1'!M8</f>
        <v>Power Grid Corporation of India Ltd.,</v>
      </c>
      <c r="Q8" s="1228"/>
    </row>
    <row r="9" spans="1:18" ht="18" customHeight="1">
      <c r="A9" s="1235" t="s">
        <v>402</v>
      </c>
      <c r="B9" s="1431" t="str">
        <f>IF('Sch-1'!C9=0, "", 'Sch-1'!C9)</f>
        <v/>
      </c>
      <c r="C9" s="1431"/>
      <c r="D9" s="1431"/>
      <c r="E9" s="1431"/>
      <c r="F9" s="1431"/>
      <c r="G9" s="1431"/>
      <c r="H9" s="1431"/>
      <c r="I9" s="1431"/>
      <c r="J9" s="1431"/>
      <c r="K9" s="1431"/>
      <c r="L9" s="1431"/>
      <c r="M9" s="1431"/>
      <c r="N9" s="1431"/>
      <c r="O9" s="1431"/>
      <c r="P9" s="1234" t="str">
        <f>'Sch-1'!M9</f>
        <v>SRTS-II RHQ Bangalore</v>
      </c>
      <c r="Q9" s="1228"/>
    </row>
    <row r="10" spans="1:18" ht="18" customHeight="1">
      <c r="A10" s="1236"/>
      <c r="B10" s="1431" t="str">
        <f>IF('Sch-1'!C10=0, "", 'Sch-1'!C10)</f>
        <v/>
      </c>
      <c r="C10" s="1431"/>
      <c r="D10" s="1431"/>
      <c r="E10" s="1431"/>
      <c r="F10" s="1431"/>
      <c r="G10" s="1431"/>
      <c r="H10" s="1431"/>
      <c r="I10" s="1431"/>
      <c r="J10" s="1431"/>
      <c r="K10" s="1431"/>
      <c r="L10" s="1431"/>
      <c r="M10" s="1431"/>
      <c r="N10" s="1431"/>
      <c r="O10" s="1431"/>
      <c r="P10" s="1234">
        <f>'Sch-1'!M10</f>
        <v>0</v>
      </c>
      <c r="Q10" s="1228"/>
    </row>
    <row r="11" spans="1:18" ht="18" customHeight="1">
      <c r="A11" s="1236"/>
      <c r="B11" s="1431" t="str">
        <f>IF('Sch-1'!C11=0, "", 'Sch-1'!C11)</f>
        <v/>
      </c>
      <c r="C11" s="1431"/>
      <c r="D11" s="1431"/>
      <c r="E11" s="1431"/>
      <c r="F11" s="1431"/>
      <c r="G11" s="1431"/>
      <c r="H11" s="1431"/>
      <c r="I11" s="1431"/>
      <c r="J11" s="1431"/>
      <c r="K11" s="1431"/>
      <c r="L11" s="1431"/>
      <c r="M11" s="1431"/>
      <c r="N11" s="1431"/>
      <c r="O11" s="1431"/>
      <c r="P11" s="1234">
        <f>'Sch-1'!M11</f>
        <v>0</v>
      </c>
      <c r="Q11" s="1228"/>
    </row>
    <row r="12" spans="1:18" ht="18" customHeight="1">
      <c r="A12" s="875"/>
      <c r="B12" s="883"/>
      <c r="C12" s="883"/>
      <c r="D12" s="883"/>
      <c r="E12" s="883"/>
      <c r="F12" s="883"/>
      <c r="G12" s="883"/>
      <c r="H12" s="883"/>
      <c r="I12" s="883"/>
      <c r="J12" s="883"/>
      <c r="K12" s="883"/>
      <c r="L12" s="883"/>
      <c r="M12" s="883"/>
      <c r="N12" s="883"/>
      <c r="O12" s="883"/>
      <c r="P12" s="1237"/>
      <c r="Q12" s="1228"/>
    </row>
    <row r="13" spans="1:18" ht="26.25" customHeight="1">
      <c r="A13" s="1238"/>
      <c r="B13" s="1239"/>
      <c r="C13" s="1238"/>
      <c r="D13" s="1238"/>
      <c r="E13" s="1238"/>
      <c r="F13" s="1238"/>
      <c r="G13" s="1238"/>
      <c r="H13" s="1238"/>
      <c r="I13" s="1238"/>
      <c r="J13" s="1238"/>
      <c r="K13" s="1238"/>
      <c r="L13" s="1238"/>
      <c r="M13" s="1238"/>
      <c r="N13" s="1238"/>
      <c r="O13" s="1238"/>
      <c r="P13" s="1238"/>
      <c r="Q13" s="1238"/>
    </row>
    <row r="14" spans="1:18" ht="27.75" customHeight="1">
      <c r="A14" s="1240" t="s">
        <v>380</v>
      </c>
      <c r="B14" s="1241"/>
      <c r="C14" s="1242"/>
      <c r="D14" s="1242"/>
      <c r="E14" s="1242"/>
      <c r="F14" s="1242"/>
      <c r="G14" s="1242"/>
      <c r="H14" s="1242"/>
      <c r="I14" s="1242"/>
      <c r="J14" s="1242"/>
      <c r="K14" s="1242"/>
      <c r="L14" s="1242"/>
      <c r="M14" s="1242"/>
      <c r="N14" s="1242"/>
      <c r="O14" s="1242"/>
      <c r="P14" s="1242"/>
      <c r="Q14" s="1242"/>
    </row>
    <row r="15" spans="1:18" ht="15.75">
      <c r="A15" s="1243"/>
      <c r="B15" s="1239"/>
      <c r="C15" s="1238"/>
      <c r="D15" s="1238"/>
      <c r="E15" s="1238"/>
      <c r="F15" s="1238"/>
      <c r="G15" s="1238"/>
      <c r="H15" s="1238"/>
      <c r="I15" s="1238"/>
      <c r="J15" s="1238"/>
      <c r="K15" s="1238"/>
      <c r="L15" s="1238"/>
      <c r="M15" s="1238"/>
      <c r="N15" s="1238"/>
      <c r="O15" s="1238"/>
      <c r="P15" s="1413" t="s">
        <v>276</v>
      </c>
      <c r="Q15" s="1413"/>
      <c r="R15" s="1413"/>
    </row>
    <row r="16" spans="1:18" ht="94.5">
      <c r="A16" s="1113" t="s">
        <v>364</v>
      </c>
      <c r="B16" s="1114" t="s">
        <v>517</v>
      </c>
      <c r="C16" s="1114" t="s">
        <v>518</v>
      </c>
      <c r="D16" s="1114" t="s">
        <v>524</v>
      </c>
      <c r="E16" s="1114" t="s">
        <v>525</v>
      </c>
      <c r="F16" s="1114" t="s">
        <v>519</v>
      </c>
      <c r="G16" s="1115" t="s">
        <v>526</v>
      </c>
      <c r="H16" s="1244" t="s">
        <v>493</v>
      </c>
      <c r="I16" s="1245" t="s">
        <v>538</v>
      </c>
      <c r="J16" s="1246" t="s">
        <v>488</v>
      </c>
      <c r="K16" s="1246" t="s">
        <v>515</v>
      </c>
      <c r="L16" s="1114" t="s">
        <v>371</v>
      </c>
      <c r="M16" s="1119" t="s">
        <v>356</v>
      </c>
      <c r="N16" s="1119" t="s">
        <v>357</v>
      </c>
      <c r="O16" s="1114" t="s">
        <v>546</v>
      </c>
      <c r="P16" s="1114" t="s">
        <v>547</v>
      </c>
      <c r="Q16" s="1120" t="s">
        <v>513</v>
      </c>
    </row>
    <row r="17" spans="1:31" ht="15.75">
      <c r="A17" s="1122">
        <v>1</v>
      </c>
      <c r="B17" s="1123">
        <v>2</v>
      </c>
      <c r="C17" s="1123">
        <v>3</v>
      </c>
      <c r="D17" s="1123">
        <v>4</v>
      </c>
      <c r="E17" s="1123">
        <v>5</v>
      </c>
      <c r="F17" s="1124">
        <v>6</v>
      </c>
      <c r="G17" s="1123">
        <v>7</v>
      </c>
      <c r="H17" s="1247">
        <v>8</v>
      </c>
      <c r="I17" s="1248">
        <v>9</v>
      </c>
      <c r="J17" s="1249">
        <v>10</v>
      </c>
      <c r="K17" s="1249">
        <v>11</v>
      </c>
      <c r="L17" s="1128">
        <v>12</v>
      </c>
      <c r="M17" s="1128">
        <v>13</v>
      </c>
      <c r="N17" s="1128">
        <v>14</v>
      </c>
      <c r="O17" s="1128">
        <v>15</v>
      </c>
      <c r="P17" s="1128" t="s">
        <v>527</v>
      </c>
      <c r="Q17" s="1128">
        <v>17</v>
      </c>
    </row>
    <row r="18" spans="1:31" s="1223" customFormat="1" ht="31.5">
      <c r="A18" s="1250" t="s">
        <v>560</v>
      </c>
      <c r="B18" s="1432" t="e">
        <f>+'Sch-1'!#REF!</f>
        <v>#REF!</v>
      </c>
      <c r="C18" s="1433"/>
      <c r="D18" s="1433"/>
      <c r="E18" s="1433"/>
      <c r="F18" s="1433"/>
      <c r="G18" s="1433"/>
      <c r="H18" s="1433"/>
      <c r="I18" s="1433"/>
      <c r="J18" s="1434"/>
      <c r="K18" s="1251"/>
      <c r="L18" s="1251"/>
      <c r="M18" s="1251"/>
      <c r="N18" s="1251"/>
      <c r="O18" s="1251"/>
      <c r="P18" s="1251"/>
      <c r="Q18" s="1251"/>
      <c r="R18" s="1252" t="s">
        <v>495</v>
      </c>
      <c r="S18" s="1253" t="s">
        <v>496</v>
      </c>
    </row>
    <row r="19" spans="1:31" s="1082" customFormat="1" ht="47.25">
      <c r="A19" s="1139">
        <v>1</v>
      </c>
      <c r="B19" s="1139">
        <v>7000010006</v>
      </c>
      <c r="C19" s="1139">
        <v>1250</v>
      </c>
      <c r="D19" s="1139">
        <v>70</v>
      </c>
      <c r="E19" s="1139">
        <v>10</v>
      </c>
      <c r="F19" s="1139" t="s">
        <v>589</v>
      </c>
      <c r="G19" s="1139">
        <v>100002900</v>
      </c>
      <c r="H19" s="1139">
        <v>998399</v>
      </c>
      <c r="I19" s="1254"/>
      <c r="J19" s="1141">
        <v>0.18</v>
      </c>
      <c r="K19" s="1142"/>
      <c r="L19" s="1139" t="s">
        <v>580</v>
      </c>
      <c r="M19" s="1139" t="s">
        <v>558</v>
      </c>
      <c r="N19" s="1139">
        <v>10</v>
      </c>
      <c r="O19" s="1254"/>
      <c r="P19" s="1144" t="str">
        <f>IF(O19=0, "Included", IF(ISERROR(N19*O19), O19, N19*O19))</f>
        <v>Included</v>
      </c>
      <c r="Q19" s="1145">
        <f>S19</f>
        <v>0</v>
      </c>
      <c r="R19" s="1082">
        <f>IF(P19="Included",0,P19)</f>
        <v>0</v>
      </c>
      <c r="S19" s="1082">
        <f>IF(K19="",(R19*J19),(R19*K19))</f>
        <v>0</v>
      </c>
      <c r="T19" s="1146">
        <f>+N19*O19</f>
        <v>0</v>
      </c>
      <c r="U19" s="1146"/>
      <c r="AD19" s="1147"/>
    </row>
    <row r="20" spans="1:31" s="1223" customFormat="1" ht="31.5">
      <c r="A20" s="1250" t="s">
        <v>561</v>
      </c>
      <c r="B20" s="1432" t="e">
        <f>+'Sch-1'!#REF!</f>
        <v>#REF!</v>
      </c>
      <c r="C20" s="1433"/>
      <c r="D20" s="1433"/>
      <c r="E20" s="1433"/>
      <c r="F20" s="1433"/>
      <c r="G20" s="1433"/>
      <c r="H20" s="1433"/>
      <c r="I20" s="1433"/>
      <c r="J20" s="1434"/>
      <c r="K20" s="1251"/>
      <c r="L20" s="1251"/>
      <c r="M20" s="1251"/>
      <c r="N20" s="1251"/>
      <c r="O20" s="1251"/>
      <c r="P20" s="1251"/>
      <c r="Q20" s="1251"/>
      <c r="R20" s="1252" t="s">
        <v>495</v>
      </c>
      <c r="S20" s="1253" t="s">
        <v>496</v>
      </c>
    </row>
    <row r="21" spans="1:31" s="1082" customFormat="1" ht="47.25">
      <c r="A21" s="1139">
        <v>2</v>
      </c>
      <c r="B21" s="1139">
        <v>7000010006</v>
      </c>
      <c r="C21" s="1139">
        <v>2070</v>
      </c>
      <c r="D21" s="1139">
        <v>70</v>
      </c>
      <c r="E21" s="1139">
        <v>10</v>
      </c>
      <c r="F21" s="1139" t="s">
        <v>590</v>
      </c>
      <c r="G21" s="1139">
        <v>100002900</v>
      </c>
      <c r="H21" s="1139">
        <v>998399</v>
      </c>
      <c r="I21" s="1254"/>
      <c r="J21" s="1141">
        <v>0.18</v>
      </c>
      <c r="K21" s="1142"/>
      <c r="L21" s="1139" t="s">
        <v>580</v>
      </c>
      <c r="M21" s="1139" t="s">
        <v>558</v>
      </c>
      <c r="N21" s="1139">
        <v>10</v>
      </c>
      <c r="O21" s="1254"/>
      <c r="P21" s="1144" t="str">
        <f>IF(O21=0, "Included", IF(ISERROR(N21*O21), O21, N21*O21))</f>
        <v>Included</v>
      </c>
      <c r="Q21" s="1145">
        <f>S21</f>
        <v>0</v>
      </c>
      <c r="R21" s="1082">
        <f>IF(P21="Included",0,P21)</f>
        <v>0</v>
      </c>
      <c r="S21" s="1082">
        <f>IF(K21="",(R21*J21),(R21*K21))</f>
        <v>0</v>
      </c>
      <c r="T21" s="1146">
        <f>+N21*O21</f>
        <v>0</v>
      </c>
      <c r="U21" s="1146"/>
      <c r="AD21" s="1147"/>
    </row>
    <row r="22" spans="1:31" s="1223" customFormat="1" ht="19.5" customHeight="1">
      <c r="A22" s="1255"/>
      <c r="B22" s="1256"/>
      <c r="C22" s="1256"/>
      <c r="D22" s="1256"/>
      <c r="E22" s="1256"/>
      <c r="F22" s="1256"/>
      <c r="G22" s="1256"/>
      <c r="H22" s="1256"/>
      <c r="I22" s="1256"/>
      <c r="J22" s="1256"/>
      <c r="K22" s="1256"/>
      <c r="L22" s="1256"/>
      <c r="M22" s="1256"/>
      <c r="N22" s="1256"/>
      <c r="O22" s="1256"/>
      <c r="P22" s="1256"/>
      <c r="Q22" s="1257"/>
    </row>
    <row r="23" spans="1:31" s="1067" customFormat="1" ht="40.5" customHeight="1">
      <c r="A23" s="1414"/>
      <c r="B23" s="1415"/>
      <c r="C23" s="1415"/>
      <c r="D23" s="1415"/>
      <c r="E23" s="1415"/>
      <c r="F23" s="1415"/>
      <c r="G23" s="1415"/>
      <c r="H23" s="1415"/>
      <c r="I23" s="1416"/>
      <c r="J23" s="1441" t="s">
        <v>548</v>
      </c>
      <c r="K23" s="1442"/>
      <c r="L23" s="1442"/>
      <c r="M23" s="1442"/>
      <c r="N23" s="1442"/>
      <c r="O23" s="1443"/>
      <c r="P23" s="1152">
        <f>SUM(P19:P21)</f>
        <v>0</v>
      </c>
      <c r="Q23" s="1153"/>
      <c r="R23" s="1065"/>
      <c r="S23" s="1258">
        <f>SUM(S19:S19)</f>
        <v>0</v>
      </c>
      <c r="T23" s="1067">
        <f>SUM(T19:T22)</f>
        <v>0</v>
      </c>
      <c r="AC23" s="1155"/>
      <c r="AD23" s="1155"/>
      <c r="AE23" s="1155"/>
    </row>
    <row r="24" spans="1:31" s="1067" customFormat="1" ht="25.5" customHeight="1">
      <c r="A24" s="1156"/>
      <c r="B24" s="1157"/>
      <c r="C24" s="1157"/>
      <c r="D24" s="1157"/>
      <c r="E24" s="1157"/>
      <c r="F24" s="1157"/>
      <c r="G24" s="1157"/>
      <c r="H24" s="1158"/>
      <c r="I24" s="1159"/>
      <c r="J24" s="1439" t="s">
        <v>513</v>
      </c>
      <c r="K24" s="1439"/>
      <c r="L24" s="1439"/>
      <c r="M24" s="1439"/>
      <c r="N24" s="1439"/>
      <c r="O24" s="1440"/>
      <c r="P24" s="1152"/>
      <c r="Q24" s="1160">
        <f>SUM(Q19:Q21)</f>
        <v>0</v>
      </c>
      <c r="R24" s="1065"/>
      <c r="S24" s="1065"/>
      <c r="T24" s="1067">
        <f>+T23*0.18</f>
        <v>0</v>
      </c>
      <c r="AC24" s="1155"/>
      <c r="AD24" s="1155"/>
      <c r="AE24" s="1155"/>
    </row>
    <row r="25" spans="1:31" s="1223" customFormat="1" ht="15.75">
      <c r="A25" s="1243"/>
      <c r="B25" s="1239"/>
      <c r="C25" s="1238"/>
      <c r="D25" s="1238"/>
      <c r="E25" s="1238"/>
      <c r="F25" s="1238"/>
      <c r="G25" s="1238"/>
      <c r="H25" s="1238"/>
      <c r="I25" s="1238"/>
      <c r="J25" s="1238"/>
      <c r="K25" s="1238"/>
      <c r="L25" s="1238"/>
      <c r="M25" s="1238"/>
      <c r="N25" s="1238"/>
      <c r="O25" s="1238"/>
      <c r="P25" s="1238"/>
      <c r="Q25" s="1238"/>
    </row>
    <row r="26" spans="1:31" s="1223" customFormat="1" ht="41.45" customHeight="1">
      <c r="A26" s="1165" t="s">
        <v>491</v>
      </c>
      <c r="B26" s="1418" t="s">
        <v>492</v>
      </c>
      <c r="C26" s="1418"/>
      <c r="D26" s="1418"/>
      <c r="E26" s="1418"/>
      <c r="F26" s="1418"/>
      <c r="G26" s="1418"/>
      <c r="H26" s="1418"/>
      <c r="I26" s="1418"/>
      <c r="J26" s="1418"/>
      <c r="K26" s="1418"/>
      <c r="L26" s="1418"/>
      <c r="M26" s="1238"/>
      <c r="N26" s="1238"/>
      <c r="O26" s="1238"/>
      <c r="P26" s="1238"/>
      <c r="Q26" s="1238"/>
    </row>
    <row r="27" spans="1:31" s="1223" customFormat="1" ht="21" customHeight="1">
      <c r="A27" s="1259"/>
      <c r="B27" s="1260"/>
      <c r="C27" s="1260"/>
      <c r="D27" s="1260"/>
      <c r="E27" s="1260"/>
      <c r="F27" s="1260"/>
      <c r="G27" s="1260"/>
      <c r="H27" s="1260"/>
      <c r="I27" s="1260"/>
      <c r="J27" s="1260"/>
      <c r="K27" s="1260"/>
      <c r="L27" s="1260"/>
      <c r="M27" s="1260"/>
      <c r="N27" s="1260"/>
      <c r="O27" s="1438"/>
      <c r="P27" s="1438"/>
      <c r="Q27" s="1438"/>
    </row>
    <row r="28" spans="1:31" s="1223" customFormat="1" ht="33.6" customHeight="1">
      <c r="A28" s="1261" t="s">
        <v>409</v>
      </c>
      <c r="B28" s="1262" t="str">
        <f>IF('Sch-1'!B54=0,"", 'Sch-1'!B54)</f>
        <v>2-Feb-2020</v>
      </c>
      <c r="C28" s="1263"/>
      <c r="D28" s="1263"/>
      <c r="E28" s="1263"/>
      <c r="F28" s="1263"/>
      <c r="G28" s="1263"/>
      <c r="H28" s="1263"/>
      <c r="I28" s="1263"/>
      <c r="J28" s="1262"/>
      <c r="K28" s="1263"/>
      <c r="L28" s="1263"/>
      <c r="M28" s="1262"/>
      <c r="N28" s="1263"/>
      <c r="O28" s="1438" t="str">
        <f>"Printed Name : " &amp; IF('Sch-1'!M55=0,"",'Sch-1'!M55)</f>
        <v xml:space="preserve">Printed Name : </v>
      </c>
      <c r="P28" s="1438"/>
      <c r="Q28" s="1438"/>
    </row>
    <row r="29" spans="1:31" s="1223" customFormat="1" ht="33.6" customHeight="1">
      <c r="A29" s="1261" t="s">
        <v>410</v>
      </c>
      <c r="B29" s="1262" t="str">
        <f>IF('Sch-1'!B55=0,"", 'Sch-1'!B55)</f>
        <v/>
      </c>
      <c r="C29" s="1228"/>
      <c r="D29" s="1228"/>
      <c r="E29" s="1228"/>
      <c r="F29" s="1228"/>
      <c r="G29" s="1228"/>
      <c r="H29" s="1228"/>
      <c r="I29" s="1228"/>
      <c r="J29" s="1262"/>
      <c r="K29" s="1228"/>
      <c r="L29" s="1228"/>
      <c r="M29" s="1262"/>
      <c r="N29" s="1228"/>
      <c r="O29" s="1438" t="str">
        <f>"Designation   : " &amp; IF('Sch-1'!M56=0,"",'Sch-1'!M56)</f>
        <v xml:space="preserve">Designation   : </v>
      </c>
      <c r="P29" s="1438"/>
      <c r="Q29" s="1438"/>
    </row>
    <row r="30" spans="1:31" s="1223" customFormat="1" ht="33.6" customHeight="1">
      <c r="A30" s="1227"/>
      <c r="B30" s="1226"/>
      <c r="C30" s="1228"/>
      <c r="D30" s="1228"/>
      <c r="E30" s="1228"/>
      <c r="F30" s="1228"/>
      <c r="G30" s="1228"/>
      <c r="H30" s="1228"/>
      <c r="I30" s="1228"/>
      <c r="J30" s="1226"/>
      <c r="K30" s="1228"/>
      <c r="L30" s="1228"/>
      <c r="M30" s="1226"/>
      <c r="N30" s="1228"/>
      <c r="O30" s="1438"/>
      <c r="P30" s="1438"/>
      <c r="Q30" s="1438"/>
    </row>
    <row r="31" spans="1:31" s="1223" customFormat="1" ht="33.6" customHeight="1">
      <c r="A31" s="1227"/>
      <c r="B31" s="1226"/>
      <c r="C31" s="1228"/>
      <c r="D31" s="1228"/>
      <c r="E31" s="1228"/>
      <c r="F31" s="1228"/>
      <c r="G31" s="1228"/>
      <c r="H31" s="1228"/>
      <c r="I31" s="1228"/>
      <c r="J31" s="1227"/>
      <c r="K31" s="1228"/>
      <c r="L31" s="1227"/>
      <c r="M31" s="1227"/>
      <c r="N31" s="1228"/>
      <c r="O31" s="1227"/>
      <c r="P31" s="1264"/>
      <c r="Q31" s="1265"/>
    </row>
  </sheetData>
  <sheetProtection sheet="1" formatColumns="0" formatRows="0" selectLockedCells="1"/>
  <customSheetViews>
    <customSheetView guid="{1BFD9C24-2F44-4B3F-BC11-27A15F339058}" scale="70" showPageBreaks="1" fitToPage="1" printArea="1" hiddenColumns="1" state="hidden" view="pageBreakPreview">
      <selection activeCell="I19" sqref="I19"/>
      <pageMargins left="0.25" right="0.25" top="0.75" bottom="0.75" header="0.3" footer="0.3"/>
      <pageSetup scale="56" fitToHeight="0" orientation="landscape" r:id="rId1"/>
      <headerFooter alignWithMargins="0">
        <oddFooter>&amp;R&amp;"Book Antiqua,Bold"&amp;10Schedule-4/ Page &amp;P of &amp;N</oddFooter>
      </headerFooter>
    </customSheetView>
    <customSheetView guid="{A68B9ADD-4857-4982-919F-59DC4AD390A9}" scale="70" showPageBreaks="1" fitToPage="1" printArea="1" hiddenColumns="1" view="pageBreakPreview">
      <selection activeCell="I19" sqref="I19"/>
      <pageMargins left="0.25" right="0.25" top="0.75" bottom="0.75" header="0.3" footer="0.3"/>
      <pageSetup scale="56" fitToHeight="0" orientation="landscape" r:id="rId2"/>
      <headerFooter alignWithMargins="0">
        <oddFooter>&amp;R&amp;"Book Antiqua,Bold"&amp;10Schedule-4/ Page &amp;P of &amp;N</oddFooter>
      </headerFooter>
    </customSheetView>
    <customSheetView guid="{E31EEC54-5F58-47EA-99FC-C1E22AF5375A}" scale="85" showPageBreaks="1" fitToPage="1" printArea="1" hiddenColumns="1" view="pageBreakPreview" topLeftCell="A16">
      <selection activeCell="I19" sqref="I19"/>
      <pageMargins left="0.25" right="0.25" top="0.75" bottom="0.75" header="0.3" footer="0.3"/>
      <pageSetup scale="59" fitToHeight="0" orientation="landscape" r:id="rId3"/>
      <headerFooter alignWithMargins="0">
        <oddFooter>&amp;R&amp;"Book Antiqua,Bold"&amp;10Schedule-4/ Page &amp;P of &amp;N</oddFooter>
      </headerFooter>
    </customSheetView>
    <customSheetView guid="{498493C3-769C-4143-9114-C68CD1D40B11}" scale="85" showPageBreaks="1" fitToPage="1" printArea="1" hiddenColumns="1" view="pageBreakPreview" topLeftCell="A10">
      <selection activeCell="O19" sqref="O19"/>
      <pageMargins left="0.25" right="0.25" top="0.75" bottom="0.75" header="0.3" footer="0.3"/>
      <pageSetup scale="61" fitToHeight="0" orientation="landscape" r:id="rId4"/>
      <headerFooter alignWithMargins="0">
        <oddFooter>&amp;R&amp;"Book Antiqua,Bold"&amp;10Schedule-4/ Page &amp;P of &amp;N</oddFooter>
      </headerFooter>
    </customSheetView>
    <customSheetView guid="{0E784DF4-DCB0-4594-B697-9BB3E5A34D91}" scale="85" showPageBreaks="1" fitToPage="1" printArea="1" hiddenColumns="1" view="pageBreakPreview" topLeftCell="E16">
      <selection activeCell="O19" sqref="O19:O20"/>
      <pageMargins left="0.25" right="0.25" top="0.75" bottom="0.75" header="0.3" footer="0.3"/>
      <pageSetup scale="59" fitToHeight="0" orientation="landscape" r:id="rId5"/>
      <headerFooter alignWithMargins="0">
        <oddFooter>&amp;R&amp;"Book Antiqua,Bold"&amp;10Schedule-4/ Page &amp;P of &amp;N</oddFooter>
      </headerFooter>
    </customSheetView>
    <customSheetView guid="{49037B54-2990-41F2-A98D-615EDAEEEC02}" scale="70" showPageBreaks="1" fitToPage="1" printArea="1" hiddenColumns="1" view="pageBreakPreview">
      <selection activeCell="I19" sqref="I19"/>
      <pageMargins left="0.25" right="0.25" top="0.75" bottom="0.75" header="0.3" footer="0.3"/>
      <pageSetup scale="57" fitToHeight="0" orientation="landscape" r:id="rId6"/>
      <headerFooter alignWithMargins="0">
        <oddFooter>&amp;R&amp;"Book Antiqua,Bold"&amp;10Schedule-4/ Page &amp;P of &amp;N</oddFooter>
      </headerFooter>
    </customSheetView>
  </customSheetViews>
  <mergeCells count="18">
    <mergeCell ref="O30:Q30"/>
    <mergeCell ref="B18:J18"/>
    <mergeCell ref="J24:O24"/>
    <mergeCell ref="A23:I23"/>
    <mergeCell ref="P15:R15"/>
    <mergeCell ref="O27:Q27"/>
    <mergeCell ref="O28:Q28"/>
    <mergeCell ref="O29:Q29"/>
    <mergeCell ref="B26:L26"/>
    <mergeCell ref="J23:O23"/>
    <mergeCell ref="B11:O11"/>
    <mergeCell ref="B20:J20"/>
    <mergeCell ref="B10:O10"/>
    <mergeCell ref="A3:Q3"/>
    <mergeCell ref="A4:Q4"/>
    <mergeCell ref="A7:O7"/>
    <mergeCell ref="B8:O8"/>
    <mergeCell ref="B9:O9"/>
  </mergeCells>
  <conditionalFormatting sqref="I19">
    <cfRule type="expression" dxfId="18" priority="36" stopIfTrue="1">
      <formula>H19&gt;0</formula>
    </cfRule>
  </conditionalFormatting>
  <conditionalFormatting sqref="K19">
    <cfRule type="expression" dxfId="17" priority="35" stopIfTrue="1">
      <formula>J19&gt;0</formula>
    </cfRule>
  </conditionalFormatting>
  <conditionalFormatting sqref="K19">
    <cfRule type="expression" dxfId="16" priority="34" stopIfTrue="1">
      <formula>H19&gt;0</formula>
    </cfRule>
  </conditionalFormatting>
  <conditionalFormatting sqref="K19">
    <cfRule type="cellIs" dxfId="15" priority="33" stopIfTrue="1" operator="equal">
      <formula>"a"</formula>
    </cfRule>
  </conditionalFormatting>
  <conditionalFormatting sqref="I21">
    <cfRule type="expression" dxfId="14" priority="6" stopIfTrue="1">
      <formula>H21&gt;0</formula>
    </cfRule>
  </conditionalFormatting>
  <conditionalFormatting sqref="K21">
    <cfRule type="expression" dxfId="13" priority="5" stopIfTrue="1">
      <formula>J21&gt;0</formula>
    </cfRule>
  </conditionalFormatting>
  <conditionalFormatting sqref="K21">
    <cfRule type="expression" dxfId="12" priority="4" stopIfTrue="1">
      <formula>H21&gt;0</formula>
    </cfRule>
  </conditionalFormatting>
  <conditionalFormatting sqref="K21">
    <cfRule type="cellIs" dxfId="11" priority="3" stopIfTrue="1" operator="equal">
      <formula>"a"</formula>
    </cfRule>
  </conditionalFormatting>
  <conditionalFormatting sqref="O19">
    <cfRule type="expression" dxfId="10" priority="2" stopIfTrue="1">
      <formula>N19&gt;0</formula>
    </cfRule>
  </conditionalFormatting>
  <conditionalFormatting sqref="O21">
    <cfRule type="expression" dxfId="9" priority="1" stopIfTrue="1">
      <formula>N21&gt;0</formula>
    </cfRule>
  </conditionalFormatting>
  <dataValidations count="3">
    <dataValidation operator="greaterThan" allowBlank="1" showInputMessage="1" showErrorMessage="1" error="Enter only Numeric Value greater than zero or leave the cell blank !" sqref="K16:K17"/>
    <dataValidation type="whole" operator="greaterThan" allowBlank="1" showInputMessage="1" showErrorMessage="1" sqref="I19 I21 O19 O21">
      <formula1>1</formula1>
    </dataValidation>
    <dataValidation type="list" operator="greaterThan" allowBlank="1" showInputMessage="1" showErrorMessage="1" sqref="K19 K21">
      <formula1>"0%,5%,12%,18%,28%"</formula1>
    </dataValidation>
  </dataValidations>
  <pageMargins left="0.25" right="0.25" top="0.75" bottom="0.75" header="0.3" footer="0.3"/>
  <pageSetup scale="56" fitToHeight="0" orientation="landscape" r:id="rId7"/>
  <headerFooter alignWithMargins="0">
    <oddFooter>&amp;R&amp;"Book Antiqua,Bold"&amp;10Schedule-4/ Page &amp;P of &amp;N</oddFooter>
  </headerFooter>
  <drawing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11"/>
    <pageSetUpPr fitToPage="1"/>
  </sheetPr>
  <dimension ref="A1:AE29"/>
  <sheetViews>
    <sheetView view="pageBreakPreview" topLeftCell="A10" zoomScale="70" zoomScaleNormal="100" zoomScaleSheetLayoutView="70" workbookViewId="0">
      <selection activeCell="AB19" sqref="AB19"/>
    </sheetView>
  </sheetViews>
  <sheetFormatPr defaultColWidth="9" defaultRowHeight="12.75"/>
  <cols>
    <col min="1" max="1" width="5.875" style="1223" customWidth="1"/>
    <col min="2" max="2" width="12.625" style="1223" hidden="1" customWidth="1"/>
    <col min="3" max="3" width="8" style="1223" hidden="1" customWidth="1"/>
    <col min="4" max="4" width="8.625" style="1223" hidden="1" customWidth="1"/>
    <col min="5" max="5" width="8.375" style="1223" hidden="1" customWidth="1"/>
    <col min="6" max="6" width="27.625" style="1223" hidden="1" customWidth="1"/>
    <col min="7" max="7" width="12.375" style="1223" hidden="1" customWidth="1"/>
    <col min="8" max="8" width="11.75" style="1223" customWidth="1"/>
    <col min="9" max="9" width="15.375" style="1223" customWidth="1"/>
    <col min="10" max="10" width="8.5" style="1223" customWidth="1"/>
    <col min="11" max="11" width="18" style="1223" customWidth="1"/>
    <col min="12" max="12" width="48" style="1223" customWidth="1"/>
    <col min="13" max="13" width="9.5" style="1223" customWidth="1"/>
    <col min="14" max="14" width="10.5" style="1223" customWidth="1"/>
    <col min="15" max="15" width="12.5" style="1223" customWidth="1"/>
    <col min="16" max="16" width="17.625" style="1223" customWidth="1"/>
    <col min="17" max="17" width="17" style="1223" customWidth="1"/>
    <col min="18" max="18" width="22.5" style="1223" hidden="1" customWidth="1"/>
    <col min="19" max="19" width="20.875" style="1223" hidden="1" customWidth="1"/>
    <col min="20" max="20" width="9" style="1224" hidden="1" customWidth="1"/>
    <col min="21" max="16384" width="9" style="1224"/>
  </cols>
  <sheetData>
    <row r="1" spans="1:17" ht="18" customHeight="1">
      <c r="A1" s="1218" t="str">
        <f>Cover!B3</f>
        <v>Specification No: SR-II/C&amp;M/WC -2828/NIT-179(E)/2020</v>
      </c>
      <c r="B1" s="1219"/>
      <c r="C1" s="1220"/>
      <c r="D1" s="1220"/>
      <c r="E1" s="1220"/>
      <c r="F1" s="1220"/>
      <c r="G1" s="1220"/>
      <c r="H1" s="1220"/>
      <c r="I1" s="1220"/>
      <c r="J1" s="1220"/>
      <c r="K1" s="1220"/>
      <c r="L1" s="1220"/>
      <c r="M1" s="1220"/>
      <c r="N1" s="1220"/>
      <c r="O1" s="1220"/>
      <c r="P1" s="1221"/>
      <c r="Q1" s="1222" t="s">
        <v>605</v>
      </c>
    </row>
    <row r="2" spans="1:17" ht="18" customHeight="1">
      <c r="A2" s="1225"/>
      <c r="B2" s="1226"/>
      <c r="C2" s="1227"/>
      <c r="D2" s="1227"/>
      <c r="E2" s="1227"/>
      <c r="F2" s="1227"/>
      <c r="G2" s="1227"/>
      <c r="H2" s="1227"/>
      <c r="I2" s="1227"/>
      <c r="J2" s="1227"/>
      <c r="K2" s="1227"/>
      <c r="L2" s="1227"/>
      <c r="M2" s="1227"/>
      <c r="N2" s="1227"/>
      <c r="O2" s="1227"/>
      <c r="P2" s="1228"/>
      <c r="Q2" s="1228"/>
    </row>
    <row r="3" spans="1:17" ht="61.5" customHeight="1">
      <c r="A3" s="1444" t="str">
        <f>Cover!$B$2</f>
        <v xml:space="preserve">Establishment of Reliable Communication Network Package-I (OPGW) in Puducherry </v>
      </c>
      <c r="B3" s="1444"/>
      <c r="C3" s="1444"/>
      <c r="D3" s="1444"/>
      <c r="E3" s="1444"/>
      <c r="F3" s="1444"/>
      <c r="G3" s="1444"/>
      <c r="H3" s="1444"/>
      <c r="I3" s="1444"/>
      <c r="J3" s="1444"/>
      <c r="K3" s="1444"/>
      <c r="L3" s="1444"/>
      <c r="M3" s="1444"/>
      <c r="N3" s="1444"/>
      <c r="O3" s="1444"/>
      <c r="P3" s="1444"/>
      <c r="Q3" s="1444"/>
    </row>
    <row r="4" spans="1:17" ht="21.95" customHeight="1">
      <c r="A4" s="1436" t="s">
        <v>24</v>
      </c>
      <c r="B4" s="1436"/>
      <c r="C4" s="1436"/>
      <c r="D4" s="1436"/>
      <c r="E4" s="1436"/>
      <c r="F4" s="1436"/>
      <c r="G4" s="1436"/>
      <c r="H4" s="1436"/>
      <c r="I4" s="1436"/>
      <c r="J4" s="1436"/>
      <c r="K4" s="1436"/>
      <c r="L4" s="1436"/>
      <c r="M4" s="1436"/>
      <c r="N4" s="1436"/>
      <c r="O4" s="1436"/>
      <c r="P4" s="1436"/>
      <c r="Q4" s="1436"/>
    </row>
    <row r="5" spans="1:17" ht="18" customHeight="1">
      <c r="A5" s="1229"/>
      <c r="B5" s="1230"/>
      <c r="C5" s="1229"/>
      <c r="D5" s="1229"/>
      <c r="E5" s="1229"/>
      <c r="F5" s="1229"/>
      <c r="G5" s="1229"/>
      <c r="H5" s="1229"/>
      <c r="I5" s="1229"/>
      <c r="J5" s="1229"/>
      <c r="K5" s="1229"/>
      <c r="L5" s="1229"/>
      <c r="M5" s="1229"/>
      <c r="N5" s="1229"/>
      <c r="O5" s="1229"/>
      <c r="P5" s="1229"/>
      <c r="Q5" s="1229"/>
    </row>
    <row r="6" spans="1:17" ht="18" customHeight="1">
      <c r="A6" s="1231" t="str">
        <f>'Sch-1'!A6</f>
        <v>Bidder’s Name and Address (Sole Bidder) :</v>
      </c>
      <c r="B6" s="1232"/>
      <c r="C6" s="1232"/>
      <c r="D6" s="1232"/>
      <c r="E6" s="1232"/>
      <c r="F6" s="1232"/>
      <c r="G6" s="1232"/>
      <c r="H6" s="1232"/>
      <c r="I6" s="1232"/>
      <c r="J6" s="1232"/>
      <c r="K6" s="1232"/>
      <c r="L6" s="1232"/>
      <c r="M6" s="1232"/>
      <c r="N6" s="1232"/>
      <c r="O6" s="1232"/>
      <c r="P6" s="1233" t="s">
        <v>399</v>
      </c>
      <c r="Q6" s="1228"/>
    </row>
    <row r="7" spans="1:17" ht="36" customHeight="1">
      <c r="A7" s="1437" t="str">
        <f>'Sch-1'!A7</f>
        <v/>
      </c>
      <c r="B7" s="1437"/>
      <c r="C7" s="1437"/>
      <c r="D7" s="1437"/>
      <c r="E7" s="1437"/>
      <c r="F7" s="1437"/>
      <c r="G7" s="1437"/>
      <c r="H7" s="1437"/>
      <c r="I7" s="1437"/>
      <c r="J7" s="1437"/>
      <c r="K7" s="1437"/>
      <c r="L7" s="1437"/>
      <c r="M7" s="1437"/>
      <c r="N7" s="1437"/>
      <c r="O7" s="1437"/>
      <c r="P7" s="1234" t="str">
        <f>'Sch-1'!M7</f>
        <v>Contracts Services, 3rd Floor</v>
      </c>
      <c r="Q7" s="1228"/>
    </row>
    <row r="8" spans="1:17" ht="18" customHeight="1">
      <c r="A8" s="1235" t="s">
        <v>400</v>
      </c>
      <c r="B8" s="1431" t="str">
        <f>IF('Sch-1'!C8=0, "", 'Sch-1'!C8)</f>
        <v/>
      </c>
      <c r="C8" s="1431"/>
      <c r="D8" s="1431"/>
      <c r="E8" s="1431"/>
      <c r="F8" s="1431"/>
      <c r="G8" s="1431"/>
      <c r="H8" s="1431"/>
      <c r="I8" s="1431"/>
      <c r="J8" s="1431"/>
      <c r="K8" s="1431"/>
      <c r="L8" s="1431"/>
      <c r="M8" s="1431"/>
      <c r="N8" s="1431"/>
      <c r="O8" s="1431"/>
      <c r="P8" s="1234" t="str">
        <f>'Sch-1'!M8</f>
        <v>Power Grid Corporation of India Ltd.,</v>
      </c>
      <c r="Q8" s="1228"/>
    </row>
    <row r="9" spans="1:17" ht="18" customHeight="1">
      <c r="A9" s="1235" t="s">
        <v>402</v>
      </c>
      <c r="B9" s="1431" t="str">
        <f>IF('Sch-1'!C9=0, "", 'Sch-1'!C9)</f>
        <v/>
      </c>
      <c r="C9" s="1431"/>
      <c r="D9" s="1431"/>
      <c r="E9" s="1431"/>
      <c r="F9" s="1431"/>
      <c r="G9" s="1431"/>
      <c r="H9" s="1431"/>
      <c r="I9" s="1431"/>
      <c r="J9" s="1431"/>
      <c r="K9" s="1431"/>
      <c r="L9" s="1431"/>
      <c r="M9" s="1431"/>
      <c r="N9" s="1431"/>
      <c r="O9" s="1431"/>
      <c r="P9" s="1234" t="str">
        <f>'Sch-1'!M9</f>
        <v>SRTS-II RHQ Bangalore</v>
      </c>
      <c r="Q9" s="1228"/>
    </row>
    <row r="10" spans="1:17" ht="18" customHeight="1">
      <c r="A10" s="1236"/>
      <c r="B10" s="1431" t="str">
        <f>IF('Sch-1'!C10=0, "", 'Sch-1'!C10)</f>
        <v/>
      </c>
      <c r="C10" s="1431"/>
      <c r="D10" s="1431"/>
      <c r="E10" s="1431"/>
      <c r="F10" s="1431"/>
      <c r="G10" s="1431"/>
      <c r="H10" s="1431"/>
      <c r="I10" s="1431"/>
      <c r="J10" s="1431"/>
      <c r="K10" s="1431"/>
      <c r="L10" s="1431"/>
      <c r="M10" s="1431"/>
      <c r="N10" s="1431"/>
      <c r="O10" s="1431"/>
      <c r="P10" s="1234">
        <f>'Sch-1'!M10</f>
        <v>0</v>
      </c>
      <c r="Q10" s="1228"/>
    </row>
    <row r="11" spans="1:17" ht="18" customHeight="1">
      <c r="A11" s="1236"/>
      <c r="B11" s="1431" t="str">
        <f>IF('Sch-1'!C11=0, "", 'Sch-1'!C11)</f>
        <v/>
      </c>
      <c r="C11" s="1431"/>
      <c r="D11" s="1431"/>
      <c r="E11" s="1431"/>
      <c r="F11" s="1431"/>
      <c r="G11" s="1431"/>
      <c r="H11" s="1431"/>
      <c r="I11" s="1431"/>
      <c r="J11" s="1431"/>
      <c r="K11" s="1431"/>
      <c r="L11" s="1431"/>
      <c r="M11" s="1431"/>
      <c r="N11" s="1431"/>
      <c r="O11" s="1431"/>
      <c r="P11" s="1234">
        <f>'Sch-1'!M11</f>
        <v>0</v>
      </c>
      <c r="Q11" s="1228"/>
    </row>
    <row r="12" spans="1:17" ht="18" customHeight="1">
      <c r="A12" s="875"/>
      <c r="B12" s="883"/>
      <c r="C12" s="883"/>
      <c r="D12" s="883"/>
      <c r="E12" s="883"/>
      <c r="F12" s="883"/>
      <c r="G12" s="883"/>
      <c r="H12" s="883"/>
      <c r="I12" s="883"/>
      <c r="J12" s="883"/>
      <c r="K12" s="883"/>
      <c r="L12" s="883"/>
      <c r="M12" s="883"/>
      <c r="N12" s="883"/>
      <c r="O12" s="883"/>
      <c r="P12" s="1237"/>
      <c r="Q12" s="1228"/>
    </row>
    <row r="13" spans="1:17" ht="26.25" customHeight="1">
      <c r="A13" s="1238"/>
      <c r="B13" s="1239"/>
      <c r="C13" s="1238"/>
      <c r="D13" s="1238"/>
      <c r="E13" s="1238"/>
      <c r="F13" s="1238"/>
      <c r="G13" s="1238"/>
      <c r="H13" s="1238"/>
      <c r="I13" s="1238"/>
      <c r="J13" s="1238"/>
      <c r="K13" s="1238"/>
      <c r="L13" s="1238"/>
      <c r="M13" s="1238"/>
      <c r="N13" s="1238"/>
      <c r="O13" s="1238"/>
      <c r="P13" s="1238"/>
      <c r="Q13" s="1238"/>
    </row>
    <row r="14" spans="1:17" ht="27.75" customHeight="1">
      <c r="A14" s="1240" t="s">
        <v>606</v>
      </c>
      <c r="B14" s="1266"/>
      <c r="C14" s="1267"/>
      <c r="D14" s="1267"/>
      <c r="E14" s="1267"/>
      <c r="F14" s="1267"/>
      <c r="G14" s="1267"/>
      <c r="H14" s="1267"/>
      <c r="I14" s="1267"/>
      <c r="J14" s="1267"/>
      <c r="K14" s="1267"/>
      <c r="L14" s="1267"/>
      <c r="M14" s="1267"/>
      <c r="N14" s="1267"/>
      <c r="O14" s="1267"/>
      <c r="P14" s="1267"/>
      <c r="Q14" s="1267"/>
    </row>
    <row r="15" spans="1:17" ht="15.75">
      <c r="A15" s="1243"/>
      <c r="B15" s="1239"/>
      <c r="C15" s="1238"/>
      <c r="D15" s="1238"/>
      <c r="E15" s="1238"/>
      <c r="F15" s="1238"/>
      <c r="G15" s="1238"/>
      <c r="H15" s="1238"/>
      <c r="I15" s="1238"/>
      <c r="J15" s="1238"/>
      <c r="K15" s="1238"/>
      <c r="L15" s="1238"/>
      <c r="M15" s="1238"/>
      <c r="N15" s="1238"/>
      <c r="O15" s="1238"/>
      <c r="P15" s="1238"/>
      <c r="Q15" s="1238"/>
    </row>
    <row r="16" spans="1:17" ht="90">
      <c r="A16" s="1113" t="s">
        <v>364</v>
      </c>
      <c r="B16" s="1114" t="s">
        <v>517</v>
      </c>
      <c r="C16" s="1114" t="s">
        <v>518</v>
      </c>
      <c r="D16" s="1114" t="s">
        <v>524</v>
      </c>
      <c r="E16" s="1114" t="s">
        <v>525</v>
      </c>
      <c r="F16" s="1114" t="s">
        <v>519</v>
      </c>
      <c r="G16" s="1115" t="s">
        <v>612</v>
      </c>
      <c r="H16" s="1116" t="s">
        <v>612</v>
      </c>
      <c r="I16" s="1117" t="s">
        <v>613</v>
      </c>
      <c r="J16" s="1118" t="s">
        <v>488</v>
      </c>
      <c r="K16" s="1118" t="s">
        <v>515</v>
      </c>
      <c r="L16" s="1114" t="s">
        <v>371</v>
      </c>
      <c r="M16" s="1119" t="s">
        <v>356</v>
      </c>
      <c r="N16" s="1119" t="s">
        <v>357</v>
      </c>
      <c r="O16" s="1114" t="s">
        <v>609</v>
      </c>
      <c r="P16" s="1114" t="s">
        <v>610</v>
      </c>
      <c r="Q16" s="1120" t="s">
        <v>513</v>
      </c>
    </row>
    <row r="17" spans="1:31" ht="15.75">
      <c r="A17" s="1122">
        <v>1</v>
      </c>
      <c r="B17" s="1123">
        <v>2</v>
      </c>
      <c r="C17" s="1123">
        <v>3</v>
      </c>
      <c r="D17" s="1123">
        <v>4</v>
      </c>
      <c r="E17" s="1123">
        <v>5</v>
      </c>
      <c r="F17" s="1124">
        <v>6</v>
      </c>
      <c r="G17" s="1123">
        <v>7</v>
      </c>
      <c r="H17" s="1125">
        <v>8</v>
      </c>
      <c r="I17" s="1126">
        <v>9</v>
      </c>
      <c r="J17" s="1127">
        <v>10</v>
      </c>
      <c r="K17" s="1127">
        <v>11</v>
      </c>
      <c r="L17" s="1128">
        <v>12</v>
      </c>
      <c r="M17" s="1128">
        <v>13</v>
      </c>
      <c r="N17" s="1128">
        <v>14</v>
      </c>
      <c r="O17" s="1128">
        <v>15</v>
      </c>
      <c r="P17" s="1128" t="s">
        <v>527</v>
      </c>
      <c r="Q17" s="1128">
        <v>17</v>
      </c>
    </row>
    <row r="18" spans="1:31" ht="24.6" customHeight="1">
      <c r="A18" s="1250" t="s">
        <v>560</v>
      </c>
      <c r="B18" s="1432" t="s">
        <v>614</v>
      </c>
      <c r="C18" s="1433"/>
      <c r="D18" s="1433"/>
      <c r="E18" s="1433"/>
      <c r="F18" s="1433"/>
      <c r="G18" s="1433"/>
      <c r="H18" s="1433"/>
      <c r="I18" s="1433"/>
      <c r="J18" s="1433"/>
      <c r="K18" s="1433"/>
      <c r="L18" s="1433"/>
      <c r="M18" s="1433"/>
      <c r="N18" s="1433"/>
      <c r="O18" s="1433"/>
      <c r="P18" s="1433"/>
      <c r="Q18" s="1434"/>
      <c r="R18" s="1252" t="s">
        <v>550</v>
      </c>
      <c r="S18" s="1253" t="s">
        <v>496</v>
      </c>
    </row>
    <row r="19" spans="1:31" s="1082" customFormat="1" ht="46.9" customHeight="1">
      <c r="A19" s="1139">
        <v>1</v>
      </c>
      <c r="B19" s="1139"/>
      <c r="C19" s="1139"/>
      <c r="D19" s="1139"/>
      <c r="E19" s="1139"/>
      <c r="F19" s="1139"/>
      <c r="G19" s="1139"/>
      <c r="H19" s="1139">
        <v>73121020</v>
      </c>
      <c r="I19" s="1254"/>
      <c r="J19" s="1141">
        <v>0.18</v>
      </c>
      <c r="K19" s="1142"/>
      <c r="L19" s="1217" t="s">
        <v>607</v>
      </c>
      <c r="M19" s="1139" t="s">
        <v>608</v>
      </c>
      <c r="N19" s="1139">
        <v>172</v>
      </c>
      <c r="O19" s="1143"/>
      <c r="P19" s="1144">
        <f>O19*N19</f>
        <v>0</v>
      </c>
      <c r="Q19" s="1145">
        <f>S19</f>
        <v>0</v>
      </c>
      <c r="R19" s="1082">
        <f>IF(P19="Included",0,P19)</f>
        <v>0</v>
      </c>
      <c r="S19" s="1082">
        <f>IF(K19="",(R19*J19),(R19*K19))</f>
        <v>0</v>
      </c>
      <c r="T19" s="1146" t="e">
        <f>+#REF!*O19</f>
        <v>#REF!</v>
      </c>
      <c r="U19" s="1146"/>
      <c r="AD19" s="1147"/>
    </row>
    <row r="20" spans="1:31" ht="19.5" customHeight="1">
      <c r="A20" s="1255"/>
      <c r="B20" s="1256"/>
      <c r="C20" s="1256"/>
      <c r="D20" s="1256"/>
      <c r="E20" s="1256"/>
      <c r="F20" s="1256"/>
      <c r="G20" s="1256"/>
      <c r="H20" s="1256"/>
      <c r="I20" s="1256"/>
      <c r="J20" s="1256"/>
      <c r="K20" s="1256"/>
      <c r="L20" s="1256"/>
      <c r="M20" s="1256"/>
      <c r="N20" s="1256"/>
      <c r="O20" s="1256"/>
      <c r="P20" s="1256"/>
      <c r="Q20" s="1256"/>
    </row>
    <row r="21" spans="1:31" s="1067" customFormat="1" ht="40.5" customHeight="1">
      <c r="A21" s="1414"/>
      <c r="B21" s="1415"/>
      <c r="C21" s="1415"/>
      <c r="D21" s="1415"/>
      <c r="E21" s="1415"/>
      <c r="F21" s="1415"/>
      <c r="G21" s="1415"/>
      <c r="H21" s="1415"/>
      <c r="I21" s="1416"/>
      <c r="J21" s="1441" t="s">
        <v>611</v>
      </c>
      <c r="K21" s="1442"/>
      <c r="L21" s="1442"/>
      <c r="M21" s="1442"/>
      <c r="N21" s="1442"/>
      <c r="O21" s="1443"/>
      <c r="P21" s="1152">
        <f>SUM(P19:P19)</f>
        <v>0</v>
      </c>
      <c r="Q21" s="1284">
        <f>Q19</f>
        <v>0</v>
      </c>
      <c r="R21" s="1065"/>
      <c r="S21" s="1258">
        <f>SUM(S19:S19)</f>
        <v>0</v>
      </c>
      <c r="T21" s="1067" t="e">
        <f>+SUM(T19:T19)</f>
        <v>#REF!</v>
      </c>
      <c r="AC21" s="1155"/>
      <c r="AD21" s="1155"/>
      <c r="AE21" s="1155"/>
    </row>
    <row r="22" spans="1:31" s="1067" customFormat="1" ht="25.5" customHeight="1">
      <c r="A22" s="1156"/>
      <c r="B22" s="1157"/>
      <c r="C22" s="1157"/>
      <c r="D22" s="1157"/>
      <c r="E22" s="1157"/>
      <c r="F22" s="1157"/>
      <c r="G22" s="1157"/>
      <c r="H22" s="1158"/>
      <c r="I22" s="1159"/>
      <c r="J22" s="1439" t="s">
        <v>615</v>
      </c>
      <c r="K22" s="1439"/>
      <c r="L22" s="1439"/>
      <c r="M22" s="1439"/>
      <c r="N22" s="1439"/>
      <c r="O22" s="1440"/>
      <c r="P22" s="1152"/>
      <c r="Q22" s="1160">
        <f>P21+Q21</f>
        <v>0</v>
      </c>
      <c r="R22" s="1065"/>
      <c r="S22" s="1065"/>
      <c r="T22" s="1067" t="e">
        <f>+T21*0.18</f>
        <v>#REF!</v>
      </c>
      <c r="AC22" s="1155"/>
      <c r="AD22" s="1155"/>
      <c r="AE22" s="1155"/>
    </row>
    <row r="23" spans="1:31" ht="15.75">
      <c r="A23" s="1243"/>
      <c r="B23" s="1239"/>
      <c r="C23" s="1238"/>
      <c r="D23" s="1238"/>
      <c r="E23" s="1238"/>
      <c r="F23" s="1238"/>
      <c r="G23" s="1238"/>
      <c r="H23" s="1238"/>
      <c r="I23" s="1238"/>
      <c r="J23" s="1238"/>
      <c r="K23" s="1238"/>
      <c r="L23" s="1238"/>
      <c r="M23" s="1238"/>
      <c r="N23" s="1238"/>
      <c r="O23" s="1238"/>
      <c r="P23" s="1238"/>
      <c r="Q23" s="1238"/>
    </row>
    <row r="24" spans="1:31" ht="37.9" hidden="1" customHeight="1">
      <c r="A24" s="1165" t="s">
        <v>491</v>
      </c>
      <c r="B24" s="1418" t="s">
        <v>492</v>
      </c>
      <c r="C24" s="1418"/>
      <c r="D24" s="1418"/>
      <c r="E24" s="1418"/>
      <c r="F24" s="1418"/>
      <c r="G24" s="1418"/>
      <c r="H24" s="1418"/>
      <c r="I24" s="1418"/>
      <c r="J24" s="1418"/>
      <c r="K24" s="1418"/>
      <c r="L24" s="1418"/>
      <c r="M24" s="1238"/>
      <c r="N24" s="1238"/>
      <c r="O24" s="1238"/>
      <c r="P24" s="1238"/>
      <c r="Q24" s="1238"/>
    </row>
    <row r="25" spans="1:31" ht="21" customHeight="1">
      <c r="A25" s="1259"/>
      <c r="B25" s="1260"/>
      <c r="C25" s="1260"/>
      <c r="D25" s="1260"/>
      <c r="E25" s="1260"/>
      <c r="F25" s="1260"/>
      <c r="G25" s="1260"/>
      <c r="H25" s="1260"/>
      <c r="I25" s="1260"/>
      <c r="J25" s="1260"/>
      <c r="K25" s="1260"/>
      <c r="L25" s="1260"/>
      <c r="M25" s="1260"/>
      <c r="N25" s="1260"/>
      <c r="O25" s="1438"/>
      <c r="P25" s="1438"/>
      <c r="Q25" s="1438"/>
    </row>
    <row r="26" spans="1:31" ht="33.6" customHeight="1">
      <c r="A26" s="1261" t="s">
        <v>409</v>
      </c>
      <c r="B26" s="1262" t="str">
        <f>IF('Sch-1'!B54=0,"", 'Sch-1'!B54)</f>
        <v>2-Feb-2020</v>
      </c>
      <c r="C26" s="1263"/>
      <c r="D26" s="1263"/>
      <c r="E26" s="1263"/>
      <c r="F26" s="1263"/>
      <c r="G26" s="1263"/>
      <c r="H26" s="1263" t="str">
        <f>IF('Sch-1'!B54=0,"", 'Sch-1'!B54)</f>
        <v>2-Feb-2020</v>
      </c>
      <c r="I26" s="1263"/>
      <c r="J26" s="1263"/>
      <c r="K26" s="1263"/>
      <c r="L26" s="1263"/>
      <c r="M26" s="1263"/>
      <c r="N26" s="1263"/>
      <c r="O26" s="1438" t="str">
        <f>"Printed Name : " &amp; IF('Sch-1'!M55=0,"",'Sch-1'!M55)</f>
        <v xml:space="preserve">Printed Name : </v>
      </c>
      <c r="P26" s="1438"/>
      <c r="Q26" s="1438"/>
    </row>
    <row r="27" spans="1:31" ht="33.6" customHeight="1">
      <c r="A27" s="1261" t="s">
        <v>410</v>
      </c>
      <c r="B27" s="1262" t="str">
        <f>IF('Sch-1'!B55=0,"", 'Sch-1'!B55)</f>
        <v/>
      </c>
      <c r="C27" s="1228"/>
      <c r="D27" s="1228"/>
      <c r="E27" s="1228"/>
      <c r="F27" s="1228"/>
      <c r="G27" s="1228"/>
      <c r="H27" s="1228" t="str">
        <f>IF('Sch-1'!B55=0,"", 'Sch-1'!B55)</f>
        <v/>
      </c>
      <c r="I27" s="1228"/>
      <c r="J27" s="1228"/>
      <c r="K27" s="1228"/>
      <c r="L27" s="1228"/>
      <c r="M27" s="1228"/>
      <c r="N27" s="1228"/>
      <c r="O27" s="1438" t="str">
        <f>"Designation   : " &amp; IF('Sch-1'!M56=0,"",'Sch-1'!M56)</f>
        <v xml:space="preserve">Designation   : </v>
      </c>
      <c r="P27" s="1438"/>
      <c r="Q27" s="1438"/>
    </row>
    <row r="28" spans="1:31" ht="33.6" customHeight="1">
      <c r="A28" s="1227"/>
      <c r="B28" s="1226"/>
      <c r="C28" s="1228"/>
      <c r="D28" s="1228"/>
      <c r="E28" s="1228"/>
      <c r="F28" s="1228"/>
      <c r="G28" s="1228"/>
      <c r="H28" s="1228"/>
      <c r="I28" s="1228"/>
      <c r="J28" s="1228"/>
      <c r="K28" s="1228"/>
      <c r="L28" s="1228"/>
      <c r="M28" s="1228"/>
      <c r="N28" s="1228"/>
      <c r="O28" s="1438"/>
      <c r="P28" s="1438"/>
      <c r="Q28" s="1438"/>
    </row>
    <row r="29" spans="1:31" ht="33.6" customHeight="1">
      <c r="A29" s="1227"/>
      <c r="B29" s="1226"/>
      <c r="C29" s="1228"/>
      <c r="D29" s="1228"/>
      <c r="E29" s="1228"/>
      <c r="F29" s="1228"/>
      <c r="G29" s="1228"/>
      <c r="H29" s="1228"/>
      <c r="I29" s="1228"/>
      <c r="J29" s="1228"/>
      <c r="K29" s="1228"/>
      <c r="L29" s="1228"/>
      <c r="M29" s="1228"/>
      <c r="N29" s="1228"/>
      <c r="O29" s="1227"/>
      <c r="P29" s="1264"/>
      <c r="Q29" s="1265"/>
    </row>
  </sheetData>
  <sheetProtection formatColumns="0" formatRows="0" selectLockedCells="1"/>
  <customSheetViews>
    <customSheetView guid="{1BFD9C24-2F44-4B3F-BC11-27A15F339058}" scale="70" showPageBreaks="1" fitToPage="1" printArea="1" hiddenRows="1" hiddenColumns="1" view="pageBreakPreview" topLeftCell="A10">
      <selection activeCell="AB19" sqref="AB19"/>
      <pageMargins left="0.25" right="0.25" top="0.75" bottom="0.75" header="0.3" footer="0.3"/>
      <pageSetup scale="78" fitToHeight="0" orientation="landscape" r:id="rId1"/>
      <headerFooter alignWithMargins="0">
        <oddFooter>&amp;R&amp;"Book Antiqua,Bold"&amp;10Schedule-4/ Page &amp;P of &amp;N</oddFooter>
      </headerFooter>
    </customSheetView>
    <customSheetView guid="{A68B9ADD-4857-4982-919F-59DC4AD390A9}" scale="70" showPageBreaks="1" fitToPage="1" printArea="1" hiddenColumns="1" view="pageBreakPreview" topLeftCell="A9">
      <selection activeCell="O26" sqref="O26"/>
      <pageMargins left="0.25" right="0.25" top="0.75" bottom="0.75" header="0.3" footer="0.3"/>
      <pageSetup scale="54" fitToHeight="0" orientation="landscape" r:id="rId2"/>
      <headerFooter alignWithMargins="0">
        <oddFooter>&amp;R&amp;"Book Antiqua,Bold"&amp;10Schedule-4/ Page &amp;P of &amp;N</oddFooter>
      </headerFooter>
    </customSheetView>
    <customSheetView guid="{E31EEC54-5F58-47EA-99FC-C1E22AF5375A}" showPageBreaks="1" fitToPage="1" printArea="1" hiddenColumns="1" view="pageBreakPreview" topLeftCell="H22">
      <selection activeCell="O23" sqref="O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498493C3-769C-4143-9114-C68CD1D40B11}" showPageBreaks="1" fitToPage="1" printArea="1" hiddenColumns="1" view="pageBreakPreview" topLeftCell="G18">
      <selection activeCell="O25" sqref="O25:O28"/>
      <pageMargins left="0.25" right="0.25" top="0.75" bottom="0.75" header="0.3" footer="0.3"/>
      <pageSetup scale="58" fitToHeight="0" orientation="landscape" r:id="rId4"/>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5"/>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6"/>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7"/>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8"/>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9"/>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10"/>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1"/>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2"/>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3"/>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4"/>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5"/>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6"/>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7"/>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8"/>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9"/>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20"/>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21"/>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22"/>
      <headerFooter alignWithMargins="0">
        <oddFooter>&amp;R&amp;"Book Antiqua,Bold"&amp;10Schedule-4/ Page &amp;P of &amp;N</oddFooter>
      </headerFooter>
    </customSheetView>
    <customSheetView guid="{0E784DF4-DCB0-4594-B697-9BB3E5A34D91}" showPageBreaks="1" fitToPage="1" printArea="1" hiddenColumns="1" view="pageBreakPreview" topLeftCell="H20">
      <selection activeCell="O20" sqref="O20"/>
      <pageMargins left="0.25" right="0.25" top="0.75" bottom="0.75" header="0.3" footer="0.3"/>
      <pageSetup scale="58" fitToHeight="0" orientation="landscape" r:id="rId23"/>
      <headerFooter alignWithMargins="0">
        <oddFooter>&amp;R&amp;"Book Antiqua,Bold"&amp;10Schedule-4/ Page &amp;P of &amp;N</oddFooter>
      </headerFooter>
    </customSheetView>
    <customSheetView guid="{49037B54-2990-41F2-A98D-615EDAEEEC02}" scale="70" showPageBreaks="1" fitToPage="1" printArea="1" hiddenColumns="1" view="pageBreakPreview" topLeftCell="A9">
      <selection activeCell="O26" sqref="O26"/>
      <pageMargins left="0.25" right="0.25" top="0.75" bottom="0.75" header="0.3" footer="0.3"/>
      <pageSetup scale="55" fitToHeight="0" orientation="landscape" r:id="rId24"/>
      <headerFooter alignWithMargins="0">
        <oddFooter>&amp;R&amp;"Book Antiqua,Bold"&amp;10Schedule-4/ Page &amp;P of &amp;N</oddFooter>
      </headerFooter>
    </customSheetView>
  </customSheetViews>
  <mergeCells count="16">
    <mergeCell ref="B11:O11"/>
    <mergeCell ref="A7:O7"/>
    <mergeCell ref="B18:Q18"/>
    <mergeCell ref="A3:Q3"/>
    <mergeCell ref="A4:Q4"/>
    <mergeCell ref="B8:O8"/>
    <mergeCell ref="B9:O9"/>
    <mergeCell ref="B10:O10"/>
    <mergeCell ref="O25:Q25"/>
    <mergeCell ref="O28:Q28"/>
    <mergeCell ref="O27:Q27"/>
    <mergeCell ref="O26:Q26"/>
    <mergeCell ref="A21:I21"/>
    <mergeCell ref="J22:O22"/>
    <mergeCell ref="J21:O21"/>
    <mergeCell ref="B24:L24"/>
  </mergeCells>
  <phoneticPr fontId="2" type="noConversion"/>
  <conditionalFormatting sqref="O19">
    <cfRule type="expression" dxfId="8" priority="89" stopIfTrue="1">
      <formula>N19&gt;0</formula>
    </cfRule>
  </conditionalFormatting>
  <conditionalFormatting sqref="I19">
    <cfRule type="expression" dxfId="7" priority="44" stopIfTrue="1">
      <formula>H19&gt;0</formula>
    </cfRule>
  </conditionalFormatting>
  <conditionalFormatting sqref="K19">
    <cfRule type="cellIs" dxfId="6" priority="41" stopIfTrue="1" operator="equal">
      <formula>"a"</formula>
    </cfRule>
  </conditionalFormatting>
  <conditionalFormatting sqref="K19">
    <cfRule type="expression" dxfId="5" priority="5" stopIfTrue="1">
      <formula>J19&gt;0</formula>
    </cfRule>
  </conditionalFormatting>
  <dataValidations count="4">
    <dataValidation operator="greaterThan" allowBlank="1" showInputMessage="1" showErrorMessage="1" error="Enter only Numeric Value greater than zero or leave the cell blank !" sqref="K16:K17"/>
    <dataValidation type="whole" operator="greaterThan" allowBlank="1" showInputMessage="1" showErrorMessage="1" error="Enter only Numeric Value greater than zero or leave the cell blank !" sqref="O19">
      <formula1>0</formula1>
    </dataValidation>
    <dataValidation type="list" operator="greaterThan" allowBlank="1" showInputMessage="1" showErrorMessage="1" sqref="K19">
      <formula1>"0%,5%,12%,18%,28%"</formula1>
    </dataValidation>
    <dataValidation type="whole" operator="greaterThan" allowBlank="1" showInputMessage="1" showErrorMessage="1" sqref="I19">
      <formula1>1</formula1>
    </dataValidation>
  </dataValidations>
  <pageMargins left="0.25" right="0.25" top="0.75" bottom="0.75" header="0.3" footer="0.3"/>
  <pageSetup scale="78" fitToHeight="0" orientation="landscape" r:id="rId25"/>
  <headerFooter alignWithMargins="0">
    <oddFooter>&amp;R&amp;"Book Antiqua,Bold"&amp;10Schedule-4/ Page &amp;P of &amp;N</oddFooter>
  </headerFooter>
  <drawing r:id="rId2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33"/>
  </sheetPr>
  <dimension ref="A1:X74"/>
  <sheetViews>
    <sheetView view="pageBreakPreview" topLeftCell="A10" zoomScaleNormal="100" zoomScaleSheetLayoutView="100" workbookViewId="0">
      <selection activeCell="B26" sqref="B26"/>
    </sheetView>
  </sheetViews>
  <sheetFormatPr defaultColWidth="10" defaultRowHeight="16.5"/>
  <cols>
    <col min="1" max="1" width="10.375" style="45" customWidth="1"/>
    <col min="2" max="2" width="40.875" style="45" customWidth="1"/>
    <col min="3" max="3" width="17.5" style="45" customWidth="1"/>
    <col min="4" max="4" width="20.5" style="45" customWidth="1"/>
    <col min="5" max="5" width="20" style="45" customWidth="1"/>
    <col min="6" max="6" width="10" style="164" customWidth="1"/>
    <col min="7" max="7" width="29.875" style="164" customWidth="1"/>
    <col min="8" max="8" width="10" style="164" customWidth="1"/>
    <col min="9" max="9" width="12.25" style="300" hidden="1" customWidth="1"/>
    <col min="10" max="10" width="12.625" style="300" hidden="1" customWidth="1"/>
    <col min="11" max="11" width="15" style="300" hidden="1" customWidth="1"/>
    <col min="12" max="13" width="10" style="300" hidden="1" customWidth="1"/>
    <col min="14" max="14" width="18.625" style="300" hidden="1" customWidth="1"/>
    <col min="15" max="15" width="16" style="300" hidden="1" customWidth="1"/>
    <col min="16" max="16" width="10" style="300" hidden="1" customWidth="1"/>
    <col min="17" max="17" width="10" style="300" customWidth="1"/>
    <col min="18" max="18" width="10" style="42" customWidth="1"/>
    <col min="19" max="24" width="10" style="164" customWidth="1"/>
    <col min="25" max="16384" width="10" style="42"/>
  </cols>
  <sheetData>
    <row r="1" spans="1:15" ht="18" customHeight="1">
      <c r="A1" s="64" t="str">
        <f>Cover!B3</f>
        <v>Specification No: SR-II/C&amp;M/WC -2828/NIT-179(E)/2020</v>
      </c>
      <c r="B1" s="65"/>
      <c r="C1" s="66"/>
      <c r="D1" s="66"/>
      <c r="E1" s="9" t="s">
        <v>431</v>
      </c>
    </row>
    <row r="2" spans="1:15" ht="8.1" customHeight="1">
      <c r="A2" s="5"/>
      <c r="B2" s="14"/>
      <c r="C2" s="7"/>
      <c r="D2" s="7"/>
      <c r="E2" s="2"/>
      <c r="F2" s="217"/>
    </row>
    <row r="3" spans="1:15" ht="61.5" customHeight="1">
      <c r="A3" s="1446" t="str">
        <f>Cover!$B$2</f>
        <v xml:space="preserve">Establishment of Reliable Communication Network Package-I (OPGW) in Puducherry </v>
      </c>
      <c r="B3" s="1446"/>
      <c r="C3" s="1446"/>
      <c r="D3" s="1446"/>
      <c r="E3" s="1446"/>
    </row>
    <row r="4" spans="1:15" ht="21.95" customHeight="1">
      <c r="A4" s="1450" t="s">
        <v>27</v>
      </c>
      <c r="B4" s="1450"/>
      <c r="C4" s="1450"/>
      <c r="D4" s="1450"/>
      <c r="E4" s="1450"/>
    </row>
    <row r="5" spans="1:15" ht="12" customHeight="1">
      <c r="A5" s="48"/>
      <c r="B5" s="43"/>
      <c r="C5" s="43"/>
      <c r="D5" s="43"/>
      <c r="E5" s="43"/>
    </row>
    <row r="6" spans="1:15" ht="18" customHeight="1">
      <c r="A6" s="35" t="str">
        <f>'Sch-1'!A6</f>
        <v>Bidder’s Name and Address (Sole Bidder) :</v>
      </c>
      <c r="D6" s="69" t="s">
        <v>399</v>
      </c>
    </row>
    <row r="7" spans="1:15" ht="18" customHeight="1">
      <c r="A7" s="188" t="str">
        <f>'Sch-1'!A7</f>
        <v/>
      </c>
      <c r="D7" s="70" t="str">
        <f>'Sch-1'!M7</f>
        <v>Contracts Services, 3rd Floor</v>
      </c>
    </row>
    <row r="8" spans="1:15" ht="18" customHeight="1">
      <c r="A8" s="46" t="s">
        <v>415</v>
      </c>
      <c r="B8" s="1449" t="str">
        <f>IF('Sch-1'!C8=0, "", 'Sch-1'!C8)</f>
        <v/>
      </c>
      <c r="C8" s="1449"/>
      <c r="D8" s="70" t="str">
        <f>'Sch-1'!M8</f>
        <v>Power Grid Corporation of India Ltd.,</v>
      </c>
    </row>
    <row r="9" spans="1:15" ht="18" customHeight="1">
      <c r="A9" s="46" t="s">
        <v>416</v>
      </c>
      <c r="B9" s="1449" t="str">
        <f>IF('Sch-1'!C9=0, "", 'Sch-1'!C9)</f>
        <v/>
      </c>
      <c r="C9" s="1449"/>
      <c r="D9" s="70" t="str">
        <f>'Sch-1'!M9</f>
        <v>SRTS-II RHQ Bangalore</v>
      </c>
    </row>
    <row r="10" spans="1:15" ht="18" customHeight="1">
      <c r="A10" s="47"/>
      <c r="B10" s="1449" t="str">
        <f>IF('Sch-1'!C10=0, "", 'Sch-1'!C10)</f>
        <v/>
      </c>
      <c r="C10" s="1449"/>
      <c r="D10" s="70">
        <f>'Sch-1'!M10</f>
        <v>0</v>
      </c>
    </row>
    <row r="11" spans="1:15" ht="18" customHeight="1">
      <c r="A11" s="47"/>
      <c r="B11" s="1449" t="str">
        <f>IF('Sch-1'!C11=0, "", 'Sch-1'!C11)</f>
        <v/>
      </c>
      <c r="C11" s="1449"/>
      <c r="D11" s="70">
        <f>'Sch-1'!M11</f>
        <v>0</v>
      </c>
    </row>
    <row r="12" spans="1:15" ht="8.1" customHeight="1"/>
    <row r="13" spans="1:15" ht="21.95" customHeight="1">
      <c r="A13" s="85" t="s">
        <v>381</v>
      </c>
      <c r="B13" s="1451" t="s">
        <v>382</v>
      </c>
      <c r="C13" s="1452"/>
      <c r="D13" s="1447" t="s">
        <v>383</v>
      </c>
      <c r="E13" s="1448"/>
      <c r="I13" s="1445" t="s">
        <v>260</v>
      </c>
      <c r="J13" s="1445"/>
      <c r="K13" s="1445"/>
      <c r="M13" s="1445" t="s">
        <v>286</v>
      </c>
      <c r="N13" s="1445"/>
      <c r="O13" s="1445"/>
    </row>
    <row r="14" spans="1:15" ht="18" customHeight="1">
      <c r="A14" s="49" t="s">
        <v>384</v>
      </c>
      <c r="B14" s="1459" t="s">
        <v>498</v>
      </c>
      <c r="C14" s="1460"/>
      <c r="D14" s="1457"/>
      <c r="E14" s="1458"/>
      <c r="I14" s="301" t="s">
        <v>235</v>
      </c>
      <c r="K14" s="301" t="e">
        <f>ROUND('Sch-1'!AE3*#REF!,0)</f>
        <v>#REF!</v>
      </c>
      <c r="M14" s="301" t="s">
        <v>235</v>
      </c>
      <c r="O14" s="301" t="e">
        <f>ROUND('Sch-1'!AE5*#REF!,0)</f>
        <v>#REF!</v>
      </c>
    </row>
    <row r="15" spans="1:15" ht="101.25" customHeight="1">
      <c r="A15" s="50"/>
      <c r="B15" s="1454" t="s">
        <v>602</v>
      </c>
      <c r="C15" s="1455"/>
      <c r="D15" s="1470">
        <f>'Sch-1'!N49</f>
        <v>0</v>
      </c>
      <c r="E15" s="1471"/>
      <c r="G15" s="671"/>
    </row>
    <row r="16" spans="1:15" ht="18" customHeight="1">
      <c r="A16" s="49" t="s">
        <v>385</v>
      </c>
      <c r="B16" s="1459" t="s">
        <v>500</v>
      </c>
      <c r="C16" s="1460"/>
      <c r="D16" s="1456"/>
      <c r="E16" s="1456"/>
      <c r="I16" s="301" t="s">
        <v>261</v>
      </c>
      <c r="K16" s="302">
        <f>IF(ISERROR(ROUND((#REF!+#REF!)*#REF!,0)),0, ROUND((#REF!+#REF!)*#REF!,0))</f>
        <v>0</v>
      </c>
      <c r="M16" s="301" t="s">
        <v>261</v>
      </c>
      <c r="O16" s="302">
        <f>IF(ISERROR(ROUND((#REF!+#REF!)*#REF!,0)),0, ROUND((#REF!+#REF!)*#REF!,0))</f>
        <v>0</v>
      </c>
    </row>
    <row r="17" spans="1:15" ht="90.75" customHeight="1">
      <c r="A17" s="50"/>
      <c r="B17" s="1454" t="s">
        <v>601</v>
      </c>
      <c r="C17" s="1455"/>
      <c r="D17" s="1470">
        <f>'Sch-3 '!S28</f>
        <v>0</v>
      </c>
      <c r="E17" s="1471"/>
      <c r="G17" s="669"/>
      <c r="I17" s="303" t="e">
        <f>#REF!/'Sch-1'!AE1</f>
        <v>#REF!</v>
      </c>
      <c r="K17" s="300">
        <f>'Sch-1'!AE3</f>
        <v>0</v>
      </c>
      <c r="M17" s="303" t="e">
        <f>I17</f>
        <v>#REF!</v>
      </c>
      <c r="O17" s="300">
        <f>'Sch-1'!AE5</f>
        <v>0</v>
      </c>
    </row>
    <row r="18" spans="1:15" ht="18" customHeight="1">
      <c r="A18" s="1453"/>
      <c r="B18" s="1468" t="s">
        <v>503</v>
      </c>
      <c r="C18" s="1469"/>
      <c r="D18" s="1461">
        <f>D17+D15</f>
        <v>0</v>
      </c>
      <c r="E18" s="1462"/>
      <c r="I18" s="300" t="s">
        <v>277</v>
      </c>
      <c r="K18" s="304" t="e">
        <f>K14+K16+#REF!</f>
        <v>#REF!</v>
      </c>
      <c r="M18" s="300" t="s">
        <v>287</v>
      </c>
      <c r="O18" s="304" t="e">
        <f>O14+O16+#REF!</f>
        <v>#REF!</v>
      </c>
    </row>
    <row r="19" spans="1:15" ht="24.75" customHeight="1">
      <c r="A19" s="1453"/>
      <c r="B19" s="1466"/>
      <c r="C19" s="1467"/>
      <c r="D19" s="1464"/>
      <c r="E19" s="1465"/>
    </row>
    <row r="20" spans="1:15" ht="18" customHeight="1">
      <c r="A20" s="52"/>
      <c r="B20" s="53"/>
      <c r="C20" s="53"/>
      <c r="D20" s="54"/>
      <c r="E20" s="54"/>
    </row>
    <row r="21" spans="1:15" ht="24" customHeight="1">
      <c r="A21" s="80"/>
      <c r="B21" s="1463"/>
      <c r="C21" s="1463"/>
      <c r="D21" s="1463"/>
      <c r="E21" s="1463"/>
    </row>
    <row r="22" spans="1:15" ht="18" customHeight="1">
      <c r="A22" s="55"/>
      <c r="B22" s="55"/>
      <c r="C22" s="55"/>
      <c r="D22" s="55"/>
      <c r="E22" s="55"/>
    </row>
    <row r="23" spans="1:15" ht="30" customHeight="1">
      <c r="A23" s="55"/>
      <c r="B23" s="55"/>
      <c r="C23" s="40"/>
      <c r="D23" s="55"/>
      <c r="E23" s="55"/>
    </row>
    <row r="24" spans="1:15" ht="30" customHeight="1">
      <c r="A24" s="39" t="s">
        <v>76</v>
      </c>
      <c r="B24" s="111" t="str">
        <f>IF('Sch-1'!B54=0,"", 'Sch-1'!B54)</f>
        <v>2-Feb-2020</v>
      </c>
      <c r="C24" s="40" t="s">
        <v>411</v>
      </c>
      <c r="D24" s="104" t="str">
        <f>IF('Sch-1'!M55=0,"",'Sch-1'!M55)</f>
        <v/>
      </c>
      <c r="F24" s="305"/>
    </row>
    <row r="25" spans="1:15" ht="30" customHeight="1">
      <c r="A25" s="39" t="s">
        <v>458</v>
      </c>
      <c r="B25" s="103" t="str">
        <f>IF('Sch-1'!B55=0,"", 'Sch-1'!B55)</f>
        <v/>
      </c>
      <c r="C25" s="40" t="s">
        <v>412</v>
      </c>
      <c r="D25" s="104" t="str">
        <f>IF('Sch-1'!M56=0,"",'Sch-1'!M56)</f>
        <v/>
      </c>
      <c r="F25" s="305"/>
    </row>
    <row r="26" spans="1:15" ht="30" customHeight="1">
      <c r="A26" s="216"/>
      <c r="B26" s="215"/>
      <c r="C26" s="40"/>
      <c r="D26" s="164"/>
      <c r="E26" s="164"/>
      <c r="F26" s="305"/>
    </row>
    <row r="27" spans="1:15" ht="33" customHeight="1">
      <c r="A27" s="216"/>
      <c r="B27" s="215"/>
      <c r="C27" s="217"/>
      <c r="D27" s="246"/>
      <c r="E27" s="243"/>
      <c r="F27" s="305"/>
    </row>
    <row r="28" spans="1:15" ht="21.95" customHeight="1">
      <c r="A28" s="244"/>
      <c r="B28" s="244"/>
      <c r="C28" s="244"/>
      <c r="D28" s="244"/>
      <c r="E28" s="245"/>
    </row>
    <row r="29" spans="1:15" ht="21.95" customHeight="1">
      <c r="A29" s="244"/>
      <c r="B29" s="244"/>
      <c r="C29" s="244"/>
      <c r="D29" s="244"/>
      <c r="E29" s="245"/>
    </row>
    <row r="30" spans="1:15" ht="21.95" customHeight="1">
      <c r="A30" s="244"/>
      <c r="B30" s="244"/>
      <c r="C30" s="244"/>
      <c r="D30" s="244"/>
      <c r="E30" s="245"/>
    </row>
    <row r="31" spans="1:15" ht="21.95" customHeight="1">
      <c r="A31" s="244"/>
      <c r="B31" s="244"/>
      <c r="C31" s="244"/>
      <c r="D31" s="244"/>
      <c r="E31" s="245"/>
    </row>
    <row r="32" spans="1:15" ht="21.95" customHeight="1">
      <c r="A32" s="244"/>
      <c r="B32" s="244"/>
      <c r="C32" s="244"/>
      <c r="D32" s="244"/>
      <c r="E32" s="245"/>
    </row>
    <row r="33" spans="1:5" ht="21.95" customHeight="1">
      <c r="A33" s="244"/>
      <c r="B33" s="244"/>
      <c r="C33" s="244"/>
      <c r="D33" s="244"/>
      <c r="E33" s="245"/>
    </row>
    <row r="34" spans="1:5" ht="24.95" customHeight="1">
      <c r="A34" s="243"/>
      <c r="B34" s="243"/>
      <c r="C34" s="243"/>
      <c r="D34" s="243"/>
      <c r="E34" s="243"/>
    </row>
    <row r="35" spans="1:5" ht="24.95" customHeight="1">
      <c r="A35" s="243"/>
      <c r="B35" s="243"/>
      <c r="C35" s="243"/>
      <c r="D35" s="243"/>
      <c r="E35" s="243"/>
    </row>
    <row r="36" spans="1:5" ht="24.95" customHeight="1">
      <c r="A36" s="243"/>
      <c r="B36" s="243"/>
      <c r="C36" s="243"/>
      <c r="D36" s="243"/>
      <c r="E36" s="243"/>
    </row>
    <row r="37" spans="1:5" ht="24.95" customHeight="1">
      <c r="A37" s="243"/>
      <c r="B37" s="243"/>
      <c r="C37" s="243"/>
      <c r="D37" s="243"/>
      <c r="E37" s="243"/>
    </row>
    <row r="38" spans="1:5" ht="24.95" customHeight="1">
      <c r="A38" s="243"/>
      <c r="B38" s="243"/>
      <c r="C38" s="243"/>
      <c r="D38" s="243"/>
      <c r="E38" s="243"/>
    </row>
    <row r="39" spans="1:5" ht="24.95" customHeight="1">
      <c r="A39" s="243"/>
      <c r="B39" s="243"/>
      <c r="C39" s="243"/>
      <c r="D39" s="243"/>
      <c r="E39" s="243"/>
    </row>
    <row r="40" spans="1:5" ht="24.95" customHeight="1">
      <c r="A40" s="243"/>
      <c r="B40" s="243"/>
      <c r="C40" s="243"/>
      <c r="D40" s="243"/>
      <c r="E40" s="243"/>
    </row>
    <row r="41" spans="1:5" ht="24.95" customHeight="1">
      <c r="A41" s="243"/>
      <c r="B41" s="243"/>
      <c r="C41" s="243"/>
      <c r="D41" s="243"/>
      <c r="E41" s="243"/>
    </row>
    <row r="42" spans="1:5" ht="24.95" customHeight="1">
      <c r="A42" s="243"/>
      <c r="B42" s="243"/>
      <c r="C42" s="243"/>
      <c r="D42" s="243"/>
      <c r="E42" s="243"/>
    </row>
    <row r="43" spans="1:5" ht="24.95" customHeight="1">
      <c r="A43" s="243"/>
      <c r="B43" s="243"/>
      <c r="C43" s="243"/>
      <c r="D43" s="243"/>
      <c r="E43" s="243"/>
    </row>
    <row r="44" spans="1:5" ht="24.95" customHeight="1">
      <c r="A44" s="243"/>
      <c r="B44" s="243"/>
      <c r="C44" s="243"/>
      <c r="D44" s="243"/>
      <c r="E44" s="243"/>
    </row>
    <row r="45" spans="1:5" ht="24.95" customHeight="1">
      <c r="A45" s="243"/>
      <c r="B45" s="243"/>
      <c r="C45" s="243"/>
      <c r="D45" s="243"/>
      <c r="E45" s="243"/>
    </row>
    <row r="46" spans="1:5" ht="24.95" customHeight="1">
      <c r="A46" s="243"/>
      <c r="B46" s="243"/>
      <c r="C46" s="243"/>
      <c r="D46" s="243"/>
      <c r="E46" s="243"/>
    </row>
    <row r="47" spans="1:5" ht="24.95" customHeight="1">
      <c r="A47" s="243"/>
      <c r="B47" s="243"/>
      <c r="C47" s="243"/>
      <c r="D47" s="243"/>
      <c r="E47" s="243"/>
    </row>
    <row r="48" spans="1:5" ht="24.95" customHeight="1">
      <c r="A48" s="243"/>
      <c r="B48" s="243"/>
      <c r="C48" s="243"/>
      <c r="D48" s="243"/>
      <c r="E48" s="243"/>
    </row>
    <row r="49" spans="1:5" ht="24.95" customHeight="1">
      <c r="A49" s="243"/>
      <c r="B49" s="243"/>
      <c r="C49" s="243"/>
      <c r="D49" s="243"/>
      <c r="E49" s="243"/>
    </row>
    <row r="50" spans="1:5" ht="24.95" customHeight="1">
      <c r="A50" s="243"/>
      <c r="B50" s="243"/>
      <c r="C50" s="243"/>
      <c r="D50" s="243"/>
      <c r="E50" s="243"/>
    </row>
    <row r="51" spans="1:5" ht="24.95" customHeight="1">
      <c r="A51" s="243"/>
      <c r="B51" s="243"/>
      <c r="C51" s="243"/>
      <c r="D51" s="243"/>
      <c r="E51" s="243"/>
    </row>
    <row r="52" spans="1:5" ht="24.95" customHeight="1">
      <c r="A52" s="243"/>
      <c r="B52" s="243"/>
      <c r="C52" s="243"/>
      <c r="D52" s="243"/>
      <c r="E52" s="243"/>
    </row>
    <row r="53" spans="1:5" ht="24.95" customHeight="1">
      <c r="A53" s="243"/>
      <c r="B53" s="243"/>
      <c r="C53" s="243"/>
      <c r="D53" s="243"/>
      <c r="E53" s="243"/>
    </row>
    <row r="54" spans="1:5" ht="24.95" customHeight="1">
      <c r="A54" s="243"/>
      <c r="B54" s="243"/>
      <c r="C54" s="243"/>
      <c r="D54" s="243"/>
      <c r="E54" s="243"/>
    </row>
    <row r="55" spans="1:5" ht="24.95" customHeight="1">
      <c r="A55" s="243"/>
      <c r="B55" s="243"/>
      <c r="C55" s="243"/>
      <c r="D55" s="243"/>
      <c r="E55" s="243"/>
    </row>
    <row r="56" spans="1:5" ht="24.95" customHeight="1">
      <c r="A56" s="243"/>
      <c r="B56" s="243"/>
      <c r="C56" s="243"/>
      <c r="D56" s="243"/>
      <c r="E56" s="243"/>
    </row>
    <row r="57" spans="1:5">
      <c r="A57" s="243"/>
      <c r="B57" s="243"/>
      <c r="C57" s="243"/>
      <c r="D57" s="243"/>
      <c r="E57" s="243"/>
    </row>
    <row r="58" spans="1:5">
      <c r="A58" s="243"/>
      <c r="B58" s="243"/>
      <c r="C58" s="243"/>
      <c r="D58" s="243"/>
      <c r="E58" s="243"/>
    </row>
    <row r="59" spans="1:5">
      <c r="A59" s="243"/>
      <c r="B59" s="243"/>
      <c r="C59" s="243"/>
      <c r="D59" s="243"/>
      <c r="E59" s="243"/>
    </row>
    <row r="60" spans="1:5">
      <c r="A60" s="243"/>
      <c r="B60" s="243"/>
      <c r="C60" s="243"/>
      <c r="D60" s="243"/>
      <c r="E60" s="243"/>
    </row>
    <row r="61" spans="1:5">
      <c r="A61" s="243"/>
      <c r="B61" s="243"/>
      <c r="C61" s="243"/>
      <c r="D61" s="243"/>
      <c r="E61" s="243"/>
    </row>
    <row r="62" spans="1:5">
      <c r="A62" s="243"/>
      <c r="B62" s="243"/>
      <c r="C62" s="243"/>
      <c r="D62" s="243"/>
      <c r="E62" s="243"/>
    </row>
    <row r="63" spans="1:5">
      <c r="A63" s="243"/>
      <c r="B63" s="243"/>
      <c r="C63" s="243"/>
      <c r="D63" s="243"/>
      <c r="E63" s="243"/>
    </row>
    <row r="64" spans="1:5">
      <c r="A64" s="243"/>
      <c r="B64" s="243"/>
      <c r="C64" s="243"/>
      <c r="D64" s="243"/>
      <c r="E64" s="243"/>
    </row>
    <row r="65" spans="1:5">
      <c r="A65" s="243"/>
      <c r="B65" s="243"/>
      <c r="C65" s="243"/>
      <c r="D65" s="243"/>
      <c r="E65" s="243"/>
    </row>
    <row r="66" spans="1:5">
      <c r="A66" s="243"/>
      <c r="B66" s="243"/>
      <c r="C66" s="243"/>
      <c r="D66" s="243"/>
      <c r="E66" s="243"/>
    </row>
    <row r="67" spans="1:5">
      <c r="A67" s="243"/>
      <c r="B67" s="243"/>
      <c r="C67" s="243"/>
      <c r="D67" s="243"/>
      <c r="E67" s="243"/>
    </row>
    <row r="68" spans="1:5">
      <c r="A68" s="243"/>
      <c r="B68" s="243"/>
      <c r="C68" s="243"/>
      <c r="D68" s="243"/>
      <c r="E68" s="243"/>
    </row>
    <row r="69" spans="1:5">
      <c r="A69" s="243"/>
      <c r="B69" s="243"/>
      <c r="C69" s="243"/>
      <c r="D69" s="243"/>
      <c r="E69" s="243"/>
    </row>
    <row r="70" spans="1:5">
      <c r="A70" s="243"/>
      <c r="B70" s="243"/>
      <c r="C70" s="243"/>
      <c r="D70" s="243"/>
      <c r="E70" s="243"/>
    </row>
    <row r="71" spans="1:5">
      <c r="A71" s="243"/>
      <c r="B71" s="243"/>
      <c r="C71" s="243"/>
      <c r="D71" s="243"/>
      <c r="E71" s="243"/>
    </row>
    <row r="72" spans="1:5">
      <c r="A72" s="243"/>
      <c r="B72" s="243"/>
      <c r="C72" s="243"/>
      <c r="D72" s="243"/>
      <c r="E72" s="243"/>
    </row>
    <row r="73" spans="1:5">
      <c r="A73" s="243"/>
      <c r="B73" s="243"/>
      <c r="C73" s="243"/>
      <c r="D73" s="243"/>
      <c r="E73" s="243"/>
    </row>
    <row r="74" spans="1:5">
      <c r="A74" s="243"/>
      <c r="B74" s="243"/>
      <c r="C74" s="243"/>
      <c r="D74" s="243"/>
      <c r="E74" s="243"/>
    </row>
  </sheetData>
  <sheetProtection sheet="1" objects="1" scenarios="1" formatColumns="0" formatRows="0" selectLockedCells="1"/>
  <dataConsolidate/>
  <customSheetViews>
    <customSheetView guid="{1BFD9C24-2F44-4B3F-BC11-27A15F339058}" showPageBreaks="1" printArea="1" hiddenColumns="1" view="pageBreakPreview" topLeftCell="A10">
      <selection activeCell="B26" sqref="B2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A68B9ADD-4857-4982-919F-59DC4AD390A9}" showPageBreaks="1" printArea="1" hiddenColumns="1" view="pageBreakPreview">
      <selection activeCell="B15" sqref="B15:C15"/>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E31EEC54-5F58-47EA-99FC-C1E22AF5375A}" showPageBreaks="1" printArea="1" hiddenColumns="1" view="pageBreakPreview" topLeftCell="A7">
      <selection activeCell="B17" sqref="B17:C17"/>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498493C3-769C-4143-9114-C68CD1D40B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0E784DF4-DCB0-4594-B697-9BB3E5A34D91}" showPageBreaks="1" printArea="1" hiddenColumns="1" view="pageBreakPreview" topLeftCell="A7">
      <selection activeCell="B17" sqref="B17:C17"/>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49037B54-2990-41F2-A98D-615EDAEEEC02}" showPageBreaks="1" printArea="1" hiddenColumns="1" view="pageBreakPreview">
      <selection activeCell="B15" sqref="B15:C15"/>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s>
  <mergeCells count="24">
    <mergeCell ref="B21:E21"/>
    <mergeCell ref="D19:E19"/>
    <mergeCell ref="B19:C19"/>
    <mergeCell ref="B18:C18"/>
    <mergeCell ref="D15:E15"/>
    <mergeCell ref="D17:E17"/>
    <mergeCell ref="B16:C16"/>
    <mergeCell ref="A18:A19"/>
    <mergeCell ref="B17:C17"/>
    <mergeCell ref="D16:E16"/>
    <mergeCell ref="D14:E14"/>
    <mergeCell ref="B15:C15"/>
    <mergeCell ref="B14:C14"/>
    <mergeCell ref="D18:E18"/>
    <mergeCell ref="M13:O13"/>
    <mergeCell ref="A3:E3"/>
    <mergeCell ref="D13:E13"/>
    <mergeCell ref="B8:C8"/>
    <mergeCell ref="B10:C10"/>
    <mergeCell ref="A4:E4"/>
    <mergeCell ref="B11:C11"/>
    <mergeCell ref="B9:C9"/>
    <mergeCell ref="B13:C13"/>
    <mergeCell ref="I13:K13"/>
  </mergeCells>
  <phoneticPr fontId="1" type="noConversion"/>
  <dataValidations xWindow="1207" yWindow="467" count="2">
    <dataValidation allowBlank="1" showInputMessage="1" showErrorMessage="1" prompt="You may write remarks regarding Sales Tax here." sqref="E17"/>
    <dataValidation allowBlank="1" showErrorMessage="1" prompt="_x000a_" sqref="D15 D17"/>
  </dataValidations>
  <printOptions horizontalCentered="1"/>
  <pageMargins left="0.31" right="0.25" top="0.52" bottom="0.67" header="0.23" footer="0.24"/>
  <pageSetup paperSize="9" scale="90" fitToHeight="0" orientation="portrait" r:id="rId25"/>
  <headerFooter alignWithMargins="0">
    <oddFooter>&amp;R&amp;"Book Antiqua,Bold"&amp;10Schedule-5/ Page &amp;P of &amp;N</oddFooter>
  </headerFooter>
  <ignoredErrors>
    <ignoredError sqref="D16:E16 E17" unlockedFormula="1"/>
    <ignoredError sqref="A14 A16" numberStoredAsText="1"/>
  </ignoredErrors>
  <drawing r:id="rId2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33"/>
  </sheetPr>
  <dimension ref="A1:X74"/>
  <sheetViews>
    <sheetView view="pageBreakPreview" zoomScaleNormal="90" zoomScaleSheetLayoutView="100" workbookViewId="0">
      <selection activeCell="H5" sqref="H5"/>
    </sheetView>
  </sheetViews>
  <sheetFormatPr defaultColWidth="10" defaultRowHeight="16.5"/>
  <cols>
    <col min="1" max="1" width="10.375" style="45" customWidth="1"/>
    <col min="2" max="2" width="40.875" style="45" customWidth="1"/>
    <col min="3" max="3" width="17.5" style="45" customWidth="1"/>
    <col min="4" max="4" width="20.5" style="45" customWidth="1"/>
    <col min="5" max="5" width="20" style="45" customWidth="1"/>
    <col min="6" max="8" width="10" style="164" customWidth="1"/>
    <col min="9" max="9" width="12.25" style="300" customWidth="1"/>
    <col min="10" max="10" width="12.625" style="300" customWidth="1"/>
    <col min="11" max="11" width="15" style="300" customWidth="1"/>
    <col min="12" max="13" width="10" style="300" customWidth="1"/>
    <col min="14" max="14" width="18.625" style="300" customWidth="1"/>
    <col min="15" max="15" width="16" style="300" customWidth="1"/>
    <col min="16" max="17" width="10" style="300" customWidth="1"/>
    <col min="18" max="18" width="10" style="42" customWidth="1"/>
    <col min="19" max="24" width="10" style="164" customWidth="1"/>
    <col min="25" max="16384" width="10" style="42"/>
  </cols>
  <sheetData>
    <row r="1" spans="1:15" ht="18" customHeight="1">
      <c r="A1" s="64" t="str">
        <f>Cover!B3</f>
        <v>Specification No: SR-II/C&amp;M/WC -2828/NIT-179(E)/2020</v>
      </c>
      <c r="B1" s="65"/>
      <c r="C1" s="66"/>
      <c r="D1" s="66"/>
      <c r="E1" s="9" t="s">
        <v>431</v>
      </c>
    </row>
    <row r="2" spans="1:15" ht="8.1" customHeight="1">
      <c r="A2" s="5"/>
      <c r="B2" s="14"/>
      <c r="C2" s="7"/>
      <c r="D2" s="7"/>
      <c r="E2" s="2"/>
      <c r="F2" s="217"/>
    </row>
    <row r="3" spans="1:15" ht="66" customHeight="1">
      <c r="A3" s="1472" t="str">
        <f>Cover!$B$2</f>
        <v xml:space="preserve">Establishment of Reliable Communication Network Package-I (OPGW) in Puducherry </v>
      </c>
      <c r="B3" s="1472"/>
      <c r="C3" s="1472"/>
      <c r="D3" s="1472"/>
      <c r="E3" s="1472"/>
    </row>
    <row r="4" spans="1:15" ht="21.95" customHeight="1">
      <c r="A4" s="1450" t="s">
        <v>417</v>
      </c>
      <c r="B4" s="1450"/>
      <c r="C4" s="1450"/>
      <c r="D4" s="1450"/>
      <c r="E4" s="1450"/>
    </row>
    <row r="5" spans="1:15" ht="12" customHeight="1">
      <c r="A5" s="48"/>
      <c r="B5" s="43"/>
      <c r="C5" s="43"/>
      <c r="D5" s="43"/>
      <c r="E5" s="43"/>
    </row>
    <row r="6" spans="1:15" ht="18" customHeight="1">
      <c r="A6" s="35" t="str">
        <f>'Sch-1'!A6</f>
        <v>Bidder’s Name and Address (Sole Bidder) :</v>
      </c>
      <c r="D6" s="69" t="s">
        <v>399</v>
      </c>
    </row>
    <row r="7" spans="1:15" ht="18" customHeight="1">
      <c r="A7" s="188" t="str">
        <f>'Sch-1'!A7</f>
        <v/>
      </c>
      <c r="D7" s="70" t="str">
        <f>'Sch-1'!M7</f>
        <v>Contracts Services, 3rd Floor</v>
      </c>
    </row>
    <row r="8" spans="1:15" ht="18" customHeight="1">
      <c r="A8" s="46" t="s">
        <v>415</v>
      </c>
      <c r="B8" s="1449" t="str">
        <f>IF('Sch-1'!C8=0, "", 'Sch-1'!C8)</f>
        <v/>
      </c>
      <c r="C8" s="1449"/>
      <c r="D8" s="70" t="str">
        <f>'Sch-1'!M8</f>
        <v>Power Grid Corporation of India Ltd.,</v>
      </c>
    </row>
    <row r="9" spans="1:15" ht="18" customHeight="1">
      <c r="A9" s="46" t="s">
        <v>416</v>
      </c>
      <c r="B9" s="1449" t="str">
        <f>IF('Sch-1'!C9=0, "", 'Sch-1'!C9)</f>
        <v/>
      </c>
      <c r="C9" s="1449"/>
      <c r="D9" s="70" t="str">
        <f>'Sch-1'!M9</f>
        <v>SRTS-II RHQ Bangalore</v>
      </c>
    </row>
    <row r="10" spans="1:15" ht="18" customHeight="1">
      <c r="A10" s="47"/>
      <c r="B10" s="1449" t="str">
        <f>IF('Sch-1'!C10=0, "", 'Sch-1'!C10)</f>
        <v/>
      </c>
      <c r="C10" s="1449"/>
      <c r="D10" s="70">
        <f>'Sch-1'!M10</f>
        <v>0</v>
      </c>
    </row>
    <row r="11" spans="1:15" ht="18" customHeight="1">
      <c r="A11" s="47"/>
      <c r="B11" s="1449" t="str">
        <f>IF('Sch-1'!C11=0, "", 'Sch-1'!C11)</f>
        <v/>
      </c>
      <c r="C11" s="1449"/>
      <c r="D11" s="70">
        <f>'Sch-1'!M11</f>
        <v>0</v>
      </c>
    </row>
    <row r="12" spans="1:15" ht="8.1" customHeight="1"/>
    <row r="13" spans="1:15" ht="21.95" customHeight="1">
      <c r="A13" s="85" t="s">
        <v>381</v>
      </c>
      <c r="B13" s="1451" t="s">
        <v>382</v>
      </c>
      <c r="C13" s="1452"/>
      <c r="D13" s="1447" t="s">
        <v>383</v>
      </c>
      <c r="E13" s="1448"/>
      <c r="I13" s="1445"/>
      <c r="J13" s="1445"/>
      <c r="K13" s="1445"/>
      <c r="M13" s="1445"/>
      <c r="N13" s="1445"/>
      <c r="O13" s="1445"/>
    </row>
    <row r="14" spans="1:15" ht="18" customHeight="1">
      <c r="A14" s="49" t="s">
        <v>384</v>
      </c>
      <c r="B14" s="1459" t="s">
        <v>498</v>
      </c>
      <c r="C14" s="1460"/>
      <c r="D14" s="793">
        <f>'Sch-1'!N49*(1-Discount!K18)+'Sch-7'!N21*(1-Discount!K23)</f>
        <v>0</v>
      </c>
      <c r="E14" s="794"/>
      <c r="I14" s="301"/>
      <c r="K14" s="301"/>
      <c r="M14" s="301"/>
      <c r="O14" s="301"/>
    </row>
    <row r="15" spans="1:15" ht="75.75" customHeight="1">
      <c r="A15" s="50"/>
      <c r="B15" s="1454" t="s">
        <v>499</v>
      </c>
      <c r="C15" s="1455"/>
      <c r="D15" s="785"/>
      <c r="E15" s="786"/>
    </row>
    <row r="16" spans="1:15" ht="18" customHeight="1">
      <c r="A16" s="49" t="s">
        <v>385</v>
      </c>
      <c r="B16" s="1459" t="s">
        <v>500</v>
      </c>
      <c r="C16" s="1460"/>
      <c r="D16" s="791">
        <f>'Sch-3 '!Q29*(1-Discount!K20)+'Sch-4a'!Q24*(1-Discount!K21)+'Sch-4'!Q22*(1-Discount!K22)</f>
        <v>0</v>
      </c>
      <c r="E16" s="792"/>
      <c r="I16" s="301"/>
      <c r="K16" s="302"/>
      <c r="M16" s="301"/>
      <c r="O16" s="302"/>
    </row>
    <row r="17" spans="1:15" ht="72.75" customHeight="1">
      <c r="A17" s="50"/>
      <c r="B17" s="1454" t="s">
        <v>537</v>
      </c>
      <c r="C17" s="1455"/>
      <c r="D17" s="787"/>
      <c r="E17" s="788"/>
      <c r="I17" s="303"/>
      <c r="M17" s="303"/>
    </row>
    <row r="18" spans="1:15" ht="18" customHeight="1">
      <c r="A18" s="1453"/>
      <c r="B18" s="1468" t="s">
        <v>503</v>
      </c>
      <c r="C18" s="1469"/>
      <c r="D18" s="789">
        <f>D16+D14</f>
        <v>0</v>
      </c>
      <c r="E18" s="790"/>
      <c r="K18" s="304"/>
      <c r="O18" s="304"/>
    </row>
    <row r="19" spans="1:15" ht="50.1" customHeight="1">
      <c r="A19" s="1453"/>
      <c r="B19" s="1466"/>
      <c r="C19" s="1467"/>
      <c r="D19" s="1464"/>
      <c r="E19" s="1465"/>
    </row>
    <row r="20" spans="1:15" ht="18" customHeight="1">
      <c r="A20" s="52"/>
      <c r="B20" s="53"/>
      <c r="C20" s="53"/>
      <c r="D20" s="54"/>
      <c r="E20" s="54"/>
    </row>
    <row r="21" spans="1:15" ht="21.75" customHeight="1">
      <c r="A21" s="80"/>
      <c r="B21" s="1463"/>
      <c r="C21" s="1463"/>
      <c r="D21" s="1463"/>
      <c r="E21" s="1463"/>
    </row>
    <row r="22" spans="1:15" ht="18" customHeight="1">
      <c r="A22" s="55"/>
      <c r="B22" s="55"/>
      <c r="C22" s="55"/>
      <c r="D22" s="55"/>
      <c r="E22" s="55"/>
    </row>
    <row r="23" spans="1:15" ht="30" customHeight="1">
      <c r="A23" s="55"/>
      <c r="B23" s="55"/>
      <c r="C23" s="40"/>
      <c r="D23" s="55"/>
      <c r="E23" s="55"/>
    </row>
    <row r="24" spans="1:15" ht="30" customHeight="1">
      <c r="A24" s="39" t="s">
        <v>76</v>
      </c>
      <c r="B24" s="111" t="str">
        <f>IF('Sch-1'!B54=0,"", 'Sch-1'!B54)</f>
        <v>2-Feb-2020</v>
      </c>
      <c r="C24" s="40" t="s">
        <v>411</v>
      </c>
      <c r="D24" s="104" t="str">
        <f>IF('Sch-1'!M55=0,"",'Sch-1'!M55)</f>
        <v/>
      </c>
      <c r="F24" s="305"/>
    </row>
    <row r="25" spans="1:15" ht="30" customHeight="1">
      <c r="A25" s="39" t="s">
        <v>458</v>
      </c>
      <c r="B25" s="103" t="str">
        <f>IF('Sch-1'!B55=0,"", 'Sch-1'!B55)</f>
        <v/>
      </c>
      <c r="C25" s="40" t="s">
        <v>412</v>
      </c>
      <c r="D25" s="104" t="str">
        <f>IF('Sch-1'!M56=0,"",'Sch-1'!M56)</f>
        <v/>
      </c>
      <c r="F25" s="305"/>
    </row>
    <row r="26" spans="1:15" ht="30" customHeight="1">
      <c r="A26" s="216"/>
      <c r="B26" s="215"/>
      <c r="C26" s="40"/>
      <c r="D26" s="164"/>
      <c r="E26" s="164"/>
      <c r="F26" s="305"/>
    </row>
    <row r="27" spans="1:15" ht="33" customHeight="1">
      <c r="A27" s="216"/>
      <c r="B27" s="215"/>
      <c r="C27" s="217"/>
      <c r="D27" s="246"/>
      <c r="E27" s="243"/>
      <c r="F27" s="305"/>
    </row>
    <row r="28" spans="1:15" ht="21.95" customHeight="1">
      <c r="A28" s="244"/>
      <c r="B28" s="244"/>
      <c r="C28" s="244"/>
      <c r="D28" s="244"/>
      <c r="E28" s="245"/>
    </row>
    <row r="29" spans="1:15" ht="21.95" customHeight="1">
      <c r="A29" s="244"/>
      <c r="B29" s="244"/>
      <c r="C29" s="244"/>
      <c r="D29" s="244"/>
      <c r="E29" s="245"/>
    </row>
    <row r="30" spans="1:15" ht="21.95" customHeight="1">
      <c r="A30" s="244"/>
      <c r="B30" s="244"/>
      <c r="C30" s="244"/>
      <c r="D30" s="244"/>
      <c r="E30" s="245"/>
    </row>
    <row r="31" spans="1:15" ht="21.95" customHeight="1">
      <c r="A31" s="244"/>
      <c r="B31" s="244"/>
      <c r="C31" s="244"/>
      <c r="D31" s="244"/>
      <c r="E31" s="245"/>
    </row>
    <row r="32" spans="1:15" ht="21.95" customHeight="1">
      <c r="A32" s="244"/>
      <c r="B32" s="244"/>
      <c r="C32" s="244"/>
      <c r="D32" s="244"/>
      <c r="E32" s="245"/>
    </row>
    <row r="33" spans="1:5" ht="21.95" customHeight="1">
      <c r="A33" s="244"/>
      <c r="B33" s="244"/>
      <c r="C33" s="244"/>
      <c r="D33" s="244"/>
      <c r="E33" s="245"/>
    </row>
    <row r="34" spans="1:5" ht="24.95" customHeight="1">
      <c r="A34" s="243"/>
      <c r="B34" s="243"/>
      <c r="C34" s="243"/>
      <c r="D34" s="243"/>
      <c r="E34" s="243"/>
    </row>
    <row r="35" spans="1:5" ht="24.95" customHeight="1">
      <c r="A35" s="243"/>
      <c r="B35" s="243"/>
      <c r="C35" s="243"/>
      <c r="D35" s="243"/>
      <c r="E35" s="243"/>
    </row>
    <row r="36" spans="1:5" ht="24.95" customHeight="1">
      <c r="A36" s="243"/>
      <c r="B36" s="243"/>
      <c r="C36" s="243"/>
      <c r="D36" s="243"/>
      <c r="E36" s="243"/>
    </row>
    <row r="37" spans="1:5" ht="24.95" customHeight="1">
      <c r="A37" s="243"/>
      <c r="B37" s="243"/>
      <c r="C37" s="243"/>
      <c r="D37" s="243"/>
      <c r="E37" s="243"/>
    </row>
    <row r="38" spans="1:5" ht="24.95" customHeight="1">
      <c r="A38" s="243"/>
      <c r="B38" s="243"/>
      <c r="C38" s="243"/>
      <c r="D38" s="243"/>
      <c r="E38" s="243"/>
    </row>
    <row r="39" spans="1:5" ht="24.95" customHeight="1">
      <c r="A39" s="243"/>
      <c r="B39" s="243"/>
      <c r="C39" s="243"/>
      <c r="D39" s="243"/>
      <c r="E39" s="243"/>
    </row>
    <row r="40" spans="1:5" ht="24.95" customHeight="1">
      <c r="A40" s="243"/>
      <c r="B40" s="243"/>
      <c r="C40" s="243"/>
      <c r="D40" s="243"/>
      <c r="E40" s="243"/>
    </row>
    <row r="41" spans="1:5" ht="24.95" customHeight="1">
      <c r="A41" s="243"/>
      <c r="B41" s="243"/>
      <c r="C41" s="243"/>
      <c r="D41" s="243"/>
      <c r="E41" s="243"/>
    </row>
    <row r="42" spans="1:5" ht="24.95" customHeight="1">
      <c r="A42" s="243"/>
      <c r="B42" s="243"/>
      <c r="C42" s="243"/>
      <c r="D42" s="243"/>
      <c r="E42" s="243"/>
    </row>
    <row r="43" spans="1:5" ht="24.95" customHeight="1">
      <c r="A43" s="243"/>
      <c r="B43" s="243"/>
      <c r="C43" s="243"/>
      <c r="D43" s="243"/>
      <c r="E43" s="243"/>
    </row>
    <row r="44" spans="1:5" ht="24.95" customHeight="1">
      <c r="A44" s="243"/>
      <c r="B44" s="243"/>
      <c r="C44" s="243"/>
      <c r="D44" s="243"/>
      <c r="E44" s="243"/>
    </row>
    <row r="45" spans="1:5" ht="24.95" customHeight="1">
      <c r="A45" s="243"/>
      <c r="B45" s="243"/>
      <c r="C45" s="243"/>
      <c r="D45" s="243"/>
      <c r="E45" s="243"/>
    </row>
    <row r="46" spans="1:5" ht="24.95" customHeight="1">
      <c r="A46" s="243"/>
      <c r="B46" s="243"/>
      <c r="C46" s="243"/>
      <c r="D46" s="243"/>
      <c r="E46" s="243"/>
    </row>
    <row r="47" spans="1:5" ht="24.95" customHeight="1">
      <c r="A47" s="243"/>
      <c r="B47" s="243"/>
      <c r="C47" s="243"/>
      <c r="D47" s="243"/>
      <c r="E47" s="243"/>
    </row>
    <row r="48" spans="1:5" ht="24.95" customHeight="1">
      <c r="A48" s="243"/>
      <c r="B48" s="243"/>
      <c r="C48" s="243"/>
      <c r="D48" s="243"/>
      <c r="E48" s="243"/>
    </row>
    <row r="49" spans="1:5" ht="24.95" customHeight="1">
      <c r="A49" s="243"/>
      <c r="B49" s="243"/>
      <c r="C49" s="243"/>
      <c r="D49" s="243"/>
      <c r="E49" s="243"/>
    </row>
    <row r="50" spans="1:5" ht="24.95" customHeight="1">
      <c r="A50" s="243"/>
      <c r="B50" s="243"/>
      <c r="C50" s="243"/>
      <c r="D50" s="243"/>
      <c r="E50" s="243"/>
    </row>
    <row r="51" spans="1:5" ht="24.95" customHeight="1">
      <c r="A51" s="243"/>
      <c r="B51" s="243"/>
      <c r="C51" s="243"/>
      <c r="D51" s="243"/>
      <c r="E51" s="243"/>
    </row>
    <row r="52" spans="1:5" ht="24.95" customHeight="1">
      <c r="A52" s="243"/>
      <c r="B52" s="243"/>
      <c r="C52" s="243"/>
      <c r="D52" s="243"/>
      <c r="E52" s="243"/>
    </row>
    <row r="53" spans="1:5" ht="24.95" customHeight="1">
      <c r="A53" s="243"/>
      <c r="B53" s="243"/>
      <c r="C53" s="243"/>
      <c r="D53" s="243"/>
      <c r="E53" s="243"/>
    </row>
    <row r="54" spans="1:5" ht="24.95" customHeight="1">
      <c r="A54" s="243"/>
      <c r="B54" s="243"/>
      <c r="C54" s="243"/>
      <c r="D54" s="243"/>
      <c r="E54" s="243"/>
    </row>
    <row r="55" spans="1:5" ht="24.95" customHeight="1">
      <c r="A55" s="243"/>
      <c r="B55" s="243"/>
      <c r="C55" s="243"/>
      <c r="D55" s="243"/>
      <c r="E55" s="243"/>
    </row>
    <row r="56" spans="1:5" ht="24.95" customHeight="1">
      <c r="A56" s="243"/>
      <c r="B56" s="243"/>
      <c r="C56" s="243"/>
      <c r="D56" s="243"/>
      <c r="E56" s="243"/>
    </row>
    <row r="57" spans="1:5">
      <c r="A57" s="243"/>
      <c r="B57" s="243"/>
      <c r="C57" s="243"/>
      <c r="D57" s="243"/>
      <c r="E57" s="243"/>
    </row>
    <row r="58" spans="1:5">
      <c r="A58" s="243"/>
      <c r="B58" s="243"/>
      <c r="C58" s="243"/>
      <c r="D58" s="243"/>
      <c r="E58" s="243"/>
    </row>
    <row r="59" spans="1:5">
      <c r="A59" s="243"/>
      <c r="B59" s="243"/>
      <c r="C59" s="243"/>
      <c r="D59" s="243"/>
      <c r="E59" s="243"/>
    </row>
    <row r="60" spans="1:5">
      <c r="A60" s="243"/>
      <c r="B60" s="243"/>
      <c r="C60" s="243"/>
      <c r="D60" s="243"/>
      <c r="E60" s="243"/>
    </row>
    <row r="61" spans="1:5">
      <c r="A61" s="243"/>
      <c r="B61" s="243"/>
      <c r="C61" s="243"/>
      <c r="D61" s="243"/>
      <c r="E61" s="243"/>
    </row>
    <row r="62" spans="1:5">
      <c r="A62" s="243"/>
      <c r="B62" s="243"/>
      <c r="C62" s="243"/>
      <c r="D62" s="243"/>
      <c r="E62" s="243"/>
    </row>
    <row r="63" spans="1:5">
      <c r="A63" s="243"/>
      <c r="B63" s="243"/>
      <c r="C63" s="243"/>
      <c r="D63" s="243"/>
      <c r="E63" s="243"/>
    </row>
    <row r="64" spans="1:5">
      <c r="A64" s="243"/>
      <c r="B64" s="243"/>
      <c r="C64" s="243"/>
      <c r="D64" s="243"/>
      <c r="E64" s="243"/>
    </row>
    <row r="65" spans="1:5">
      <c r="A65" s="243"/>
      <c r="B65" s="243"/>
      <c r="C65" s="243"/>
      <c r="D65" s="243"/>
      <c r="E65" s="243"/>
    </row>
    <row r="66" spans="1:5">
      <c r="A66" s="243"/>
      <c r="B66" s="243"/>
      <c r="C66" s="243"/>
      <c r="D66" s="243"/>
      <c r="E66" s="243"/>
    </row>
    <row r="67" spans="1:5">
      <c r="A67" s="243"/>
      <c r="B67" s="243"/>
      <c r="C67" s="243"/>
      <c r="D67" s="243"/>
      <c r="E67" s="243"/>
    </row>
    <row r="68" spans="1:5">
      <c r="A68" s="243"/>
      <c r="B68" s="243"/>
      <c r="C68" s="243"/>
      <c r="D68" s="243"/>
      <c r="E68" s="243"/>
    </row>
    <row r="69" spans="1:5">
      <c r="A69" s="243"/>
      <c r="B69" s="243"/>
      <c r="C69" s="243"/>
      <c r="D69" s="243"/>
      <c r="E69" s="243"/>
    </row>
    <row r="70" spans="1:5">
      <c r="A70" s="243"/>
      <c r="B70" s="243"/>
      <c r="C70" s="243"/>
      <c r="D70" s="243"/>
      <c r="E70" s="243"/>
    </row>
    <row r="71" spans="1:5">
      <c r="A71" s="243"/>
      <c r="B71" s="243"/>
      <c r="C71" s="243"/>
      <c r="D71" s="243"/>
      <c r="E71" s="243"/>
    </row>
    <row r="72" spans="1:5">
      <c r="A72" s="243"/>
      <c r="B72" s="243"/>
      <c r="C72" s="243"/>
      <c r="D72" s="243"/>
      <c r="E72" s="243"/>
    </row>
    <row r="73" spans="1:5">
      <c r="A73" s="243"/>
      <c r="B73" s="243"/>
      <c r="C73" s="243"/>
      <c r="D73" s="243"/>
      <c r="E73" s="243"/>
    </row>
    <row r="74" spans="1:5">
      <c r="A74" s="243"/>
      <c r="B74" s="243"/>
      <c r="C74" s="243"/>
      <c r="D74" s="243"/>
      <c r="E74" s="243"/>
    </row>
  </sheetData>
  <sheetProtection formatColumns="0" formatRows="0" selectLockedCells="1"/>
  <dataConsolidate/>
  <customSheetViews>
    <customSheetView guid="{1BFD9C24-2F44-4B3F-BC11-27A15F339058}" showPageBreaks="1" printArea="1" state="hidden" view="pageBreakPreview">
      <selection activeCell="H5" sqref="H5"/>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A68B9ADD-4857-4982-919F-59DC4AD390A9}" showPageBreaks="1" printArea="1" state="hidden" view="pageBreakPreview">
      <selection activeCell="H5" sqref="H5"/>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E31EEC54-5F58-47EA-99FC-C1E22AF5375A}"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0E784DF4-DCB0-4594-B697-9BB3E5A34D91}" showPageBreaks="1" printArea="1" state="hidden" view="pageBreakPreview">
      <selection activeCell="H5" sqref="H5"/>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49037B54-2990-41F2-A98D-615EDAEEEC02}" showPageBreaks="1" printArea="1" state="hidden" view="pageBreakPreview">
      <selection activeCell="H5" sqref="H5"/>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s>
  <mergeCells count="19">
    <mergeCell ref="M13:O13"/>
    <mergeCell ref="B13:C13"/>
    <mergeCell ref="B17:C17"/>
    <mergeCell ref="B16:C16"/>
    <mergeCell ref="B15:C15"/>
    <mergeCell ref="D13:E13"/>
    <mergeCell ref="I13:K13"/>
    <mergeCell ref="B21:E21"/>
    <mergeCell ref="A18:A19"/>
    <mergeCell ref="B18:C18"/>
    <mergeCell ref="B19:C19"/>
    <mergeCell ref="D19:E19"/>
    <mergeCell ref="A3:E3"/>
    <mergeCell ref="A4:E4"/>
    <mergeCell ref="B8:C8"/>
    <mergeCell ref="B9:C9"/>
    <mergeCell ref="B14:C14"/>
    <mergeCell ref="B10:C10"/>
    <mergeCell ref="B11:C11"/>
  </mergeCells>
  <phoneticPr fontId="29" type="noConversion"/>
  <dataValidations xWindow="962" yWindow="443" count="2">
    <dataValidation allowBlank="1" showInputMessage="1" showErrorMessage="1" prompt="You may write remarks regarding Sales Tax here." sqref="D17:E17"/>
    <dataValidation allowBlank="1" showInputMessage="1" showErrorMessage="1" prompt="You may write remarks regarding Excise Duty here." sqref="D15:E15"/>
  </dataValidations>
  <printOptions horizontalCentered="1"/>
  <pageMargins left="0.31" right="0.25" top="0.52" bottom="0.67" header="0.23" footer="0.24"/>
  <pageSetup paperSize="9" scale="90" fitToHeight="0" orientation="portrait" r:id="rId22"/>
  <headerFooter alignWithMargins="0">
    <oddFooter>&amp;R&amp;"Book Antiqua,Bold"&amp;10Schedule-5/ Page &amp;P of &amp;N</oddFooter>
  </headerFooter>
  <drawing r:id="rId2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3"/>
    <pageSetUpPr fitToPage="1"/>
  </sheetPr>
  <dimension ref="A1:F37"/>
  <sheetViews>
    <sheetView view="pageBreakPreview" topLeftCell="A16" zoomScaleNormal="100" zoomScaleSheetLayoutView="100" workbookViewId="0">
      <selection activeCell="B34" sqref="B34"/>
    </sheetView>
  </sheetViews>
  <sheetFormatPr defaultColWidth="10" defaultRowHeight="16.5"/>
  <cols>
    <col min="1" max="1" width="10.625" style="45" customWidth="1"/>
    <col min="2" max="2" width="27.5" style="45" customWidth="1"/>
    <col min="3" max="3" width="21" style="45" customWidth="1"/>
    <col min="4" max="4" width="34.375" style="45" customWidth="1"/>
    <col min="5" max="16384" width="10" style="42"/>
  </cols>
  <sheetData>
    <row r="1" spans="1:6" ht="18" customHeight="1">
      <c r="A1" s="90" t="str">
        <f>Cover!B3</f>
        <v>Specification No: SR-II/C&amp;M/WC -2828/NIT-179(E)/2020</v>
      </c>
      <c r="B1" s="91"/>
      <c r="C1" s="93"/>
      <c r="D1" s="94" t="s">
        <v>432</v>
      </c>
    </row>
    <row r="2" spans="1:6" ht="18" customHeight="1">
      <c r="A2" s="73"/>
      <c r="B2" s="95"/>
      <c r="C2" s="97"/>
      <c r="D2" s="97"/>
    </row>
    <row r="3" spans="1:6" ht="99" customHeight="1">
      <c r="A3" s="1478" t="str">
        <f>Cover!$B$2</f>
        <v xml:space="preserve">Establishment of Reliable Communication Network Package-I (OPGW) in Puducherry </v>
      </c>
      <c r="B3" s="1478"/>
      <c r="C3" s="1478"/>
      <c r="D3" s="1478"/>
      <c r="E3" s="57"/>
      <c r="F3" s="57"/>
    </row>
    <row r="4" spans="1:6" ht="21.95" customHeight="1">
      <c r="A4" s="1450" t="s">
        <v>387</v>
      </c>
      <c r="B4" s="1450"/>
      <c r="C4" s="1450"/>
      <c r="D4" s="1450"/>
    </row>
    <row r="5" spans="1:6" ht="18" customHeight="1">
      <c r="A5" s="44"/>
    </row>
    <row r="6" spans="1:6" ht="18" customHeight="1">
      <c r="A6" s="35" t="str">
        <f>'Sch-1'!A6</f>
        <v>Bidder’s Name and Address (Sole Bidder) :</v>
      </c>
      <c r="D6" s="69" t="s">
        <v>399</v>
      </c>
    </row>
    <row r="7" spans="1:6" ht="36" customHeight="1">
      <c r="A7" s="1476" t="str">
        <f>'Sch-1'!A7</f>
        <v/>
      </c>
      <c r="B7" s="1476"/>
      <c r="C7" s="1476"/>
      <c r="D7" s="70" t="str">
        <f>'Sch-1'!M7</f>
        <v>Contracts Services, 3rd Floor</v>
      </c>
    </row>
    <row r="8" spans="1:6" ht="18" customHeight="1">
      <c r="A8" s="46" t="s">
        <v>415</v>
      </c>
      <c r="B8" s="1449" t="str">
        <f>IF('Sch-1'!C8=0, "", 'Sch-1'!C8)</f>
        <v/>
      </c>
      <c r="C8" s="1449"/>
      <c r="D8" s="70" t="str">
        <f>'Sch-1'!M8</f>
        <v>Power Grid Corporation of India Ltd.,</v>
      </c>
    </row>
    <row r="9" spans="1:6" ht="18" customHeight="1">
      <c r="A9" s="46" t="s">
        <v>416</v>
      </c>
      <c r="B9" s="1449" t="str">
        <f>IF('Sch-1'!C9=0, "", 'Sch-1'!C9)</f>
        <v/>
      </c>
      <c r="C9" s="1449"/>
      <c r="D9" s="70" t="str">
        <f>'Sch-1'!M9</f>
        <v>SRTS-II RHQ Bangalore</v>
      </c>
    </row>
    <row r="10" spans="1:6" ht="18" customHeight="1">
      <c r="A10" s="47"/>
      <c r="B10" s="1449" t="str">
        <f>IF('Sch-1'!C10=0, "", 'Sch-1'!C10)</f>
        <v/>
      </c>
      <c r="C10" s="1449"/>
      <c r="D10" s="70">
        <f>'Sch-1'!M10</f>
        <v>0</v>
      </c>
    </row>
    <row r="11" spans="1:6" ht="18" customHeight="1">
      <c r="A11" s="47"/>
      <c r="B11" s="1449" t="str">
        <f>IF('Sch-1'!C11=0, "", 'Sch-1'!C11)</f>
        <v/>
      </c>
      <c r="C11" s="1449"/>
      <c r="D11" s="70">
        <f>'Sch-1'!M11</f>
        <v>0</v>
      </c>
    </row>
    <row r="12" spans="1:6" ht="18" customHeight="1">
      <c r="A12" s="58"/>
      <c r="B12" s="58"/>
      <c r="C12" s="58"/>
      <c r="D12" s="71"/>
    </row>
    <row r="13" spans="1:6" ht="21.95" customHeight="1">
      <c r="A13" s="59" t="s">
        <v>381</v>
      </c>
      <c r="B13" s="1447" t="s">
        <v>371</v>
      </c>
      <c r="C13" s="1448"/>
      <c r="D13" s="60" t="s">
        <v>383</v>
      </c>
    </row>
    <row r="14" spans="1:6" ht="21.95" customHeight="1">
      <c r="A14" s="49" t="s">
        <v>384</v>
      </c>
      <c r="B14" s="1475" t="s">
        <v>418</v>
      </c>
      <c r="C14" s="1475"/>
      <c r="D14" s="78">
        <f>'Sch-1'!N48</f>
        <v>0</v>
      </c>
    </row>
    <row r="15" spans="1:6" ht="35.1" customHeight="1">
      <c r="A15" s="61"/>
      <c r="B15" s="1477" t="s">
        <v>388</v>
      </c>
      <c r="C15" s="1474"/>
      <c r="D15" s="51"/>
    </row>
    <row r="16" spans="1:6" ht="21.95" customHeight="1">
      <c r="A16" s="49" t="s">
        <v>385</v>
      </c>
      <c r="B16" s="1475" t="s">
        <v>419</v>
      </c>
      <c r="C16" s="1475"/>
      <c r="D16" s="78">
        <f>'Sch-2'!J45</f>
        <v>0</v>
      </c>
    </row>
    <row r="17" spans="1:4" ht="35.1" customHeight="1">
      <c r="A17" s="61"/>
      <c r="B17" s="1473" t="s">
        <v>535</v>
      </c>
      <c r="C17" s="1474"/>
      <c r="D17" s="51"/>
    </row>
    <row r="18" spans="1:4" ht="21.95" customHeight="1">
      <c r="A18" s="49" t="s">
        <v>386</v>
      </c>
      <c r="B18" s="1475" t="s">
        <v>420</v>
      </c>
      <c r="C18" s="1475"/>
      <c r="D18" s="78">
        <f>'Sch-3 '!P28</f>
        <v>0</v>
      </c>
    </row>
    <row r="19" spans="1:4" ht="30" customHeight="1">
      <c r="A19" s="61"/>
      <c r="B19" s="1477" t="s">
        <v>389</v>
      </c>
      <c r="C19" s="1474"/>
      <c r="D19" s="51"/>
    </row>
    <row r="20" spans="1:4" ht="21.95" hidden="1" customHeight="1">
      <c r="A20" s="49" t="s">
        <v>542</v>
      </c>
      <c r="B20" s="1475" t="s">
        <v>540</v>
      </c>
      <c r="C20" s="1475"/>
      <c r="D20" s="780">
        <f>'Sch-4a'!P23</f>
        <v>0</v>
      </c>
    </row>
    <row r="21" spans="1:4" ht="30" hidden="1" customHeight="1">
      <c r="A21" s="61"/>
      <c r="B21" s="1477" t="s">
        <v>390</v>
      </c>
      <c r="C21" s="1474"/>
      <c r="D21" s="51"/>
    </row>
    <row r="22" spans="1:4" ht="21.95" hidden="1" customHeight="1">
      <c r="A22" s="49" t="s">
        <v>543</v>
      </c>
      <c r="B22" s="1475" t="s">
        <v>541</v>
      </c>
      <c r="C22" s="1475"/>
      <c r="D22" s="780">
        <f>'Sch-4'!P21</f>
        <v>0</v>
      </c>
    </row>
    <row r="23" spans="1:4" ht="44.25" hidden="1" customHeight="1">
      <c r="A23" s="61"/>
      <c r="B23" s="1473" t="s">
        <v>536</v>
      </c>
      <c r="C23" s="1474"/>
      <c r="D23" s="51"/>
    </row>
    <row r="24" spans="1:4" ht="30" customHeight="1">
      <c r="A24" s="49" t="s">
        <v>600</v>
      </c>
      <c r="B24" s="1475" t="s">
        <v>435</v>
      </c>
      <c r="C24" s="1475"/>
      <c r="D24" s="78">
        <f>'Sch-5'!D18:E18</f>
        <v>0</v>
      </c>
    </row>
    <row r="25" spans="1:4" ht="29.25" customHeight="1">
      <c r="A25" s="61"/>
      <c r="B25" s="1477" t="s">
        <v>391</v>
      </c>
      <c r="C25" s="1474"/>
      <c r="D25" s="755"/>
    </row>
    <row r="26" spans="1:4" ht="51" customHeight="1">
      <c r="A26" s="49">
        <v>5</v>
      </c>
      <c r="B26" s="1451" t="s">
        <v>618</v>
      </c>
      <c r="C26" s="1452"/>
      <c r="D26" s="78">
        <f>D14+D16+D18+D24</f>
        <v>0</v>
      </c>
    </row>
    <row r="27" spans="1:4" ht="21.95" customHeight="1">
      <c r="A27" s="49" t="s">
        <v>392</v>
      </c>
      <c r="B27" s="1475" t="s">
        <v>619</v>
      </c>
      <c r="C27" s="1475"/>
      <c r="D27" s="280">
        <f>'Sch-4'!Q22</f>
        <v>0</v>
      </c>
    </row>
    <row r="28" spans="1:4" ht="35.1" customHeight="1">
      <c r="A28" s="61"/>
      <c r="B28" s="1473" t="s">
        <v>617</v>
      </c>
      <c r="C28" s="1474"/>
      <c r="D28" s="51"/>
    </row>
    <row r="29" spans="1:4" ht="28.5" customHeight="1">
      <c r="A29" s="1453">
        <v>7</v>
      </c>
      <c r="B29" s="1479" t="s">
        <v>620</v>
      </c>
      <c r="C29" s="1479"/>
      <c r="D29" s="79">
        <f>D26-D27</f>
        <v>0</v>
      </c>
    </row>
    <row r="30" spans="1:4" ht="30" customHeight="1">
      <c r="A30" s="1453"/>
      <c r="B30" s="1479"/>
      <c r="C30" s="1479"/>
      <c r="D30" s="193"/>
    </row>
    <row r="31" spans="1:4" ht="18.75" customHeight="1">
      <c r="A31" s="86"/>
      <c r="B31" s="87"/>
      <c r="C31" s="87"/>
      <c r="D31" s="88"/>
    </row>
    <row r="32" spans="1:4" ht="27.95" customHeight="1">
      <c r="A32" s="86"/>
      <c r="B32" s="87"/>
      <c r="C32" s="100"/>
      <c r="D32" s="88"/>
    </row>
    <row r="33" spans="1:6" ht="27.95" customHeight="1">
      <c r="A33" s="99" t="s">
        <v>409</v>
      </c>
      <c r="B33" s="113" t="str">
        <f>IF('Sch-1'!B54=0,"", 'Sch-1'!B54)</f>
        <v>2-Feb-2020</v>
      </c>
      <c r="C33" s="100" t="s">
        <v>411</v>
      </c>
      <c r="D33" s="109" t="str">
        <f>IF('Sch-1'!M55=0,"",'Sch-1'!M55)</f>
        <v/>
      </c>
      <c r="F33" s="101"/>
    </row>
    <row r="34" spans="1:6" ht="27.95" customHeight="1">
      <c r="A34" s="99" t="s">
        <v>410</v>
      </c>
      <c r="B34" s="113" t="str">
        <f>IF('Sch-1'!B55=0,"", 'Sch-1'!B55)</f>
        <v/>
      </c>
      <c r="C34" s="100" t="s">
        <v>412</v>
      </c>
      <c r="D34" s="109" t="str">
        <f>IF('Sch-1'!M56=0,"",'Sch-1'!M56)</f>
        <v/>
      </c>
      <c r="F34" s="162"/>
    </row>
    <row r="35" spans="1:6" ht="27.95" customHeight="1">
      <c r="A35" s="96"/>
      <c r="B35" s="95"/>
      <c r="C35" s="100"/>
      <c r="F35" s="162"/>
    </row>
    <row r="36" spans="1:6" ht="30" customHeight="1">
      <c r="A36" s="96"/>
      <c r="B36" s="95"/>
      <c r="C36" s="100"/>
      <c r="D36" s="96"/>
      <c r="F36" s="101"/>
    </row>
    <row r="37" spans="1:6" ht="30" customHeight="1">
      <c r="A37" s="56"/>
      <c r="B37" s="56"/>
      <c r="C37" s="62"/>
      <c r="E37" s="63"/>
    </row>
  </sheetData>
  <sheetProtection sheet="1" objects="1" scenarios="1" formatColumns="0" formatRows="0" selectLockedCells="1"/>
  <customSheetViews>
    <customSheetView guid="{1BFD9C24-2F44-4B3F-BC11-27A15F339058}" showPageBreaks="1" fitToPage="1" printArea="1" hiddenRows="1" view="pageBreakPreview" topLeftCell="A16">
      <selection activeCell="B34" sqref="B34"/>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A68B9ADD-4857-4982-919F-59DC4AD390A9}" showPageBreaks="1" fitToPage="1" printArea="1" view="pageBreakPreview">
      <selection activeCell="H11" sqref="H11"/>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E31EEC54-5F58-47EA-99FC-C1E22AF5375A}" showPageBreaks="1" fitToPage="1" printArea="1" view="pageBreakPreview" topLeftCell="A13">
      <selection activeCell="B19" sqref="B19:C19"/>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498493C3-769C-4143-9114-C68CD1D40B11}" showPageBreaks="1" fitToPage="1" printArea="1" view="pageBreakPreview" topLeftCell="A13">
      <selection activeCell="G17" sqref="G17"/>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0E784DF4-DCB0-4594-B697-9BB3E5A34D91}" showPageBreaks="1" fitToPage="1" printArea="1" view="pageBreakPreview" topLeftCell="A22">
      <selection activeCell="B19" sqref="B19:C19"/>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49037B54-2990-41F2-A98D-615EDAEEEC02}" showPageBreaks="1" fitToPage="1" printArea="1" view="pageBreakPreview">
      <selection activeCell="H11" sqref="H11"/>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s>
  <mergeCells count="25">
    <mergeCell ref="A29:A30"/>
    <mergeCell ref="B19:C19"/>
    <mergeCell ref="B28:C28"/>
    <mergeCell ref="B29:C30"/>
    <mergeCell ref="B25:C25"/>
    <mergeCell ref="B27:C27"/>
    <mergeCell ref="B21:C21"/>
    <mergeCell ref="B24:C24"/>
    <mergeCell ref="B22:C22"/>
    <mergeCell ref="B23:C23"/>
    <mergeCell ref="B20:C20"/>
    <mergeCell ref="B26:C26"/>
    <mergeCell ref="A7:C7"/>
    <mergeCell ref="B10:C10"/>
    <mergeCell ref="B15:C15"/>
    <mergeCell ref="A3:D3"/>
    <mergeCell ref="A4:D4"/>
    <mergeCell ref="B13:C13"/>
    <mergeCell ref="B8:C8"/>
    <mergeCell ref="B9:C9"/>
    <mergeCell ref="B17:C17"/>
    <mergeCell ref="B18:C18"/>
    <mergeCell ref="B16:C16"/>
    <mergeCell ref="B11:C11"/>
    <mergeCell ref="B14:C14"/>
  </mergeCells>
  <phoneticPr fontId="1" type="noConversion"/>
  <printOptions horizontalCentered="1"/>
  <pageMargins left="0.5" right="0.38" top="0.56999999999999995" bottom="0.48" header="0.38" footer="0.24"/>
  <pageSetup paperSize="9" fitToHeight="0" orientation="portrait" r:id="rId25"/>
  <headerFooter alignWithMargins="0">
    <oddFooter>&amp;R&amp;"Book Antiqua,Bold"&amp;10Schedule-6/ Page &amp;P of &amp;N</oddFooter>
  </headerFooter>
  <drawing r:id="rId2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sheetPr>
  <dimension ref="A1:F36"/>
  <sheetViews>
    <sheetView view="pageBreakPreview" zoomScaleNormal="100" zoomScaleSheetLayoutView="100" workbookViewId="0">
      <selection activeCell="B21" sqref="B21:C21"/>
    </sheetView>
  </sheetViews>
  <sheetFormatPr defaultColWidth="10" defaultRowHeight="16.5"/>
  <cols>
    <col min="1" max="1" width="10.625" style="45" customWidth="1"/>
    <col min="2" max="2" width="27.5" style="45" customWidth="1"/>
    <col min="3" max="3" width="21" style="45" customWidth="1"/>
    <col min="4" max="4" width="34.375" style="45" customWidth="1"/>
    <col min="5" max="16384" width="10" style="42"/>
  </cols>
  <sheetData>
    <row r="1" spans="1:6" ht="18" customHeight="1">
      <c r="A1" s="90" t="str">
        <f>Cover!B3</f>
        <v>Specification No: SR-II/C&amp;M/WC -2828/NIT-179(E)/2020</v>
      </c>
      <c r="B1" s="91"/>
      <c r="C1" s="93"/>
      <c r="D1" s="94" t="s">
        <v>69</v>
      </c>
    </row>
    <row r="2" spans="1:6" ht="18" customHeight="1">
      <c r="A2" s="73"/>
      <c r="B2" s="95"/>
      <c r="C2" s="97"/>
      <c r="D2" s="97"/>
    </row>
    <row r="3" spans="1:6" ht="60" customHeight="1">
      <c r="A3" s="1446" t="str">
        <f>Cover!$B$2</f>
        <v xml:space="preserve">Establishment of Reliable Communication Network Package-I (OPGW) in Puducherry </v>
      </c>
      <c r="B3" s="1446"/>
      <c r="C3" s="1446"/>
      <c r="D3" s="1446"/>
      <c r="E3" s="57"/>
      <c r="F3" s="57"/>
    </row>
    <row r="4" spans="1:6" ht="21.95" customHeight="1">
      <c r="A4" s="1450" t="s">
        <v>387</v>
      </c>
      <c r="B4" s="1450"/>
      <c r="C4" s="1450"/>
      <c r="D4" s="1450"/>
    </row>
    <row r="5" spans="1:6" ht="18" customHeight="1">
      <c r="A5" s="44"/>
    </row>
    <row r="6" spans="1:6" ht="18" customHeight="1">
      <c r="A6" s="35" t="str">
        <f>'Sch-1'!A6</f>
        <v>Bidder’s Name and Address (Sole Bidder) :</v>
      </c>
      <c r="D6" s="69" t="s">
        <v>399</v>
      </c>
    </row>
    <row r="7" spans="1:6" ht="36" customHeight="1">
      <c r="A7" s="1476" t="str">
        <f>'Sch-1'!A7</f>
        <v/>
      </c>
      <c r="B7" s="1476"/>
      <c r="C7" s="1476"/>
      <c r="D7" s="70" t="str">
        <f>'Sch-1'!M7</f>
        <v>Contracts Services, 3rd Floor</v>
      </c>
    </row>
    <row r="8" spans="1:6" ht="18" customHeight="1">
      <c r="A8" s="46" t="s">
        <v>415</v>
      </c>
      <c r="B8" s="1449" t="str">
        <f>IF('Sch-1'!C8=0, "", 'Sch-1'!C8)</f>
        <v/>
      </c>
      <c r="C8" s="1449"/>
      <c r="D8" s="70" t="str">
        <f>'Sch-1'!M8</f>
        <v>Power Grid Corporation of India Ltd.,</v>
      </c>
    </row>
    <row r="9" spans="1:6" ht="18" customHeight="1">
      <c r="A9" s="46" t="s">
        <v>416</v>
      </c>
      <c r="B9" s="1449" t="str">
        <f>IF('Sch-1'!C9=0, "", 'Sch-1'!C9)</f>
        <v/>
      </c>
      <c r="C9" s="1449"/>
      <c r="D9" s="70" t="str">
        <f>'Sch-1'!M9</f>
        <v>SRTS-II RHQ Bangalore</v>
      </c>
    </row>
    <row r="10" spans="1:6" ht="18" customHeight="1">
      <c r="A10" s="47"/>
      <c r="B10" s="1449" t="str">
        <f>IF('Sch-1'!C10=0, "", 'Sch-1'!C10)</f>
        <v/>
      </c>
      <c r="C10" s="1449"/>
      <c r="D10" s="70">
        <f>'Sch-1'!M10</f>
        <v>0</v>
      </c>
    </row>
    <row r="11" spans="1:6" ht="18" customHeight="1">
      <c r="A11" s="47"/>
      <c r="B11" s="1449" t="str">
        <f>IF('Sch-1'!C11=0, "", 'Sch-1'!C11)</f>
        <v/>
      </c>
      <c r="C11" s="1449"/>
      <c r="D11" s="70">
        <f>'Sch-1'!M11</f>
        <v>0</v>
      </c>
    </row>
    <row r="12" spans="1:6" ht="18" customHeight="1">
      <c r="A12" s="58"/>
      <c r="B12" s="58"/>
      <c r="C12" s="58"/>
      <c r="D12" s="71"/>
    </row>
    <row r="13" spans="1:6" ht="21.95" customHeight="1">
      <c r="A13" s="59" t="s">
        <v>381</v>
      </c>
      <c r="B13" s="1447" t="s">
        <v>371</v>
      </c>
      <c r="C13" s="1448"/>
      <c r="D13" s="60" t="s">
        <v>383</v>
      </c>
    </row>
    <row r="14" spans="1:6" ht="21.95" customHeight="1">
      <c r="A14" s="49" t="s">
        <v>384</v>
      </c>
      <c r="B14" s="1475" t="s">
        <v>418</v>
      </c>
      <c r="C14" s="1475"/>
      <c r="D14" s="78">
        <f>'Sch-1'!N46*(1-Discount!K18)+(1-Discount!K23)*'Sch-1'!N47</f>
        <v>0</v>
      </c>
    </row>
    <row r="15" spans="1:6" ht="35.1" customHeight="1">
      <c r="A15" s="61"/>
      <c r="B15" s="1477" t="s">
        <v>388</v>
      </c>
      <c r="C15" s="1474"/>
      <c r="D15" s="51"/>
    </row>
    <row r="16" spans="1:6" ht="21.95" customHeight="1">
      <c r="A16" s="49" t="s">
        <v>385</v>
      </c>
      <c r="B16" s="1475" t="s">
        <v>419</v>
      </c>
      <c r="C16" s="1475"/>
      <c r="D16" s="78">
        <f>'Sch-6'!D16*(1-Discount!K19)</f>
        <v>0</v>
      </c>
    </row>
    <row r="17" spans="1:6" ht="35.1" customHeight="1">
      <c r="A17" s="61"/>
      <c r="B17" s="1473" t="s">
        <v>535</v>
      </c>
      <c r="C17" s="1474"/>
      <c r="D17" s="51"/>
    </row>
    <row r="18" spans="1:6" ht="21.95" customHeight="1">
      <c r="A18" s="49" t="s">
        <v>386</v>
      </c>
      <c r="B18" s="1475" t="s">
        <v>420</v>
      </c>
      <c r="C18" s="1475"/>
      <c r="D18" s="78">
        <f>'Sch-6'!D18*(1-Discount!K20)</f>
        <v>0</v>
      </c>
    </row>
    <row r="19" spans="1:6" ht="30" customHeight="1">
      <c r="A19" s="61"/>
      <c r="B19" s="1477" t="s">
        <v>389</v>
      </c>
      <c r="C19" s="1474"/>
      <c r="D19" s="51"/>
    </row>
    <row r="20" spans="1:6" ht="21.95" customHeight="1">
      <c r="A20" s="49" t="s">
        <v>542</v>
      </c>
      <c r="B20" s="1475" t="s">
        <v>540</v>
      </c>
      <c r="C20" s="1475"/>
      <c r="D20" s="280">
        <f>'Sch-6'!D20*(1-Discount!K21)</f>
        <v>0</v>
      </c>
    </row>
    <row r="21" spans="1:6" ht="30" customHeight="1">
      <c r="A21" s="61"/>
      <c r="B21" s="1477" t="s">
        <v>390</v>
      </c>
      <c r="C21" s="1474"/>
      <c r="D21" s="51"/>
    </row>
    <row r="22" spans="1:6" ht="21.95" customHeight="1">
      <c r="A22" s="49" t="s">
        <v>543</v>
      </c>
      <c r="B22" s="1475" t="s">
        <v>541</v>
      </c>
      <c r="C22" s="1475"/>
      <c r="D22" s="280">
        <f>'Sch-6'!D22*(1-Discount!K22)</f>
        <v>0</v>
      </c>
    </row>
    <row r="23" spans="1:6" ht="38.25" customHeight="1">
      <c r="A23" s="61"/>
      <c r="B23" s="1473" t="s">
        <v>536</v>
      </c>
      <c r="C23" s="1474"/>
      <c r="D23" s="51"/>
    </row>
    <row r="24" spans="1:6" ht="30" customHeight="1">
      <c r="A24" s="49">
        <v>5</v>
      </c>
      <c r="B24" s="1475" t="s">
        <v>435</v>
      </c>
      <c r="C24" s="1475"/>
      <c r="D24" s="78">
        <f>'Sch-5 Dis'!D18</f>
        <v>0</v>
      </c>
    </row>
    <row r="25" spans="1:6" ht="51" customHeight="1">
      <c r="A25" s="61"/>
      <c r="B25" s="1477" t="s">
        <v>391</v>
      </c>
      <c r="C25" s="1474"/>
      <c r="D25" s="279"/>
    </row>
    <row r="26" spans="1:6" ht="21.95" customHeight="1">
      <c r="A26" s="49" t="s">
        <v>392</v>
      </c>
      <c r="B26" s="1475" t="s">
        <v>436</v>
      </c>
      <c r="C26" s="1475"/>
      <c r="D26" s="280">
        <f>'Sch-6'!D27*(1-Discount!K23)</f>
        <v>0</v>
      </c>
    </row>
    <row r="27" spans="1:6" ht="35.1" customHeight="1">
      <c r="A27" s="61"/>
      <c r="B27" s="1477" t="s">
        <v>71</v>
      </c>
      <c r="C27" s="1474"/>
      <c r="D27" s="51"/>
    </row>
    <row r="28" spans="1:6" ht="28.5" customHeight="1">
      <c r="A28" s="1453"/>
      <c r="B28" s="1479" t="s">
        <v>393</v>
      </c>
      <c r="C28" s="1479"/>
      <c r="D28" s="79">
        <f>SUM(D14,D16,D18,D20,D22,D24,D26)</f>
        <v>0</v>
      </c>
    </row>
    <row r="29" spans="1:6" ht="25.5" customHeight="1">
      <c r="A29" s="1453"/>
      <c r="B29" s="1479"/>
      <c r="C29" s="1479"/>
      <c r="D29" s="193"/>
    </row>
    <row r="30" spans="1:6" ht="18.75" customHeight="1">
      <c r="A30" s="86"/>
      <c r="B30" s="87"/>
      <c r="C30" s="87"/>
      <c r="D30" s="88"/>
    </row>
    <row r="31" spans="1:6" ht="27.95" customHeight="1">
      <c r="A31" s="86"/>
      <c r="B31" s="87"/>
      <c r="C31" s="100"/>
      <c r="D31" s="88"/>
    </row>
    <row r="32" spans="1:6" ht="27.95" customHeight="1">
      <c r="A32" s="99" t="s">
        <v>409</v>
      </c>
      <c r="B32" s="113" t="str">
        <f>IF('Sch-1'!B54=0,"", 'Sch-1'!B54)</f>
        <v>2-Feb-2020</v>
      </c>
      <c r="C32" s="100" t="s">
        <v>411</v>
      </c>
      <c r="D32" s="109" t="str">
        <f>IF('Sch-1'!M55=0,"",'Sch-1'!M55)</f>
        <v/>
      </c>
      <c r="F32" s="101"/>
    </row>
    <row r="33" spans="1:6" ht="27.95" customHeight="1">
      <c r="A33" s="99" t="s">
        <v>410</v>
      </c>
      <c r="B33" s="113" t="str">
        <f>IF('Sch-1'!B55=0,"", 'Sch-1'!B55)</f>
        <v/>
      </c>
      <c r="C33" s="100" t="s">
        <v>412</v>
      </c>
      <c r="D33" s="109" t="str">
        <f>IF('Sch-1'!M56=0,"",'Sch-1'!M56)</f>
        <v/>
      </c>
      <c r="F33" s="162"/>
    </row>
    <row r="34" spans="1:6" ht="27.95" customHeight="1">
      <c r="A34" s="96"/>
      <c r="B34" s="95"/>
      <c r="C34" s="100"/>
      <c r="F34" s="162"/>
    </row>
    <row r="35" spans="1:6" ht="30" customHeight="1">
      <c r="A35" s="96"/>
      <c r="B35" s="95"/>
      <c r="C35" s="100"/>
      <c r="D35" s="96"/>
      <c r="F35" s="101"/>
    </row>
    <row r="36" spans="1:6" ht="30" customHeight="1">
      <c r="A36" s="56"/>
      <c r="B36" s="56"/>
      <c r="C36" s="62"/>
      <c r="E36" s="63"/>
    </row>
  </sheetData>
  <sheetProtection sheet="1" formatColumns="0" formatRows="0" selectLockedCells="1"/>
  <customSheetViews>
    <customSheetView guid="{1BFD9C24-2F44-4B3F-BC11-27A15F339058}" showPageBreaks="1" printArea="1" state="hidden" view="pageBreakPreview">
      <selection activeCell="B21" sqref="B21:C21"/>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A68B9ADD-4857-4982-919F-59DC4AD390A9}" showPageBreaks="1" printArea="1" view="pageBreakPreview">
      <selection activeCell="B21" sqref="B21:C21"/>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E31EEC54-5F58-47EA-99FC-C1E22AF5375A}" showPageBreaks="1" printArea="1" view="pageBreakPreview" topLeftCell="A23">
      <selection activeCell="B27" sqref="B27:C27"/>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498493C3-769C-4143-9114-C68CD1D40B11}" showPageBreaks="1" printArea="1" view="pageBreakPreview" topLeftCell="A17">
      <selection activeCell="H17" sqref="H17"/>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0E784DF4-DCB0-4594-B697-9BB3E5A34D91}" showPageBreaks="1" printArea="1" view="pageBreakPreview" topLeftCell="A20">
      <selection activeCell="B27" sqref="B27:C27"/>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49037B54-2990-41F2-A98D-615EDAEEEC02}" showPageBreaks="1" printArea="1" view="pageBreakPreview">
      <selection activeCell="B21" sqref="B21:C21"/>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s>
  <mergeCells count="24">
    <mergeCell ref="A3:D3"/>
    <mergeCell ref="A4:D4"/>
    <mergeCell ref="A7:C7"/>
    <mergeCell ref="B8:C8"/>
    <mergeCell ref="B11:C11"/>
    <mergeCell ref="B13:C13"/>
    <mergeCell ref="B9:C9"/>
    <mergeCell ref="B10:C10"/>
    <mergeCell ref="B18:C18"/>
    <mergeCell ref="B19:C19"/>
    <mergeCell ref="B14:C14"/>
    <mergeCell ref="B15:C15"/>
    <mergeCell ref="B16:C16"/>
    <mergeCell ref="B17:C17"/>
    <mergeCell ref="A28:A29"/>
    <mergeCell ref="B28:C29"/>
    <mergeCell ref="B20:C20"/>
    <mergeCell ref="B21:C21"/>
    <mergeCell ref="B24:C24"/>
    <mergeCell ref="B25:C25"/>
    <mergeCell ref="B26:C26"/>
    <mergeCell ref="B27:C27"/>
    <mergeCell ref="B22:C22"/>
    <mergeCell ref="B23:C23"/>
  </mergeCells>
  <phoneticPr fontId="29" type="noConversion"/>
  <printOptions horizontalCentered="1"/>
  <pageMargins left="0.5" right="0.38" top="0.56999999999999995" bottom="0.48" header="0.38" footer="0.24"/>
  <pageSetup paperSize="9" fitToHeight="0" orientation="portrait" r:id="rId22"/>
  <headerFooter alignWithMargins="0">
    <oddFooter>&amp;R&amp;"Book Antiqua,Bold"&amp;10Schedule-6/ Page &amp;P of &amp;N</oddFooter>
  </headerFooter>
  <drawing r:id="rId2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53"/>
    <pageSetUpPr autoPageBreaks="0" fitToPage="1"/>
  </sheetPr>
  <dimension ref="A1:AV221"/>
  <sheetViews>
    <sheetView view="pageBreakPreview" topLeftCell="A13" zoomScaleNormal="100" zoomScaleSheetLayoutView="100" workbookViewId="0">
      <selection activeCell="E19" sqref="E19"/>
    </sheetView>
  </sheetViews>
  <sheetFormatPr defaultColWidth="9" defaultRowHeight="16.5"/>
  <cols>
    <col min="1" max="8" width="11.375" style="456" customWidth="1"/>
    <col min="9" max="9" width="31.375" style="457" customWidth="1"/>
    <col min="10" max="10" width="7.625" style="457" customWidth="1"/>
    <col min="11" max="11" width="10.25" style="457" customWidth="1"/>
    <col min="12" max="12" width="15.375" style="457" customWidth="1"/>
    <col min="13" max="13" width="15.75" style="457" customWidth="1"/>
    <col min="14" max="14" width="23.625" style="283" customWidth="1"/>
    <col min="15" max="15" width="9" style="448" customWidth="1"/>
    <col min="16" max="16" width="0" style="191" hidden="1" customWidth="1"/>
    <col min="17" max="17" width="18.5" style="191" hidden="1" customWidth="1"/>
    <col min="18" max="18" width="34.25" style="191" hidden="1" customWidth="1"/>
    <col min="19" max="32" width="9" style="191"/>
    <col min="33" max="33" width="0" style="241" hidden="1" customWidth="1"/>
    <col min="34" max="34" width="13.875" style="241" hidden="1" customWidth="1"/>
    <col min="35" max="35" width="13.625" style="241" hidden="1" customWidth="1"/>
    <col min="36" max="36" width="21.375" style="191" hidden="1" customWidth="1"/>
    <col min="37" max="37" width="12" style="191" hidden="1" customWidth="1"/>
    <col min="38" max="39" width="0" style="191" hidden="1" customWidth="1"/>
    <col min="40" max="44" width="9" style="191"/>
    <col min="45" max="48" width="9" style="194"/>
    <col min="49" max="16384" width="9" style="449"/>
  </cols>
  <sheetData>
    <row r="1" spans="1:48" ht="18" customHeight="1">
      <c r="A1" s="90" t="str">
        <f>Cover!B3</f>
        <v>Specification No: SR-II/C&amp;M/WC -2828/NIT-179(E)/2020</v>
      </c>
      <c r="B1" s="90"/>
      <c r="C1" s="90"/>
      <c r="D1" s="90"/>
      <c r="E1" s="90"/>
      <c r="F1" s="90"/>
      <c r="G1" s="90"/>
      <c r="H1" s="90"/>
      <c r="I1" s="91"/>
      <c r="J1" s="92"/>
      <c r="K1" s="92"/>
      <c r="L1" s="92"/>
      <c r="M1" s="94" t="s">
        <v>445</v>
      </c>
    </row>
    <row r="2" spans="1:48" ht="3" customHeight="1">
      <c r="A2" s="450"/>
      <c r="B2" s="450"/>
      <c r="C2" s="450"/>
      <c r="D2" s="450"/>
      <c r="E2" s="450"/>
      <c r="F2" s="450"/>
      <c r="G2" s="450"/>
      <c r="H2" s="450"/>
      <c r="I2" s="451"/>
      <c r="J2" s="452"/>
      <c r="K2" s="452"/>
      <c r="L2" s="452"/>
      <c r="M2" s="452"/>
    </row>
    <row r="3" spans="1:48" ht="49.5" customHeight="1">
      <c r="A3" s="1480" t="str">
        <f>Cover!$B$2</f>
        <v xml:space="preserve">Establishment of Reliable Communication Network Package-I (OPGW) in Puducherry </v>
      </c>
      <c r="B3" s="1480"/>
      <c r="C3" s="1480"/>
      <c r="D3" s="1480"/>
      <c r="E3" s="1480"/>
      <c r="F3" s="1480"/>
      <c r="G3" s="1480"/>
      <c r="H3" s="1480"/>
      <c r="I3" s="1480"/>
      <c r="J3" s="1480"/>
      <c r="K3" s="1480"/>
      <c r="L3" s="1480"/>
      <c r="M3" s="1480"/>
      <c r="AG3" s="247" t="s">
        <v>345</v>
      </c>
      <c r="AI3" s="237">
        <f>IF(ISERROR(#REF!/('Sch-6'!D14+'Sch-6'!D16+'Sch-6'!D18)),0,#REF!/( 'Sch-6'!D14+'Sch-6'!D16+'Sch-6'!D18))</f>
        <v>0</v>
      </c>
    </row>
    <row r="4" spans="1:48" ht="21.95" customHeight="1">
      <c r="A4" s="1481" t="s">
        <v>24</v>
      </c>
      <c r="B4" s="1481"/>
      <c r="C4" s="1481"/>
      <c r="D4" s="1481"/>
      <c r="E4" s="1481"/>
      <c r="F4" s="1481"/>
      <c r="G4" s="1481"/>
      <c r="H4" s="1481"/>
      <c r="I4" s="1481"/>
      <c r="J4" s="1481"/>
      <c r="K4" s="1481"/>
      <c r="L4" s="1481"/>
      <c r="M4" s="1481"/>
      <c r="AG4" s="247" t="s">
        <v>346</v>
      </c>
      <c r="AI4" s="237" t="e">
        <f>#REF!</f>
        <v>#REF!</v>
      </c>
    </row>
    <row r="5" spans="1:48" ht="18.600000000000001" customHeight="1">
      <c r="A5" s="77"/>
      <c r="B5" s="77"/>
      <c r="C5" s="77"/>
      <c r="D5" s="77"/>
      <c r="E5" s="77"/>
      <c r="F5" s="77"/>
      <c r="G5" s="77"/>
      <c r="H5" s="77"/>
      <c r="I5" s="106"/>
      <c r="J5" s="106"/>
      <c r="K5" s="106"/>
      <c r="L5" s="106"/>
      <c r="M5" s="106"/>
      <c r="AG5" s="247" t="s">
        <v>353</v>
      </c>
      <c r="AI5" s="237">
        <f>IF(ISERROR(#REF!/#REF!),0,#REF! /#REF!)</f>
        <v>0</v>
      </c>
    </row>
    <row r="6" spans="1:48" ht="27.95" customHeight="1">
      <c r="A6" s="35" t="str">
        <f>'Sch-1'!A6</f>
        <v>Bidder’s Name and Address (Sole Bidder) :</v>
      </c>
      <c r="B6" s="35"/>
      <c r="C6" s="35"/>
      <c r="D6" s="35"/>
      <c r="E6" s="35"/>
      <c r="F6" s="35"/>
      <c r="G6" s="35"/>
      <c r="H6" s="35"/>
      <c r="I6" s="45"/>
      <c r="J6" s="45"/>
      <c r="K6" s="647" t="s">
        <v>399</v>
      </c>
      <c r="M6" s="45"/>
      <c r="N6" s="284"/>
      <c r="AG6" s="247" t="s">
        <v>354</v>
      </c>
      <c r="AI6" s="237" t="e">
        <f>#REF!</f>
        <v>#REF!</v>
      </c>
    </row>
    <row r="7" spans="1:48" ht="36" customHeight="1">
      <c r="A7" s="1485" t="str">
        <f>'Sch-1'!A7</f>
        <v/>
      </c>
      <c r="B7" s="1485"/>
      <c r="C7" s="1485"/>
      <c r="D7" s="1485"/>
      <c r="E7" s="1485"/>
      <c r="F7" s="1485"/>
      <c r="G7" s="1485"/>
      <c r="H7" s="1485"/>
      <c r="I7" s="1485"/>
      <c r="J7" s="1485"/>
      <c r="K7" s="98" t="str">
        <f>'Sch-1'!M7</f>
        <v>Contracts Services, 3rd Floor</v>
      </c>
      <c r="M7" s="559"/>
      <c r="N7" s="284"/>
      <c r="AG7" s="247" t="s">
        <v>349</v>
      </c>
      <c r="AI7" s="237" t="e">
        <f>SUM(AI3:AI6)</f>
        <v>#REF!</v>
      </c>
    </row>
    <row r="8" spans="1:48" ht="27.95" customHeight="1">
      <c r="A8" s="46" t="s">
        <v>415</v>
      </c>
      <c r="B8" s="46"/>
      <c r="C8" s="46"/>
      <c r="D8" s="46"/>
      <c r="E8" s="46"/>
      <c r="F8" s="46"/>
      <c r="G8" s="46"/>
      <c r="H8" s="46"/>
      <c r="I8" s="1449" t="str">
        <f>IF('Sch-1'!C8=0, "", 'Sch-1'!C8)</f>
        <v/>
      </c>
      <c r="J8" s="1449"/>
      <c r="K8" s="98" t="str">
        <f>'Sch-1'!M8</f>
        <v>Power Grid Corporation of India Ltd.,</v>
      </c>
      <c r="M8" s="557"/>
      <c r="N8" s="284"/>
    </row>
    <row r="9" spans="1:48" ht="27.95" customHeight="1">
      <c r="A9" s="46" t="s">
        <v>416</v>
      </c>
      <c r="B9" s="46"/>
      <c r="C9" s="46"/>
      <c r="D9" s="46"/>
      <c r="E9" s="46"/>
      <c r="F9" s="46"/>
      <c r="G9" s="46"/>
      <c r="H9" s="46"/>
      <c r="I9" s="1449" t="str">
        <f>IF('Sch-1'!C9=0, "", 'Sch-1'!C9)</f>
        <v/>
      </c>
      <c r="J9" s="1449"/>
      <c r="K9" s="98" t="str">
        <f>'Sch-1'!M9</f>
        <v>SRTS-II RHQ Bangalore</v>
      </c>
      <c r="M9" s="557"/>
      <c r="N9" s="284"/>
    </row>
    <row r="10" spans="1:48" ht="27.95" customHeight="1">
      <c r="A10" s="453"/>
      <c r="B10" s="453"/>
      <c r="C10" s="453"/>
      <c r="D10" s="453"/>
      <c r="E10" s="453"/>
      <c r="F10" s="453"/>
      <c r="G10" s="453"/>
      <c r="H10" s="453"/>
      <c r="I10" s="1484" t="str">
        <f>IF('Sch-1'!C10=0, "", 'Sch-1'!C10)</f>
        <v/>
      </c>
      <c r="J10" s="1484"/>
      <c r="K10" s="98">
        <f>'Sch-1'!M10</f>
        <v>0</v>
      </c>
      <c r="M10" s="454"/>
      <c r="N10" s="284"/>
      <c r="AG10" s="247" t="s">
        <v>279</v>
      </c>
      <c r="AI10" s="249">
        <f>'Sch-1'!AA10</f>
        <v>0</v>
      </c>
    </row>
    <row r="11" spans="1:48" ht="27.95" customHeight="1">
      <c r="A11" s="453"/>
      <c r="B11" s="453"/>
      <c r="C11" s="453"/>
      <c r="D11" s="453"/>
      <c r="E11" s="453"/>
      <c r="F11" s="453"/>
      <c r="G11" s="453"/>
      <c r="H11" s="453"/>
      <c r="I11" s="1484" t="str">
        <f>IF('Sch-1'!C11=0, "", 'Sch-1'!C11)</f>
        <v/>
      </c>
      <c r="J11" s="1484"/>
      <c r="K11" s="98">
        <f>'Sch-1'!M11</f>
        <v>0</v>
      </c>
      <c r="M11" s="454"/>
      <c r="N11" s="284"/>
      <c r="AG11" s="247"/>
      <c r="AI11" s="237"/>
    </row>
    <row r="12" spans="1:48" ht="7.5" customHeight="1">
      <c r="A12" s="453"/>
      <c r="B12" s="453"/>
      <c r="C12" s="453"/>
      <c r="D12" s="453"/>
      <c r="E12" s="453"/>
      <c r="F12" s="453"/>
      <c r="G12" s="453"/>
      <c r="H12" s="453"/>
      <c r="I12" s="454"/>
      <c r="J12" s="454"/>
      <c r="K12" s="454"/>
      <c r="L12" s="454"/>
      <c r="M12" s="454"/>
      <c r="N12" s="752"/>
      <c r="O12" s="753"/>
      <c r="P12" s="753"/>
      <c r="Q12" s="753"/>
      <c r="R12" s="753"/>
      <c r="S12" s="753"/>
      <c r="T12" s="753"/>
      <c r="AG12" s="247"/>
      <c r="AI12" s="237"/>
    </row>
    <row r="13" spans="1:48" ht="27.95" customHeight="1" thickBot="1">
      <c r="A13" s="1486" t="s">
        <v>475</v>
      </c>
      <c r="B13" s="1486"/>
      <c r="C13" s="1486"/>
      <c r="D13" s="1486"/>
      <c r="E13" s="1486"/>
      <c r="F13" s="1486"/>
      <c r="G13" s="1486"/>
      <c r="H13" s="1486"/>
      <c r="I13" s="1486"/>
      <c r="J13" s="1486"/>
      <c r="K13" s="1486"/>
      <c r="L13" s="1486"/>
      <c r="M13" s="1486"/>
      <c r="N13" s="754"/>
      <c r="O13" s="753"/>
      <c r="P13" s="753"/>
      <c r="Q13" s="753"/>
      <c r="R13" s="753"/>
      <c r="S13" s="753"/>
      <c r="T13" s="753"/>
      <c r="AJ13" s="241"/>
    </row>
    <row r="14" spans="1:48" ht="157.5">
      <c r="A14" s="810" t="s">
        <v>437</v>
      </c>
      <c r="B14" s="811" t="s">
        <v>517</v>
      </c>
      <c r="C14" s="811" t="s">
        <v>528</v>
      </c>
      <c r="D14" s="812" t="s">
        <v>529</v>
      </c>
      <c r="E14" s="807" t="s">
        <v>487</v>
      </c>
      <c r="F14" s="807" t="s">
        <v>516</v>
      </c>
      <c r="G14" s="807" t="s">
        <v>488</v>
      </c>
      <c r="H14" s="807" t="s">
        <v>515</v>
      </c>
      <c r="I14" s="813" t="s">
        <v>375</v>
      </c>
      <c r="J14" s="813" t="s">
        <v>356</v>
      </c>
      <c r="K14" s="813" t="s">
        <v>357</v>
      </c>
      <c r="L14" s="813" t="s">
        <v>66</v>
      </c>
      <c r="M14" s="814" t="s">
        <v>376</v>
      </c>
      <c r="N14" s="808" t="s">
        <v>513</v>
      </c>
      <c r="O14" s="753"/>
      <c r="P14" s="753"/>
      <c r="Q14" s="799" t="s">
        <v>549</v>
      </c>
      <c r="R14" s="799" t="s">
        <v>496</v>
      </c>
      <c r="S14" s="753"/>
      <c r="T14" s="753"/>
      <c r="AH14" s="1487" t="s">
        <v>280</v>
      </c>
      <c r="AI14" s="1487"/>
      <c r="AJ14" s="281" t="s">
        <v>288</v>
      </c>
      <c r="AK14" s="1487" t="s">
        <v>281</v>
      </c>
      <c r="AL14" s="1487"/>
    </row>
    <row r="15" spans="1:48" s="804" customFormat="1">
      <c r="A15" s="815">
        <v>1</v>
      </c>
      <c r="B15" s="815">
        <v>2</v>
      </c>
      <c r="C15" s="815">
        <v>3</v>
      </c>
      <c r="D15" s="815">
        <v>4</v>
      </c>
      <c r="E15" s="816">
        <v>5</v>
      </c>
      <c r="F15" s="816">
        <v>6</v>
      </c>
      <c r="G15" s="816">
        <v>7</v>
      </c>
      <c r="H15" s="816">
        <v>8</v>
      </c>
      <c r="I15" s="813">
        <v>9</v>
      </c>
      <c r="J15" s="813">
        <v>10</v>
      </c>
      <c r="K15" s="813">
        <v>11</v>
      </c>
      <c r="L15" s="813">
        <v>12</v>
      </c>
      <c r="M15" s="814" t="s">
        <v>530</v>
      </c>
      <c r="N15" s="809">
        <v>14</v>
      </c>
      <c r="O15" s="800"/>
      <c r="P15" s="800"/>
      <c r="Q15" s="779"/>
      <c r="R15" s="783"/>
      <c r="S15" s="800"/>
      <c r="T15" s="800"/>
      <c r="U15" s="801"/>
      <c r="V15" s="801"/>
      <c r="W15" s="801"/>
      <c r="X15" s="801"/>
      <c r="Y15" s="801"/>
      <c r="Z15" s="801"/>
      <c r="AA15" s="801"/>
      <c r="AB15" s="801"/>
      <c r="AC15" s="801"/>
      <c r="AD15" s="801"/>
      <c r="AE15" s="801"/>
      <c r="AF15" s="801"/>
      <c r="AG15" s="802"/>
      <c r="AH15" s="796"/>
      <c r="AI15" s="796"/>
      <c r="AJ15" s="281"/>
      <c r="AK15" s="796"/>
      <c r="AL15" s="796"/>
      <c r="AM15" s="801"/>
      <c r="AN15" s="801"/>
      <c r="AO15" s="801"/>
      <c r="AP15" s="801"/>
      <c r="AQ15" s="801"/>
      <c r="AR15" s="801"/>
      <c r="AS15" s="803"/>
      <c r="AT15" s="803"/>
      <c r="AU15" s="803"/>
      <c r="AV15" s="803"/>
    </row>
    <row r="16" spans="1:48" s="804" customFormat="1">
      <c r="A16" s="824"/>
      <c r="B16" s="1496"/>
      <c r="C16" s="1497"/>
      <c r="D16" s="1497"/>
      <c r="E16" s="1497"/>
      <c r="F16" s="1497"/>
      <c r="G16" s="1497"/>
      <c r="H16" s="1497"/>
      <c r="I16" s="1497"/>
      <c r="J16" s="1497"/>
      <c r="K16" s="1497"/>
      <c r="L16" s="1497"/>
      <c r="M16" s="1497"/>
      <c r="N16" s="1498"/>
      <c r="O16" s="800"/>
      <c r="P16" s="800"/>
      <c r="Q16" s="779"/>
      <c r="R16" s="783"/>
      <c r="S16" s="800"/>
      <c r="T16" s="800"/>
      <c r="U16" s="801"/>
      <c r="V16" s="801"/>
      <c r="W16" s="801"/>
      <c r="X16" s="801"/>
      <c r="Y16" s="801"/>
      <c r="Z16" s="801"/>
      <c r="AA16" s="801"/>
      <c r="AB16" s="801"/>
      <c r="AC16" s="801"/>
      <c r="AD16" s="801"/>
      <c r="AE16" s="801"/>
      <c r="AF16" s="801"/>
      <c r="AG16" s="802"/>
      <c r="AH16" s="796"/>
      <c r="AI16" s="796"/>
      <c r="AJ16" s="281"/>
      <c r="AK16" s="796"/>
      <c r="AL16" s="796"/>
      <c r="AM16" s="801"/>
      <c r="AN16" s="801"/>
      <c r="AO16" s="801"/>
      <c r="AP16" s="801"/>
      <c r="AQ16" s="801"/>
      <c r="AR16" s="801"/>
      <c r="AS16" s="803"/>
      <c r="AT16" s="803"/>
      <c r="AU16" s="803"/>
      <c r="AV16" s="803"/>
    </row>
    <row r="17" spans="1:48" s="563" customFormat="1" hidden="1">
      <c r="A17" s="775">
        <v>1</v>
      </c>
      <c r="B17" s="805"/>
      <c r="C17" s="805"/>
      <c r="D17" s="805"/>
      <c r="E17" s="775"/>
      <c r="F17" s="782"/>
      <c r="G17" s="781"/>
      <c r="H17" s="784"/>
      <c r="I17" s="776"/>
      <c r="J17" s="655"/>
      <c r="K17" s="656"/>
      <c r="L17" s="652"/>
      <c r="M17" s="651" t="str">
        <f>IF(L17=0, "Included", IF(ISERROR(K17*L17), L17, K17*L17))</f>
        <v>Included</v>
      </c>
      <c r="N17" s="817">
        <f>R17</f>
        <v>0</v>
      </c>
      <c r="O17" s="672"/>
      <c r="P17" s="672"/>
      <c r="Q17" s="779">
        <f>IF(M17="Included",0,M17)</f>
        <v>0</v>
      </c>
      <c r="R17" s="783">
        <f>IF(H17="", G17*Q17,H17*Q17)</f>
        <v>0</v>
      </c>
      <c r="S17" s="672"/>
      <c r="T17" s="672"/>
    </row>
    <row r="18" spans="1:48" s="563" customFormat="1" hidden="1">
      <c r="A18" s="775">
        <v>2</v>
      </c>
      <c r="B18" s="805"/>
      <c r="C18" s="805"/>
      <c r="D18" s="805"/>
      <c r="E18" s="775"/>
      <c r="F18" s="782"/>
      <c r="G18" s="781"/>
      <c r="H18" s="784"/>
      <c r="I18" s="776"/>
      <c r="J18" s="655"/>
      <c r="K18" s="656"/>
      <c r="L18" s="652"/>
      <c r="M18" s="651" t="str">
        <f>IF(L18=0, "Included", IF(ISERROR(K18*L18), L18, K18*L18))</f>
        <v>Included</v>
      </c>
      <c r="N18" s="817">
        <f>R18</f>
        <v>0</v>
      </c>
      <c r="O18" s="672"/>
      <c r="P18" s="672"/>
      <c r="Q18" s="779">
        <f>IF(M18="Included",0,M18)</f>
        <v>0</v>
      </c>
      <c r="R18" s="783">
        <f>IF(H18="", G18*Q18,H18*Q18)</f>
        <v>0</v>
      </c>
      <c r="S18" s="672"/>
      <c r="T18" s="672"/>
    </row>
    <row r="19" spans="1:48" ht="45" customHeight="1">
      <c r="A19" s="453"/>
      <c r="B19" s="453"/>
      <c r="C19" s="453"/>
      <c r="D19" s="453"/>
      <c r="E19" s="453"/>
      <c r="F19" s="1499" t="s">
        <v>559</v>
      </c>
      <c r="G19" s="1499"/>
      <c r="H19" s="1499"/>
      <c r="I19" s="1499"/>
      <c r="J19" s="1499"/>
      <c r="K19" s="1499"/>
      <c r="L19" s="1499"/>
      <c r="M19" s="454"/>
      <c r="N19" s="752"/>
      <c r="O19" s="753"/>
      <c r="P19" s="753"/>
      <c r="Q19" s="753"/>
      <c r="R19" s="753"/>
      <c r="S19" s="753"/>
      <c r="T19" s="753"/>
      <c r="AG19" s="247"/>
      <c r="AI19" s="237"/>
    </row>
    <row r="20" spans="1:48" s="563" customFormat="1" ht="24.75" customHeight="1">
      <c r="A20" s="1490"/>
      <c r="B20" s="1491"/>
      <c r="C20" s="1491"/>
      <c r="D20" s="1491"/>
      <c r="E20" s="1491"/>
      <c r="F20" s="1491"/>
      <c r="G20" s="1491"/>
      <c r="H20" s="1492"/>
      <c r="I20" s="818" t="s">
        <v>474</v>
      </c>
      <c r="J20" s="818"/>
      <c r="K20" s="818"/>
      <c r="L20" s="818"/>
      <c r="M20" s="819">
        <f>SUM(M17:M18)</f>
        <v>0</v>
      </c>
      <c r="N20" s="820"/>
      <c r="O20" s="672"/>
      <c r="P20" s="672"/>
      <c r="Q20" s="672"/>
      <c r="R20" s="672"/>
      <c r="S20" s="672"/>
      <c r="T20" s="672"/>
    </row>
    <row r="21" spans="1:48" ht="26.25" customHeight="1">
      <c r="A21" s="1493"/>
      <c r="B21" s="1494"/>
      <c r="C21" s="1494"/>
      <c r="D21" s="1494"/>
      <c r="E21" s="1494"/>
      <c r="F21" s="1494"/>
      <c r="G21" s="1494"/>
      <c r="H21" s="1495"/>
      <c r="I21" s="821" t="s">
        <v>513</v>
      </c>
      <c r="J21" s="821"/>
      <c r="K21" s="821"/>
      <c r="L21" s="821"/>
      <c r="M21" s="821"/>
      <c r="N21" s="819">
        <f>SUM(N17:N18)</f>
        <v>0</v>
      </c>
      <c r="O21" s="753"/>
      <c r="P21" s="753"/>
      <c r="Q21" s="753"/>
      <c r="R21" s="753"/>
      <c r="S21" s="753"/>
      <c r="T21" s="753"/>
      <c r="AH21" s="250"/>
      <c r="AI21" s="250"/>
      <c r="AJ21" s="241"/>
      <c r="AK21" s="250"/>
      <c r="AL21" s="250"/>
      <c r="AM21" s="449"/>
      <c r="AN21" s="449"/>
      <c r="AO21" s="449"/>
      <c r="AP21" s="449"/>
      <c r="AQ21" s="449"/>
      <c r="AR21" s="449"/>
      <c r="AS21" s="449"/>
      <c r="AT21" s="449"/>
      <c r="AU21" s="449"/>
      <c r="AV21" s="449"/>
    </row>
    <row r="22" spans="1:48" ht="26.25" customHeight="1">
      <c r="A22" s="455"/>
      <c r="B22" s="455"/>
      <c r="C22" s="455"/>
      <c r="D22" s="455"/>
      <c r="E22" s="455"/>
      <c r="F22" s="455"/>
      <c r="G22" s="455"/>
      <c r="H22" s="455"/>
      <c r="I22" s="455"/>
      <c r="J22" s="455"/>
      <c r="K22" s="455"/>
      <c r="L22" s="455"/>
      <c r="M22" s="455"/>
      <c r="N22" s="455"/>
      <c r="O22" s="753"/>
      <c r="P22" s="753"/>
      <c r="Q22" s="753"/>
      <c r="R22" s="753"/>
      <c r="S22" s="753"/>
      <c r="T22" s="753"/>
      <c r="AH22" s="250"/>
      <c r="AI22" s="250"/>
      <c r="AJ22" s="241"/>
      <c r="AK22" s="250"/>
      <c r="AL22" s="250"/>
      <c r="AM22" s="449"/>
      <c r="AN22" s="449"/>
      <c r="AO22" s="449"/>
      <c r="AP22" s="449"/>
      <c r="AQ22" s="449"/>
      <c r="AR22" s="449"/>
      <c r="AS22" s="449"/>
      <c r="AT22" s="449"/>
      <c r="AU22" s="449"/>
      <c r="AV22" s="449"/>
    </row>
    <row r="23" spans="1:48" ht="26.25" customHeight="1">
      <c r="A23" s="939" t="s">
        <v>491</v>
      </c>
      <c r="B23" s="1370" t="s">
        <v>490</v>
      </c>
      <c r="C23" s="1370"/>
      <c r="D23" s="1370"/>
      <c r="E23" s="1370"/>
      <c r="F23" s="1370"/>
      <c r="G23" s="1370"/>
      <c r="H23" s="1370"/>
      <c r="I23" s="1370"/>
      <c r="J23" s="1370"/>
      <c r="K23" s="1370"/>
      <c r="L23" s="1370"/>
      <c r="M23" s="1370"/>
      <c r="N23" s="1370"/>
      <c r="O23" s="1370"/>
      <c r="P23" s="753"/>
      <c r="Q23" s="753"/>
      <c r="R23" s="753"/>
      <c r="S23" s="753"/>
      <c r="T23" s="753"/>
      <c r="AH23" s="250"/>
      <c r="AI23" s="250"/>
      <c r="AJ23" s="241"/>
      <c r="AK23" s="250"/>
      <c r="AL23" s="250"/>
      <c r="AM23" s="449"/>
      <c r="AN23" s="449"/>
      <c r="AO23" s="449"/>
      <c r="AP23" s="449"/>
      <c r="AQ23" s="449"/>
      <c r="AR23" s="449"/>
      <c r="AS23" s="449"/>
      <c r="AT23" s="449"/>
      <c r="AU23" s="449"/>
      <c r="AV23" s="449"/>
    </row>
    <row r="24" spans="1:48" ht="19.5" customHeight="1">
      <c r="A24" s="455"/>
      <c r="B24" s="455"/>
      <c r="C24" s="455"/>
      <c r="D24" s="455"/>
      <c r="E24" s="455"/>
      <c r="F24" s="455"/>
      <c r="G24" s="455"/>
      <c r="H24" s="455"/>
      <c r="I24" s="455"/>
      <c r="J24" s="1488"/>
      <c r="K24" s="1488"/>
      <c r="L24" s="1488"/>
      <c r="M24" s="1488"/>
      <c r="AH24" s="282"/>
      <c r="AI24" s="251"/>
      <c r="AJ24" s="241"/>
      <c r="AM24" s="449"/>
      <c r="AN24" s="449"/>
      <c r="AO24" s="449"/>
      <c r="AP24" s="449"/>
      <c r="AQ24" s="449"/>
      <c r="AR24" s="449"/>
      <c r="AS24" s="449"/>
      <c r="AT24" s="449"/>
      <c r="AU24" s="449"/>
      <c r="AV24" s="449"/>
    </row>
    <row r="25" spans="1:48" ht="19.5" customHeight="1">
      <c r="A25" s="99" t="s">
        <v>409</v>
      </c>
      <c r="B25" s="99"/>
      <c r="C25" s="99"/>
      <c r="D25" s="99"/>
      <c r="E25" s="113" t="str">
        <f>'Sch-1'!B54</f>
        <v>2-Feb-2020</v>
      </c>
      <c r="F25" s="99"/>
      <c r="G25" s="99"/>
      <c r="H25" s="99"/>
      <c r="J25" s="1488" t="str">
        <f>"Printed Name   : " &amp; 'Sch-1'!M55</f>
        <v xml:space="preserve">Printed Name   : </v>
      </c>
      <c r="K25" s="1488"/>
      <c r="L25" s="1488"/>
      <c r="M25" s="1488"/>
      <c r="AJ25" s="241"/>
      <c r="AM25" s="449"/>
      <c r="AN25" s="449"/>
      <c r="AO25" s="449"/>
      <c r="AP25" s="449"/>
      <c r="AQ25" s="449"/>
      <c r="AR25" s="449"/>
      <c r="AS25" s="449"/>
      <c r="AT25" s="449"/>
      <c r="AU25" s="449"/>
      <c r="AV25" s="449"/>
    </row>
    <row r="26" spans="1:48" ht="27.75" customHeight="1">
      <c r="A26" s="99" t="s">
        <v>410</v>
      </c>
      <c r="B26" s="99"/>
      <c r="C26" s="99"/>
      <c r="D26" s="99"/>
      <c r="E26" s="109" t="str">
        <f>'Sch-1'!B55</f>
        <v/>
      </c>
      <c r="F26" s="99"/>
      <c r="G26" s="99"/>
      <c r="H26" s="99"/>
      <c r="J26" s="1488" t="str">
        <f>"Designation      : " &amp; 'Sch-1'!M56</f>
        <v xml:space="preserve">Designation      : </v>
      </c>
      <c r="K26" s="1488"/>
      <c r="L26" s="1488"/>
      <c r="M26" s="1488"/>
      <c r="AJ26" s="241"/>
      <c r="AM26" s="449"/>
      <c r="AN26" s="449"/>
      <c r="AO26" s="449"/>
      <c r="AP26" s="449"/>
      <c r="AQ26" s="449"/>
      <c r="AR26" s="449"/>
      <c r="AS26" s="449"/>
      <c r="AT26" s="449"/>
      <c r="AU26" s="449"/>
      <c r="AV26" s="449"/>
    </row>
    <row r="27" spans="1:48" ht="36.75" customHeight="1">
      <c r="A27" s="110" t="s">
        <v>70</v>
      </c>
      <c r="B27" s="110"/>
      <c r="C27" s="110"/>
      <c r="D27" s="110"/>
      <c r="E27" s="1489" t="s">
        <v>378</v>
      </c>
      <c r="F27" s="1489"/>
      <c r="G27" s="1489"/>
      <c r="H27" s="1489"/>
      <c r="I27" s="1489"/>
      <c r="J27" s="1489"/>
      <c r="K27" s="1489"/>
      <c r="L27" s="1489"/>
      <c r="M27" s="1489"/>
      <c r="AM27" s="449"/>
      <c r="AN27" s="449"/>
      <c r="AO27" s="449"/>
      <c r="AP27" s="449"/>
      <c r="AQ27" s="449"/>
      <c r="AR27" s="449"/>
      <c r="AS27" s="449"/>
      <c r="AT27" s="449"/>
      <c r="AU27" s="449"/>
      <c r="AV27" s="449"/>
    </row>
    <row r="28" spans="1:48" ht="31.5" customHeight="1">
      <c r="N28" s="286"/>
      <c r="AM28" s="449"/>
      <c r="AN28" s="449"/>
      <c r="AO28" s="449"/>
      <c r="AP28" s="449"/>
      <c r="AQ28" s="449"/>
      <c r="AR28" s="449"/>
      <c r="AS28" s="449"/>
      <c r="AT28" s="449"/>
      <c r="AU28" s="449"/>
      <c r="AV28" s="449"/>
    </row>
    <row r="97" spans="1:38" s="241" customFormat="1">
      <c r="A97" s="221"/>
      <c r="B97" s="221"/>
      <c r="C97" s="221"/>
      <c r="D97" s="221"/>
      <c r="E97" s="221"/>
      <c r="F97" s="221"/>
      <c r="G97" s="221"/>
      <c r="H97" s="221"/>
      <c r="I97" s="226"/>
      <c r="J97" s="226"/>
      <c r="K97" s="226"/>
      <c r="L97" s="226"/>
      <c r="M97" s="226"/>
      <c r="N97" s="287"/>
      <c r="O97" s="458"/>
    </row>
    <row r="98" spans="1:38" s="241" customFormat="1">
      <c r="A98" s="221"/>
      <c r="B98" s="221"/>
      <c r="C98" s="221"/>
      <c r="D98" s="221"/>
      <c r="E98" s="221"/>
      <c r="F98" s="221"/>
      <c r="G98" s="221"/>
      <c r="H98" s="221"/>
      <c r="I98" s="226"/>
      <c r="J98" s="226"/>
      <c r="K98" s="226"/>
      <c r="L98" s="226"/>
      <c r="M98" s="226"/>
      <c r="N98" s="287"/>
      <c r="O98" s="458"/>
    </row>
    <row r="99" spans="1:38" s="241" customFormat="1">
      <c r="A99" s="221"/>
      <c r="B99" s="221"/>
      <c r="C99" s="221"/>
      <c r="D99" s="221"/>
      <c r="E99" s="221"/>
      <c r="F99" s="221"/>
      <c r="G99" s="221"/>
      <c r="H99" s="221"/>
      <c r="I99" s="226"/>
      <c r="J99" s="226"/>
      <c r="K99" s="226"/>
      <c r="L99" s="226"/>
      <c r="M99" s="226"/>
      <c r="N99" s="287"/>
      <c r="O99" s="458"/>
    </row>
    <row r="100" spans="1:38" s="298" customFormat="1" hidden="1">
      <c r="A100" s="197" t="str">
        <f>A1</f>
        <v>Specification No: SR-II/C&amp;M/WC -2828/NIT-179(E)/2020</v>
      </c>
      <c r="B100" s="197"/>
      <c r="C100" s="197"/>
      <c r="D100" s="197"/>
      <c r="E100" s="197"/>
      <c r="F100" s="197"/>
      <c r="G100" s="197"/>
      <c r="H100" s="197"/>
      <c r="I100" s="99"/>
      <c r="J100" s="196"/>
      <c r="K100" s="196"/>
      <c r="L100" s="196"/>
      <c r="M100" s="196"/>
      <c r="N100" s="195"/>
    </row>
    <row r="101" spans="1:38" s="298" customFormat="1" hidden="1">
      <c r="A101" s="73"/>
      <c r="B101" s="73"/>
      <c r="C101" s="73"/>
      <c r="D101" s="73"/>
      <c r="E101" s="73"/>
      <c r="F101" s="73"/>
      <c r="G101" s="73"/>
      <c r="H101" s="73"/>
      <c r="I101" s="95"/>
      <c r="J101" s="96"/>
      <c r="K101" s="96"/>
      <c r="L101" s="96"/>
      <c r="M101" s="96"/>
      <c r="N101" s="195"/>
    </row>
    <row r="102" spans="1:38" s="298" customFormat="1" ht="35.25" hidden="1" customHeight="1">
      <c r="A102" s="1482" t="str">
        <f>A3</f>
        <v xml:space="preserve">Establishment of Reliable Communication Network Package-I (OPGW) in Puducherry </v>
      </c>
      <c r="B102" s="1482"/>
      <c r="C102" s="1482"/>
      <c r="D102" s="1482"/>
      <c r="E102" s="1482"/>
      <c r="F102" s="1482"/>
      <c r="G102" s="1482"/>
      <c r="H102" s="1482"/>
      <c r="I102" s="1482">
        <f>I3</f>
        <v>0</v>
      </c>
      <c r="J102" s="1482">
        <f>J3</f>
        <v>0</v>
      </c>
      <c r="K102" s="1482"/>
      <c r="L102" s="1482"/>
      <c r="M102" s="1482"/>
      <c r="N102" s="195"/>
    </row>
    <row r="103" spans="1:38" s="298" customFormat="1" hidden="1">
      <c r="A103" s="1483" t="str">
        <f>A4</f>
        <v>(SCHEDULE OF RATES AND PRICES )</v>
      </c>
      <c r="B103" s="1483"/>
      <c r="C103" s="1483"/>
      <c r="D103" s="1483"/>
      <c r="E103" s="1483"/>
      <c r="F103" s="1483"/>
      <c r="G103" s="1483"/>
      <c r="H103" s="1483"/>
      <c r="I103" s="1483">
        <f>I4</f>
        <v>0</v>
      </c>
      <c r="J103" s="1483">
        <f>J4</f>
        <v>0</v>
      </c>
      <c r="K103" s="1483"/>
      <c r="L103" s="1483"/>
      <c r="M103" s="1483"/>
      <c r="N103" s="195"/>
    </row>
    <row r="104" spans="1:38" s="298" customFormat="1" hidden="1">
      <c r="A104" s="352"/>
      <c r="B104" s="352"/>
      <c r="C104" s="352"/>
      <c r="D104" s="352"/>
      <c r="E104" s="352"/>
      <c r="F104" s="352"/>
      <c r="G104" s="352"/>
      <c r="H104" s="352"/>
      <c r="I104" s="353"/>
      <c r="J104" s="353"/>
      <c r="K104" s="353"/>
      <c r="L104" s="353"/>
      <c r="M104" s="353"/>
      <c r="N104" s="195"/>
    </row>
    <row r="105" spans="1:38" s="298" customFormat="1" hidden="1">
      <c r="A105" s="105" t="str">
        <f>A6</f>
        <v>Bidder’s Name and Address (Sole Bidder) :</v>
      </c>
      <c r="B105" s="105"/>
      <c r="C105" s="105"/>
      <c r="D105" s="105"/>
      <c r="E105" s="105"/>
      <c r="F105" s="105"/>
      <c r="G105" s="105"/>
      <c r="H105" s="105"/>
      <c r="I105" s="354"/>
      <c r="J105" s="354"/>
      <c r="K105" s="354"/>
      <c r="L105" s="354"/>
      <c r="M105" s="354"/>
      <c r="N105" s="195"/>
    </row>
    <row r="106" spans="1:38" s="298" customFormat="1" hidden="1">
      <c r="A106" s="1485" t="str">
        <f>A7</f>
        <v/>
      </c>
      <c r="B106" s="1485"/>
      <c r="C106" s="1485"/>
      <c r="D106" s="1485"/>
      <c r="E106" s="1485"/>
      <c r="F106" s="1485"/>
      <c r="G106" s="1485"/>
      <c r="H106" s="1485"/>
      <c r="I106" s="1485">
        <f t="shared" ref="I106:J110" si="0">I7</f>
        <v>0</v>
      </c>
      <c r="J106" s="1485">
        <f t="shared" si="0"/>
        <v>0</v>
      </c>
      <c r="K106" s="559"/>
      <c r="L106" s="559"/>
      <c r="M106" s="559"/>
      <c r="N106" s="195"/>
    </row>
    <row r="107" spans="1:38" s="298" customFormat="1" hidden="1">
      <c r="A107" s="355" t="str">
        <f>A8</f>
        <v>Name     :</v>
      </c>
      <c r="B107" s="355"/>
      <c r="C107" s="355"/>
      <c r="D107" s="355"/>
      <c r="E107" s="355"/>
      <c r="F107" s="355"/>
      <c r="G107" s="355"/>
      <c r="H107" s="355"/>
      <c r="I107" s="1500" t="str">
        <f t="shared" si="0"/>
        <v/>
      </c>
      <c r="J107" s="1500">
        <f t="shared" si="0"/>
        <v>0</v>
      </c>
      <c r="K107" s="558"/>
      <c r="L107" s="558"/>
      <c r="M107" s="558"/>
      <c r="N107" s="195"/>
    </row>
    <row r="108" spans="1:38" s="298" customFormat="1" hidden="1">
      <c r="A108" s="355" t="str">
        <f>A9</f>
        <v>Address :</v>
      </c>
      <c r="B108" s="355"/>
      <c r="C108" s="355"/>
      <c r="D108" s="355"/>
      <c r="E108" s="355"/>
      <c r="F108" s="355"/>
      <c r="G108" s="355"/>
      <c r="H108" s="355"/>
      <c r="I108" s="1500" t="str">
        <f t="shared" si="0"/>
        <v/>
      </c>
      <c r="J108" s="1500">
        <f t="shared" si="0"/>
        <v>0</v>
      </c>
      <c r="K108" s="558"/>
      <c r="L108" s="558"/>
      <c r="M108" s="558"/>
      <c r="N108" s="195"/>
    </row>
    <row r="109" spans="1:38" s="298" customFormat="1" hidden="1">
      <c r="A109" s="356"/>
      <c r="B109" s="356"/>
      <c r="C109" s="356"/>
      <c r="D109" s="356"/>
      <c r="E109" s="356"/>
      <c r="F109" s="356"/>
      <c r="G109" s="356"/>
      <c r="H109" s="356"/>
      <c r="I109" s="1500" t="str">
        <f t="shared" si="0"/>
        <v/>
      </c>
      <c r="J109" s="1500">
        <f t="shared" si="0"/>
        <v>0</v>
      </c>
      <c r="K109" s="558"/>
      <c r="L109" s="558"/>
      <c r="M109" s="558"/>
      <c r="N109" s="195"/>
    </row>
    <row r="110" spans="1:38" s="298" customFormat="1" hidden="1">
      <c r="A110" s="356"/>
      <c r="B110" s="356"/>
      <c r="C110" s="356"/>
      <c r="D110" s="356"/>
      <c r="E110" s="356"/>
      <c r="F110" s="356"/>
      <c r="G110" s="356"/>
      <c r="H110" s="356"/>
      <c r="I110" s="1500" t="str">
        <f t="shared" si="0"/>
        <v/>
      </c>
      <c r="J110" s="1500">
        <f t="shared" si="0"/>
        <v>0</v>
      </c>
      <c r="K110" s="558"/>
      <c r="L110" s="558"/>
      <c r="M110" s="558"/>
      <c r="N110" s="195"/>
    </row>
    <row r="111" spans="1:38" s="298" customFormat="1" hidden="1">
      <c r="A111" s="343"/>
      <c r="B111" s="343"/>
      <c r="C111" s="343"/>
      <c r="D111" s="343"/>
      <c r="E111" s="343"/>
      <c r="F111" s="343"/>
      <c r="G111" s="343"/>
      <c r="H111" s="343"/>
      <c r="I111" s="76"/>
      <c r="J111" s="76"/>
      <c r="K111" s="76"/>
      <c r="L111" s="76"/>
      <c r="M111" s="76"/>
      <c r="N111" s="195"/>
    </row>
    <row r="112" spans="1:38" s="298" customFormat="1" ht="33.75" hidden="1" customHeight="1">
      <c r="A112" s="357" t="str">
        <f>A14</f>
        <v>SL. NO.</v>
      </c>
      <c r="B112" s="357"/>
      <c r="C112" s="357"/>
      <c r="D112" s="357"/>
      <c r="E112" s="357"/>
      <c r="F112" s="357"/>
      <c r="G112" s="357"/>
      <c r="H112" s="357"/>
      <c r="I112" s="358" t="str">
        <f>I14</f>
        <v>Description of Test</v>
      </c>
      <c r="J112" s="1503" t="e">
        <f>#REF!</f>
        <v>#REF!</v>
      </c>
      <c r="K112" s="1503"/>
      <c r="L112" s="1503"/>
      <c r="M112" s="1503"/>
      <c r="N112" s="195"/>
      <c r="AH112" s="1503"/>
      <c r="AI112" s="1503"/>
      <c r="AK112" s="1503"/>
      <c r="AL112" s="1503"/>
    </row>
    <row r="113" spans="1:38" s="298" customFormat="1" hidden="1">
      <c r="A113" s="353" t="e">
        <f>#REF!</f>
        <v>#REF!</v>
      </c>
      <c r="B113" s="353"/>
      <c r="C113" s="353"/>
      <c r="D113" s="353"/>
      <c r="E113" s="353"/>
      <c r="F113" s="353"/>
      <c r="G113" s="353"/>
      <c r="H113" s="353"/>
      <c r="I113" s="353" t="e">
        <f>#REF!</f>
        <v>#REF!</v>
      </c>
      <c r="J113" s="1502" t="e">
        <f>#REF!</f>
        <v>#REF!</v>
      </c>
      <c r="K113" s="1502"/>
      <c r="L113" s="1502"/>
      <c r="M113" s="1502"/>
      <c r="N113" s="195"/>
      <c r="AH113" s="1502"/>
      <c r="AI113" s="1502"/>
      <c r="AK113" s="1502"/>
      <c r="AL113" s="1502"/>
    </row>
    <row r="114" spans="1:38" s="298" customFormat="1" hidden="1">
      <c r="A114" s="360" t="e">
        <f>#REF!</f>
        <v>#REF!</v>
      </c>
      <c r="B114" s="360"/>
      <c r="C114" s="360"/>
      <c r="D114" s="360"/>
      <c r="E114" s="360"/>
      <c r="F114" s="360"/>
      <c r="G114" s="360"/>
      <c r="H114" s="360"/>
      <c r="I114" s="361" t="e">
        <f>#REF!</f>
        <v>#REF!</v>
      </c>
      <c r="J114" s="1502"/>
      <c r="K114" s="1502"/>
      <c r="L114" s="1502"/>
      <c r="M114" s="1502"/>
      <c r="N114" s="195"/>
      <c r="AH114" s="1502"/>
      <c r="AI114" s="1502"/>
      <c r="AK114" s="1502"/>
      <c r="AL114" s="1502"/>
    </row>
    <row r="115" spans="1:38" s="298" customFormat="1" hidden="1">
      <c r="A115" s="362" t="e">
        <f>#REF!</f>
        <v>#REF!</v>
      </c>
      <c r="B115" s="362"/>
      <c r="C115" s="362"/>
      <c r="D115" s="362"/>
      <c r="E115" s="362"/>
      <c r="F115" s="362"/>
      <c r="G115" s="362"/>
      <c r="H115" s="362"/>
      <c r="I115" s="363" t="e">
        <f>#REF!</f>
        <v>#REF!</v>
      </c>
      <c r="J115" s="1501" t="e">
        <f>#REF!</f>
        <v>#REF!</v>
      </c>
      <c r="K115" s="1501"/>
      <c r="L115" s="1501"/>
      <c r="M115" s="1501"/>
      <c r="N115" s="365"/>
      <c r="AH115" s="364"/>
      <c r="AI115" s="364"/>
      <c r="AK115" s="364"/>
      <c r="AL115" s="364"/>
    </row>
    <row r="116" spans="1:38" s="298" customFormat="1" hidden="1">
      <c r="A116" s="362" t="e">
        <f>#REF!</f>
        <v>#REF!</v>
      </c>
      <c r="B116" s="362"/>
      <c r="C116" s="362"/>
      <c r="D116" s="362"/>
      <c r="E116" s="362"/>
      <c r="F116" s="362"/>
      <c r="G116" s="362"/>
      <c r="H116" s="362"/>
      <c r="I116" s="363" t="e">
        <f>#REF!</f>
        <v>#REF!</v>
      </c>
      <c r="J116" s="1501" t="e">
        <f>#REF!</f>
        <v>#REF!</v>
      </c>
      <c r="K116" s="1501"/>
      <c r="L116" s="1501"/>
      <c r="M116" s="1501"/>
      <c r="N116" s="365"/>
      <c r="AH116" s="366"/>
      <c r="AI116" s="366"/>
      <c r="AK116" s="364"/>
      <c r="AL116" s="366"/>
    </row>
    <row r="117" spans="1:38" s="298" customFormat="1" ht="20.100000000000001" hidden="1" customHeight="1">
      <c r="A117" s="367"/>
      <c r="B117" s="367"/>
      <c r="C117" s="367"/>
      <c r="D117" s="367"/>
      <c r="E117" s="367"/>
      <c r="F117" s="367"/>
      <c r="G117" s="367"/>
      <c r="H117" s="367"/>
      <c r="I117" s="361" t="e">
        <f>#REF!</f>
        <v>#REF!</v>
      </c>
      <c r="J117" s="1501" t="e">
        <f>#REF!</f>
        <v>#REF!</v>
      </c>
      <c r="K117" s="1501"/>
      <c r="L117" s="1501"/>
      <c r="M117" s="1501"/>
      <c r="N117" s="195"/>
      <c r="AH117" s="366"/>
      <c r="AI117" s="366"/>
      <c r="AK117" s="366"/>
      <c r="AL117" s="366"/>
    </row>
    <row r="118" spans="1:38" s="298" customFormat="1" hidden="1">
      <c r="A118" s="360" t="e">
        <f>#REF!</f>
        <v>#REF!</v>
      </c>
      <c r="B118" s="360"/>
      <c r="C118" s="360"/>
      <c r="D118" s="360"/>
      <c r="E118" s="360"/>
      <c r="F118" s="360"/>
      <c r="G118" s="360"/>
      <c r="H118" s="360"/>
      <c r="I118" s="361" t="e">
        <f>#REF!</f>
        <v>#REF!</v>
      </c>
      <c r="J118" s="1501"/>
      <c r="K118" s="1501"/>
      <c r="L118" s="1501"/>
      <c r="M118" s="1501"/>
      <c r="N118" s="195"/>
      <c r="AH118" s="1501"/>
      <c r="AI118" s="1501"/>
      <c r="AK118" s="1501"/>
      <c r="AL118" s="1501"/>
    </row>
    <row r="119" spans="1:38" s="298" customFormat="1" hidden="1">
      <c r="A119" s="368" t="e">
        <f>#REF!</f>
        <v>#REF!</v>
      </c>
      <c r="B119" s="368"/>
      <c r="C119" s="368"/>
      <c r="D119" s="368"/>
      <c r="E119" s="368"/>
      <c r="F119" s="368"/>
      <c r="G119" s="368"/>
      <c r="H119" s="368"/>
      <c r="I119" s="361" t="e">
        <f>#REF!</f>
        <v>#REF!</v>
      </c>
      <c r="J119" s="1501"/>
      <c r="K119" s="1501"/>
      <c r="L119" s="1501"/>
      <c r="M119" s="1501"/>
      <c r="N119" s="195"/>
      <c r="AH119" s="1501"/>
      <c r="AI119" s="1501"/>
      <c r="AK119" s="1501"/>
      <c r="AL119" s="1501"/>
    </row>
    <row r="120" spans="1:38" s="298" customFormat="1" hidden="1">
      <c r="A120" s="369" t="e">
        <f>#REF!</f>
        <v>#REF!</v>
      </c>
      <c r="B120" s="369"/>
      <c r="C120" s="369"/>
      <c r="D120" s="369"/>
      <c r="E120" s="369"/>
      <c r="F120" s="369"/>
      <c r="G120" s="369"/>
      <c r="H120" s="369"/>
      <c r="I120" s="361" t="e">
        <f>#REF!</f>
        <v>#REF!</v>
      </c>
      <c r="J120" s="1501"/>
      <c r="K120" s="1501"/>
      <c r="L120" s="1501"/>
      <c r="M120" s="1501"/>
      <c r="N120" s="195"/>
      <c r="AH120" s="1501"/>
      <c r="AI120" s="1501"/>
      <c r="AK120" s="1501"/>
      <c r="AL120" s="1501"/>
    </row>
    <row r="121" spans="1:38" s="298" customFormat="1" hidden="1">
      <c r="A121" s="362" t="e">
        <f>#REF!</f>
        <v>#REF!</v>
      </c>
      <c r="B121" s="362"/>
      <c r="C121" s="362"/>
      <c r="D121" s="362"/>
      <c r="E121" s="362"/>
      <c r="F121" s="362"/>
      <c r="G121" s="362"/>
      <c r="H121" s="362"/>
      <c r="I121" s="363" t="e">
        <f>#REF!</f>
        <v>#REF!</v>
      </c>
      <c r="J121" s="1501" t="e">
        <f>#REF!</f>
        <v>#REF!</v>
      </c>
      <c r="K121" s="1501"/>
      <c r="L121" s="1501"/>
      <c r="M121" s="1501"/>
      <c r="N121" s="365"/>
      <c r="AH121" s="366"/>
      <c r="AI121" s="366"/>
      <c r="AK121" s="364"/>
      <c r="AL121" s="366"/>
    </row>
    <row r="122" spans="1:38" s="298" customFormat="1" hidden="1">
      <c r="A122" s="362" t="e">
        <f>#REF!</f>
        <v>#REF!</v>
      </c>
      <c r="B122" s="362"/>
      <c r="C122" s="362"/>
      <c r="D122" s="362"/>
      <c r="E122" s="362"/>
      <c r="F122" s="362"/>
      <c r="G122" s="362"/>
      <c r="H122" s="362"/>
      <c r="I122" s="363" t="e">
        <f>#REF!</f>
        <v>#REF!</v>
      </c>
      <c r="J122" s="1501" t="e">
        <f>#REF!</f>
        <v>#REF!</v>
      </c>
      <c r="K122" s="1501"/>
      <c r="L122" s="1501"/>
      <c r="M122" s="1501"/>
      <c r="N122" s="365"/>
      <c r="AH122" s="366"/>
      <c r="AI122" s="366"/>
      <c r="AK122" s="364"/>
      <c r="AL122" s="366"/>
    </row>
    <row r="123" spans="1:38" s="298" customFormat="1" hidden="1">
      <c r="A123" s="362" t="e">
        <f>#REF!</f>
        <v>#REF!</v>
      </c>
      <c r="B123" s="362"/>
      <c r="C123" s="362"/>
      <c r="D123" s="362"/>
      <c r="E123" s="362"/>
      <c r="F123" s="362"/>
      <c r="G123" s="362"/>
      <c r="H123" s="362"/>
      <c r="I123" s="363" t="e">
        <f>#REF!</f>
        <v>#REF!</v>
      </c>
      <c r="J123" s="1501" t="e">
        <f>#REF!</f>
        <v>#REF!</v>
      </c>
      <c r="K123" s="1501"/>
      <c r="L123" s="1501"/>
      <c r="M123" s="1501"/>
      <c r="N123" s="365"/>
      <c r="AH123" s="366"/>
      <c r="AI123" s="366"/>
      <c r="AK123" s="364"/>
      <c r="AL123" s="366"/>
    </row>
    <row r="124" spans="1:38" s="298" customFormat="1" hidden="1">
      <c r="A124" s="362" t="e">
        <f>#REF!</f>
        <v>#REF!</v>
      </c>
      <c r="B124" s="362"/>
      <c r="C124" s="362"/>
      <c r="D124" s="362"/>
      <c r="E124" s="362"/>
      <c r="F124" s="362"/>
      <c r="G124" s="362"/>
      <c r="H124" s="362"/>
      <c r="I124" s="363" t="e">
        <f>#REF!</f>
        <v>#REF!</v>
      </c>
      <c r="J124" s="1501" t="e">
        <f>#REF!</f>
        <v>#REF!</v>
      </c>
      <c r="K124" s="1501"/>
      <c r="L124" s="1501"/>
      <c r="M124" s="1501"/>
      <c r="N124" s="365"/>
      <c r="AH124" s="366"/>
      <c r="AI124" s="366"/>
      <c r="AK124" s="364"/>
      <c r="AL124" s="366"/>
    </row>
    <row r="125" spans="1:38" s="298" customFormat="1" hidden="1">
      <c r="A125" s="362"/>
      <c r="B125" s="362"/>
      <c r="C125" s="362"/>
      <c r="D125" s="362"/>
      <c r="E125" s="362"/>
      <c r="F125" s="362"/>
      <c r="G125" s="362"/>
      <c r="H125" s="362"/>
      <c r="I125" s="361" t="e">
        <f>#REF!</f>
        <v>#REF!</v>
      </c>
      <c r="J125" s="1501" t="e">
        <f>#REF!</f>
        <v>#REF!</v>
      </c>
      <c r="K125" s="1501"/>
      <c r="L125" s="1501"/>
      <c r="M125" s="1501"/>
      <c r="N125" s="365"/>
      <c r="AH125" s="366"/>
      <c r="AI125" s="366"/>
      <c r="AK125" s="366"/>
      <c r="AL125" s="366"/>
    </row>
    <row r="126" spans="1:38" s="298" customFormat="1" ht="20.100000000000001" hidden="1" customHeight="1">
      <c r="A126" s="369" t="e">
        <f>#REF!</f>
        <v>#REF!</v>
      </c>
      <c r="B126" s="369"/>
      <c r="C126" s="369"/>
      <c r="D126" s="369"/>
      <c r="E126" s="369"/>
      <c r="F126" s="369"/>
      <c r="G126" s="369"/>
      <c r="H126" s="369"/>
      <c r="I126" s="361" t="e">
        <f>#REF!</f>
        <v>#REF!</v>
      </c>
      <c r="J126" s="1501"/>
      <c r="K126" s="1501"/>
      <c r="L126" s="1501"/>
      <c r="M126" s="1501"/>
      <c r="N126" s="365"/>
      <c r="AH126" s="366"/>
      <c r="AI126" s="366"/>
      <c r="AK126" s="366"/>
      <c r="AL126" s="366"/>
    </row>
    <row r="127" spans="1:38" s="298" customFormat="1" hidden="1">
      <c r="A127" s="362" t="e">
        <f>#REF!</f>
        <v>#REF!</v>
      </c>
      <c r="B127" s="362"/>
      <c r="C127" s="362"/>
      <c r="D127" s="362"/>
      <c r="E127" s="362"/>
      <c r="F127" s="362"/>
      <c r="G127" s="362"/>
      <c r="H127" s="362"/>
      <c r="I127" s="363" t="e">
        <f>#REF!</f>
        <v>#REF!</v>
      </c>
      <c r="J127" s="1501" t="e">
        <f>#REF!</f>
        <v>#REF!</v>
      </c>
      <c r="K127" s="1501"/>
      <c r="L127" s="1501"/>
      <c r="M127" s="1501"/>
      <c r="N127" s="365"/>
      <c r="AH127" s="366"/>
      <c r="AI127" s="366"/>
      <c r="AK127" s="364"/>
      <c r="AL127" s="366"/>
    </row>
    <row r="128" spans="1:38" s="298" customFormat="1" hidden="1">
      <c r="A128" s="362" t="e">
        <f>#REF!</f>
        <v>#REF!</v>
      </c>
      <c r="B128" s="362"/>
      <c r="C128" s="362"/>
      <c r="D128" s="362"/>
      <c r="E128" s="362"/>
      <c r="F128" s="362"/>
      <c r="G128" s="362"/>
      <c r="H128" s="362"/>
      <c r="I128" s="363" t="e">
        <f>#REF!</f>
        <v>#REF!</v>
      </c>
      <c r="J128" s="1501" t="e">
        <f>#REF!</f>
        <v>#REF!</v>
      </c>
      <c r="K128" s="1501"/>
      <c r="L128" s="1501"/>
      <c r="M128" s="1501"/>
      <c r="N128" s="365"/>
      <c r="AH128" s="366"/>
      <c r="AI128" s="366"/>
      <c r="AK128" s="364"/>
      <c r="AL128" s="366"/>
    </row>
    <row r="129" spans="1:38" s="298" customFormat="1" ht="20.100000000000001" hidden="1" customHeight="1">
      <c r="A129" s="362" t="e">
        <f>#REF!</f>
        <v>#REF!</v>
      </c>
      <c r="B129" s="362"/>
      <c r="C129" s="362"/>
      <c r="D129" s="362"/>
      <c r="E129" s="362"/>
      <c r="F129" s="362"/>
      <c r="G129" s="362"/>
      <c r="H129" s="362"/>
      <c r="I129" s="363" t="e">
        <f>#REF!</f>
        <v>#REF!</v>
      </c>
      <c r="J129" s="1501" t="e">
        <f>#REF!</f>
        <v>#REF!</v>
      </c>
      <c r="K129" s="1501"/>
      <c r="L129" s="1501"/>
      <c r="M129" s="1501"/>
      <c r="N129" s="365"/>
      <c r="AH129" s="366"/>
      <c r="AI129" s="366"/>
      <c r="AK129" s="364"/>
      <c r="AL129" s="366"/>
    </row>
    <row r="130" spans="1:38" s="298" customFormat="1" hidden="1">
      <c r="A130" s="362" t="e">
        <f>#REF!</f>
        <v>#REF!</v>
      </c>
      <c r="B130" s="362"/>
      <c r="C130" s="362"/>
      <c r="D130" s="362"/>
      <c r="E130" s="362"/>
      <c r="F130" s="362"/>
      <c r="G130" s="362"/>
      <c r="H130" s="362"/>
      <c r="I130" s="363" t="e">
        <f>#REF!</f>
        <v>#REF!</v>
      </c>
      <c r="J130" s="1501" t="e">
        <f>#REF!</f>
        <v>#REF!</v>
      </c>
      <c r="K130" s="1501"/>
      <c r="L130" s="1501"/>
      <c r="M130" s="1501"/>
      <c r="N130" s="365"/>
      <c r="AH130" s="366"/>
      <c r="AI130" s="366"/>
      <c r="AK130" s="364"/>
      <c r="AL130" s="366"/>
    </row>
    <row r="131" spans="1:38" s="299" customFormat="1" ht="20.100000000000001" hidden="1" customHeight="1">
      <c r="A131" s="370"/>
      <c r="B131" s="370"/>
      <c r="C131" s="370"/>
      <c r="D131" s="370"/>
      <c r="E131" s="370"/>
      <c r="F131" s="370"/>
      <c r="G131" s="370"/>
      <c r="H131" s="370"/>
      <c r="I131" s="361" t="e">
        <f>#REF!</f>
        <v>#REF!</v>
      </c>
      <c r="J131" s="1501" t="e">
        <f>#REF!</f>
        <v>#REF!</v>
      </c>
      <c r="K131" s="1501"/>
      <c r="L131" s="1501"/>
      <c r="M131" s="1501"/>
      <c r="N131" s="365"/>
      <c r="AH131" s="366"/>
      <c r="AI131" s="366"/>
      <c r="AK131" s="366"/>
      <c r="AL131" s="366"/>
    </row>
    <row r="132" spans="1:38" s="298" customFormat="1" ht="24" hidden="1" customHeight="1">
      <c r="A132" s="369" t="e">
        <f>#REF!</f>
        <v>#REF!</v>
      </c>
      <c r="B132" s="369"/>
      <c r="C132" s="369"/>
      <c r="D132" s="369"/>
      <c r="E132" s="369"/>
      <c r="F132" s="369"/>
      <c r="G132" s="369"/>
      <c r="H132" s="369"/>
      <c r="I132" s="361" t="e">
        <f>#REF!</f>
        <v>#REF!</v>
      </c>
      <c r="J132" s="1501"/>
      <c r="K132" s="1501"/>
      <c r="L132" s="1501"/>
      <c r="M132" s="1501"/>
      <c r="N132" s="365"/>
      <c r="AH132" s="366"/>
      <c r="AI132" s="366"/>
      <c r="AK132" s="366"/>
      <c r="AL132" s="366"/>
    </row>
    <row r="133" spans="1:38" s="298" customFormat="1" hidden="1">
      <c r="A133" s="362" t="e">
        <f>#REF!</f>
        <v>#REF!</v>
      </c>
      <c r="B133" s="362"/>
      <c r="C133" s="362"/>
      <c r="D133" s="362"/>
      <c r="E133" s="362"/>
      <c r="F133" s="362"/>
      <c r="G133" s="362"/>
      <c r="H133" s="362"/>
      <c r="I133" s="363" t="e">
        <f>#REF!</f>
        <v>#REF!</v>
      </c>
      <c r="J133" s="1501" t="e">
        <f>#REF!</f>
        <v>#REF!</v>
      </c>
      <c r="K133" s="1501"/>
      <c r="L133" s="1501"/>
      <c r="M133" s="1501"/>
      <c r="N133" s="365"/>
      <c r="AH133" s="366"/>
      <c r="AI133" s="366"/>
      <c r="AK133" s="364"/>
      <c r="AL133" s="366"/>
    </row>
    <row r="134" spans="1:38" s="298" customFormat="1" hidden="1">
      <c r="A134" s="362" t="e">
        <f>#REF!</f>
        <v>#REF!</v>
      </c>
      <c r="B134" s="362"/>
      <c r="C134" s="362"/>
      <c r="D134" s="362"/>
      <c r="E134" s="362"/>
      <c r="F134" s="362"/>
      <c r="G134" s="362"/>
      <c r="H134" s="362"/>
      <c r="I134" s="363" t="e">
        <f>#REF!</f>
        <v>#REF!</v>
      </c>
      <c r="J134" s="1501" t="e">
        <f>#REF!</f>
        <v>#REF!</v>
      </c>
      <c r="K134" s="1501"/>
      <c r="L134" s="1501"/>
      <c r="M134" s="1501"/>
      <c r="N134" s="365"/>
      <c r="AH134" s="366"/>
      <c r="AI134" s="366"/>
      <c r="AK134" s="364"/>
      <c r="AL134" s="366"/>
    </row>
    <row r="135" spans="1:38" s="298" customFormat="1" ht="33" hidden="1" customHeight="1">
      <c r="A135" s="362" t="e">
        <f>#REF!</f>
        <v>#REF!</v>
      </c>
      <c r="B135" s="362"/>
      <c r="C135" s="362"/>
      <c r="D135" s="362"/>
      <c r="E135" s="362"/>
      <c r="F135" s="362"/>
      <c r="G135" s="362"/>
      <c r="H135" s="362"/>
      <c r="I135" s="363" t="e">
        <f>#REF!</f>
        <v>#REF!</v>
      </c>
      <c r="J135" s="1501" t="e">
        <f>#REF!</f>
        <v>#REF!</v>
      </c>
      <c r="K135" s="1501"/>
      <c r="L135" s="1501"/>
      <c r="M135" s="1501"/>
      <c r="N135" s="365"/>
      <c r="AH135" s="366"/>
      <c r="AI135" s="366"/>
      <c r="AK135" s="364"/>
      <c r="AL135" s="366"/>
    </row>
    <row r="136" spans="1:38" s="299" customFormat="1" ht="20.100000000000001" hidden="1" customHeight="1">
      <c r="A136" s="362"/>
      <c r="B136" s="362"/>
      <c r="C136" s="362"/>
      <c r="D136" s="362"/>
      <c r="E136" s="362"/>
      <c r="F136" s="362"/>
      <c r="G136" s="362"/>
      <c r="H136" s="362"/>
      <c r="I136" s="361" t="e">
        <f>#REF!</f>
        <v>#REF!</v>
      </c>
      <c r="J136" s="1501" t="e">
        <f>#REF!</f>
        <v>#REF!</v>
      </c>
      <c r="K136" s="1501"/>
      <c r="L136" s="1501"/>
      <c r="M136" s="1501"/>
      <c r="N136" s="365"/>
      <c r="AH136" s="366"/>
      <c r="AI136" s="366"/>
      <c r="AK136" s="366"/>
      <c r="AL136" s="366"/>
    </row>
    <row r="137" spans="1:38" s="298" customFormat="1" ht="20.100000000000001" hidden="1" customHeight="1">
      <c r="A137" s="369" t="e">
        <f>#REF!</f>
        <v>#REF!</v>
      </c>
      <c r="B137" s="369"/>
      <c r="C137" s="369"/>
      <c r="D137" s="369"/>
      <c r="E137" s="369"/>
      <c r="F137" s="369"/>
      <c r="G137" s="369"/>
      <c r="H137" s="369"/>
      <c r="I137" s="361" t="e">
        <f>#REF!</f>
        <v>#REF!</v>
      </c>
      <c r="J137" s="1501"/>
      <c r="K137" s="1501"/>
      <c r="L137" s="1501"/>
      <c r="M137" s="1501"/>
      <c r="N137" s="365"/>
      <c r="AH137" s="366"/>
      <c r="AI137" s="366"/>
      <c r="AK137" s="366"/>
      <c r="AL137" s="366"/>
    </row>
    <row r="138" spans="1:38" s="298" customFormat="1" hidden="1">
      <c r="A138" s="362" t="e">
        <f>#REF!</f>
        <v>#REF!</v>
      </c>
      <c r="B138" s="362"/>
      <c r="C138" s="362"/>
      <c r="D138" s="362"/>
      <c r="E138" s="362"/>
      <c r="F138" s="362"/>
      <c r="G138" s="362"/>
      <c r="H138" s="362"/>
      <c r="I138" s="363" t="e">
        <f>#REF!</f>
        <v>#REF!</v>
      </c>
      <c r="J138" s="1501" t="e">
        <f>#REF!</f>
        <v>#REF!</v>
      </c>
      <c r="K138" s="1501"/>
      <c r="L138" s="1501"/>
      <c r="M138" s="1501"/>
      <c r="N138" s="365"/>
      <c r="AH138" s="366"/>
      <c r="AI138" s="366"/>
      <c r="AK138" s="364"/>
      <c r="AL138" s="366"/>
    </row>
    <row r="139" spans="1:38" s="298" customFormat="1" hidden="1">
      <c r="A139" s="362" t="e">
        <f>#REF!</f>
        <v>#REF!</v>
      </c>
      <c r="B139" s="362"/>
      <c r="C139" s="362"/>
      <c r="D139" s="362"/>
      <c r="E139" s="362"/>
      <c r="F139" s="362"/>
      <c r="G139" s="362"/>
      <c r="H139" s="362"/>
      <c r="I139" s="363" t="e">
        <f>#REF!</f>
        <v>#REF!</v>
      </c>
      <c r="J139" s="1501" t="e">
        <f>#REF!</f>
        <v>#REF!</v>
      </c>
      <c r="K139" s="1501"/>
      <c r="L139" s="1501"/>
      <c r="M139" s="1501"/>
      <c r="N139" s="365"/>
      <c r="AH139" s="366"/>
      <c r="AI139" s="366"/>
      <c r="AK139" s="364"/>
      <c r="AL139" s="366"/>
    </row>
    <row r="140" spans="1:38" s="298" customFormat="1" hidden="1">
      <c r="A140" s="362" t="e">
        <f>#REF!</f>
        <v>#REF!</v>
      </c>
      <c r="B140" s="362"/>
      <c r="C140" s="362"/>
      <c r="D140" s="362"/>
      <c r="E140" s="362"/>
      <c r="F140" s="362"/>
      <c r="G140" s="362"/>
      <c r="H140" s="362"/>
      <c r="I140" s="363" t="e">
        <f>#REF!</f>
        <v>#REF!</v>
      </c>
      <c r="J140" s="1501" t="e">
        <f>#REF!</f>
        <v>#REF!</v>
      </c>
      <c r="K140" s="1501"/>
      <c r="L140" s="1501"/>
      <c r="M140" s="1501"/>
      <c r="N140" s="365"/>
      <c r="AH140" s="366"/>
      <c r="AI140" s="366"/>
      <c r="AK140" s="364"/>
      <c r="AL140" s="366"/>
    </row>
    <row r="141" spans="1:38" s="298" customFormat="1" hidden="1">
      <c r="A141" s="362"/>
      <c r="B141" s="362"/>
      <c r="C141" s="362"/>
      <c r="D141" s="362"/>
      <c r="E141" s="362"/>
      <c r="F141" s="362"/>
      <c r="G141" s="362"/>
      <c r="H141" s="362"/>
      <c r="I141" s="361" t="e">
        <f>#REF!</f>
        <v>#REF!</v>
      </c>
      <c r="J141" s="1501" t="e">
        <f>#REF!</f>
        <v>#REF!</v>
      </c>
      <c r="K141" s="1501"/>
      <c r="L141" s="1501"/>
      <c r="M141" s="1501"/>
      <c r="N141" s="365"/>
      <c r="AH141" s="366"/>
      <c r="AI141" s="366"/>
      <c r="AK141" s="366"/>
      <c r="AL141" s="366"/>
    </row>
    <row r="142" spans="1:38" s="298" customFormat="1" ht="20.100000000000001" hidden="1" customHeight="1">
      <c r="A142" s="369" t="e">
        <f>#REF!</f>
        <v>#REF!</v>
      </c>
      <c r="B142" s="369"/>
      <c r="C142" s="369"/>
      <c r="D142" s="369"/>
      <c r="E142" s="369"/>
      <c r="F142" s="369"/>
      <c r="G142" s="369"/>
      <c r="H142" s="369"/>
      <c r="I142" s="361" t="e">
        <f>#REF!</f>
        <v>#REF!</v>
      </c>
      <c r="J142" s="1501"/>
      <c r="K142" s="1501"/>
      <c r="L142" s="1501"/>
      <c r="M142" s="1501"/>
      <c r="N142" s="365"/>
      <c r="AH142" s="366"/>
      <c r="AI142" s="366"/>
      <c r="AK142" s="366"/>
      <c r="AL142" s="366"/>
    </row>
    <row r="143" spans="1:38" s="298" customFormat="1" hidden="1">
      <c r="A143" s="362" t="e">
        <f>#REF!</f>
        <v>#REF!</v>
      </c>
      <c r="B143" s="362"/>
      <c r="C143" s="362"/>
      <c r="D143" s="362"/>
      <c r="E143" s="362"/>
      <c r="F143" s="362"/>
      <c r="G143" s="362"/>
      <c r="H143" s="362"/>
      <c r="I143" s="363" t="e">
        <f>#REF!</f>
        <v>#REF!</v>
      </c>
      <c r="J143" s="1501" t="e">
        <f>#REF!</f>
        <v>#REF!</v>
      </c>
      <c r="K143" s="1501"/>
      <c r="L143" s="1501"/>
      <c r="M143" s="1501"/>
      <c r="N143" s="365"/>
      <c r="AH143" s="366"/>
      <c r="AI143" s="366"/>
      <c r="AK143" s="364"/>
      <c r="AL143" s="366"/>
    </row>
    <row r="144" spans="1:38" s="298" customFormat="1" hidden="1">
      <c r="A144" s="362" t="e">
        <f>#REF!</f>
        <v>#REF!</v>
      </c>
      <c r="B144" s="362"/>
      <c r="C144" s="362"/>
      <c r="D144" s="362"/>
      <c r="E144" s="362"/>
      <c r="F144" s="362"/>
      <c r="G144" s="362"/>
      <c r="H144" s="362"/>
      <c r="I144" s="363" t="e">
        <f>#REF!</f>
        <v>#REF!</v>
      </c>
      <c r="J144" s="1501" t="e">
        <f>#REF!</f>
        <v>#REF!</v>
      </c>
      <c r="K144" s="1501"/>
      <c r="L144" s="1501"/>
      <c r="M144" s="1501"/>
      <c r="N144" s="365"/>
      <c r="AH144" s="366"/>
      <c r="AI144" s="366"/>
      <c r="AK144" s="364"/>
      <c r="AL144" s="366"/>
    </row>
    <row r="145" spans="1:38" s="298" customFormat="1" hidden="1">
      <c r="A145" s="362" t="e">
        <f>#REF!</f>
        <v>#REF!</v>
      </c>
      <c r="B145" s="362"/>
      <c r="C145" s="362"/>
      <c r="D145" s="362"/>
      <c r="E145" s="362"/>
      <c r="F145" s="362"/>
      <c r="G145" s="362"/>
      <c r="H145" s="362"/>
      <c r="I145" s="363" t="e">
        <f>#REF!</f>
        <v>#REF!</v>
      </c>
      <c r="J145" s="1501" t="e">
        <f>#REF!</f>
        <v>#REF!</v>
      </c>
      <c r="K145" s="1501"/>
      <c r="L145" s="1501"/>
      <c r="M145" s="1501"/>
      <c r="N145" s="365"/>
      <c r="AH145" s="366"/>
      <c r="AI145" s="366"/>
      <c r="AK145" s="364"/>
      <c r="AL145" s="366"/>
    </row>
    <row r="146" spans="1:38" s="298" customFormat="1" hidden="1">
      <c r="A146" s="362" t="e">
        <f>#REF!</f>
        <v>#REF!</v>
      </c>
      <c r="B146" s="362"/>
      <c r="C146" s="362"/>
      <c r="D146" s="362"/>
      <c r="E146" s="362"/>
      <c r="F146" s="362"/>
      <c r="G146" s="362"/>
      <c r="H146" s="362"/>
      <c r="I146" s="363" t="e">
        <f>#REF!</f>
        <v>#REF!</v>
      </c>
      <c r="J146" s="1501" t="e">
        <f>#REF!</f>
        <v>#REF!</v>
      </c>
      <c r="K146" s="1501"/>
      <c r="L146" s="1501"/>
      <c r="M146" s="1501"/>
      <c r="N146" s="365"/>
      <c r="AH146" s="366"/>
      <c r="AI146" s="366"/>
      <c r="AK146" s="364"/>
      <c r="AL146" s="366"/>
    </row>
    <row r="147" spans="1:38" s="299" customFormat="1" ht="20.100000000000001" hidden="1" customHeight="1">
      <c r="A147" s="362"/>
      <c r="B147" s="362"/>
      <c r="C147" s="362"/>
      <c r="D147" s="362"/>
      <c r="E147" s="362"/>
      <c r="F147" s="362"/>
      <c r="G147" s="362"/>
      <c r="H147" s="362"/>
      <c r="I147" s="361" t="e">
        <f>#REF!</f>
        <v>#REF!</v>
      </c>
      <c r="J147" s="1501" t="e">
        <f>#REF!</f>
        <v>#REF!</v>
      </c>
      <c r="K147" s="1501"/>
      <c r="L147" s="1501"/>
      <c r="M147" s="1501"/>
      <c r="N147" s="365"/>
      <c r="AH147" s="366"/>
      <c r="AI147" s="366"/>
      <c r="AK147" s="366"/>
      <c r="AL147" s="366"/>
    </row>
    <row r="148" spans="1:38" s="298" customFormat="1" ht="20.100000000000001" hidden="1" customHeight="1">
      <c r="A148" s="371"/>
      <c r="B148" s="371"/>
      <c r="C148" s="371"/>
      <c r="D148" s="371"/>
      <c r="E148" s="371"/>
      <c r="F148" s="371"/>
      <c r="G148" s="371"/>
      <c r="H148" s="371"/>
      <c r="I148" s="361" t="e">
        <f>#REF!</f>
        <v>#REF!</v>
      </c>
      <c r="J148" s="1501" t="e">
        <f>#REF!</f>
        <v>#REF!</v>
      </c>
      <c r="K148" s="1501"/>
      <c r="L148" s="1501"/>
      <c r="M148" s="1501"/>
      <c r="N148" s="365"/>
      <c r="AH148" s="366"/>
      <c r="AI148" s="366"/>
      <c r="AK148" s="366"/>
      <c r="AL148" s="366"/>
    </row>
    <row r="149" spans="1:38" s="298" customFormat="1" hidden="1">
      <c r="A149" s="371"/>
      <c r="B149" s="371"/>
      <c r="C149" s="371"/>
      <c r="D149" s="371"/>
      <c r="E149" s="371"/>
      <c r="F149" s="371"/>
      <c r="G149" s="371"/>
      <c r="H149" s="371"/>
      <c r="I149" s="361"/>
      <c r="J149" s="1501"/>
      <c r="K149" s="1501"/>
      <c r="L149" s="1501"/>
      <c r="M149" s="1501"/>
      <c r="N149" s="365"/>
      <c r="AH149" s="366"/>
      <c r="AI149" s="366"/>
      <c r="AK149" s="366"/>
      <c r="AL149" s="366"/>
    </row>
    <row r="150" spans="1:38" s="298" customFormat="1" ht="20.100000000000001" hidden="1" customHeight="1">
      <c r="A150" s="368" t="e">
        <f>#REF!</f>
        <v>#REF!</v>
      </c>
      <c r="B150" s="368"/>
      <c r="C150" s="368"/>
      <c r="D150" s="368"/>
      <c r="E150" s="368"/>
      <c r="F150" s="368"/>
      <c r="G150" s="368"/>
      <c r="H150" s="368"/>
      <c r="I150" s="361" t="e">
        <f>#REF!</f>
        <v>#REF!</v>
      </c>
      <c r="J150" s="1501"/>
      <c r="K150" s="1501"/>
      <c r="L150" s="1501"/>
      <c r="M150" s="1501"/>
      <c r="N150" s="365"/>
      <c r="AH150" s="366"/>
      <c r="AI150" s="366"/>
      <c r="AK150" s="366"/>
      <c r="AL150" s="366"/>
    </row>
    <row r="151" spans="1:38" s="298" customFormat="1" ht="30" hidden="1" customHeight="1">
      <c r="A151" s="369" t="e">
        <f>#REF!</f>
        <v>#REF!</v>
      </c>
      <c r="B151" s="369"/>
      <c r="C151" s="369"/>
      <c r="D151" s="369"/>
      <c r="E151" s="369"/>
      <c r="F151" s="369"/>
      <c r="G151" s="369"/>
      <c r="H151" s="369"/>
      <c r="I151" s="361" t="e">
        <f>#REF!</f>
        <v>#REF!</v>
      </c>
      <c r="J151" s="1501"/>
      <c r="K151" s="1501"/>
      <c r="L151" s="1501"/>
      <c r="M151" s="1501"/>
      <c r="N151" s="365"/>
      <c r="AH151" s="366"/>
      <c r="AI151" s="366"/>
      <c r="AK151" s="366"/>
      <c r="AL151" s="366"/>
    </row>
    <row r="152" spans="1:38" s="298" customFormat="1" hidden="1">
      <c r="A152" s="362" t="e">
        <f>#REF!</f>
        <v>#REF!</v>
      </c>
      <c r="B152" s="362"/>
      <c r="C152" s="362"/>
      <c r="D152" s="362"/>
      <c r="E152" s="362"/>
      <c r="F152" s="362"/>
      <c r="G152" s="362"/>
      <c r="H152" s="362"/>
      <c r="I152" s="363" t="e">
        <f>#REF!</f>
        <v>#REF!</v>
      </c>
      <c r="J152" s="1501" t="e">
        <f>#REF!</f>
        <v>#REF!</v>
      </c>
      <c r="K152" s="1501"/>
      <c r="L152" s="1501"/>
      <c r="M152" s="1501"/>
      <c r="N152" s="365"/>
      <c r="AH152" s="366"/>
      <c r="AI152" s="366"/>
      <c r="AK152" s="364"/>
      <c r="AL152" s="366"/>
    </row>
    <row r="153" spans="1:38" s="298" customFormat="1" hidden="1">
      <c r="A153" s="362" t="e">
        <f>#REF!</f>
        <v>#REF!</v>
      </c>
      <c r="B153" s="362"/>
      <c r="C153" s="362"/>
      <c r="D153" s="362"/>
      <c r="E153" s="362"/>
      <c r="F153" s="362"/>
      <c r="G153" s="362"/>
      <c r="H153" s="362"/>
      <c r="I153" s="363" t="e">
        <f>#REF!</f>
        <v>#REF!</v>
      </c>
      <c r="J153" s="1501" t="e">
        <f>#REF!</f>
        <v>#REF!</v>
      </c>
      <c r="K153" s="1501"/>
      <c r="L153" s="1501"/>
      <c r="M153" s="1501"/>
      <c r="N153" s="365"/>
      <c r="AH153" s="366"/>
      <c r="AI153" s="366"/>
      <c r="AK153" s="364"/>
      <c r="AL153" s="366"/>
    </row>
    <row r="154" spans="1:38" s="298" customFormat="1" hidden="1">
      <c r="A154" s="362" t="e">
        <f>#REF!</f>
        <v>#REF!</v>
      </c>
      <c r="B154" s="362"/>
      <c r="C154" s="362"/>
      <c r="D154" s="362"/>
      <c r="E154" s="362"/>
      <c r="F154" s="362"/>
      <c r="G154" s="362"/>
      <c r="H154" s="362"/>
      <c r="I154" s="363" t="e">
        <f>#REF!</f>
        <v>#REF!</v>
      </c>
      <c r="J154" s="1501" t="e">
        <f>#REF!</f>
        <v>#REF!</v>
      </c>
      <c r="K154" s="1501"/>
      <c r="L154" s="1501"/>
      <c r="M154" s="1501"/>
      <c r="N154" s="365"/>
      <c r="AH154" s="366"/>
      <c r="AI154" s="366"/>
      <c r="AK154" s="364"/>
      <c r="AL154" s="366"/>
    </row>
    <row r="155" spans="1:38" s="298" customFormat="1" ht="20.100000000000001" hidden="1" customHeight="1">
      <c r="A155" s="372"/>
      <c r="B155" s="372"/>
      <c r="C155" s="372"/>
      <c r="D155" s="372"/>
      <c r="E155" s="372"/>
      <c r="F155" s="372"/>
      <c r="G155" s="372"/>
      <c r="H155" s="372"/>
      <c r="I155" s="361" t="e">
        <f>#REF!</f>
        <v>#REF!</v>
      </c>
      <c r="J155" s="1501" t="e">
        <f>#REF!</f>
        <v>#REF!</v>
      </c>
      <c r="K155" s="1501"/>
      <c r="L155" s="1501"/>
      <c r="M155" s="1501"/>
      <c r="N155" s="365"/>
      <c r="AH155" s="366"/>
      <c r="AI155" s="366"/>
      <c r="AK155" s="366"/>
      <c r="AL155" s="366"/>
    </row>
    <row r="156" spans="1:38" s="298" customFormat="1" ht="20.100000000000001" hidden="1" customHeight="1">
      <c r="A156" s="371"/>
      <c r="B156" s="371"/>
      <c r="C156" s="371"/>
      <c r="D156" s="371"/>
      <c r="E156" s="371"/>
      <c r="F156" s="371"/>
      <c r="G156" s="371"/>
      <c r="H156" s="371"/>
      <c r="I156" s="361" t="e">
        <f>#REF!</f>
        <v>#REF!</v>
      </c>
      <c r="J156" s="1501" t="e">
        <f>#REF!</f>
        <v>#REF!</v>
      </c>
      <c r="K156" s="1501"/>
      <c r="L156" s="1501"/>
      <c r="M156" s="1501"/>
      <c r="N156" s="365"/>
      <c r="AH156" s="366"/>
      <c r="AI156" s="366"/>
      <c r="AK156" s="366"/>
      <c r="AL156" s="366"/>
    </row>
    <row r="157" spans="1:38" s="298" customFormat="1" ht="20.100000000000001" hidden="1" customHeight="1">
      <c r="A157" s="360" t="e">
        <f>#REF!</f>
        <v>#REF!</v>
      </c>
      <c r="B157" s="360"/>
      <c r="C157" s="360"/>
      <c r="D157" s="360"/>
      <c r="E157" s="360"/>
      <c r="F157" s="360"/>
      <c r="G157" s="360"/>
      <c r="H157" s="360"/>
      <c r="I157" s="361" t="e">
        <f>#REF!</f>
        <v>#REF!</v>
      </c>
      <c r="J157" s="1501"/>
      <c r="K157" s="1501"/>
      <c r="L157" s="1501"/>
      <c r="M157" s="1501"/>
      <c r="N157" s="365"/>
      <c r="AH157" s="366"/>
      <c r="AI157" s="366"/>
      <c r="AK157" s="366"/>
      <c r="AL157" s="366"/>
    </row>
    <row r="158" spans="1:38" s="298" customFormat="1" ht="30" hidden="1" customHeight="1">
      <c r="A158" s="368" t="e">
        <f>#REF!</f>
        <v>#REF!</v>
      </c>
      <c r="B158" s="368"/>
      <c r="C158" s="368"/>
      <c r="D158" s="368"/>
      <c r="E158" s="368"/>
      <c r="F158" s="368"/>
      <c r="G158" s="368"/>
      <c r="H158" s="368"/>
      <c r="I158" s="361" t="e">
        <f>#REF!</f>
        <v>#REF!</v>
      </c>
      <c r="J158" s="1501"/>
      <c r="K158" s="1501"/>
      <c r="L158" s="1501"/>
      <c r="M158" s="1501"/>
      <c r="N158" s="365"/>
      <c r="AH158" s="366"/>
      <c r="AI158" s="366"/>
      <c r="AK158" s="366"/>
      <c r="AL158" s="366"/>
    </row>
    <row r="159" spans="1:38" s="298" customFormat="1" ht="20.100000000000001" hidden="1" customHeight="1">
      <c r="A159" s="362" t="e">
        <f>#REF!</f>
        <v>#REF!</v>
      </c>
      <c r="B159" s="362"/>
      <c r="C159" s="362"/>
      <c r="D159" s="362"/>
      <c r="E159" s="362"/>
      <c r="F159" s="362"/>
      <c r="G159" s="362"/>
      <c r="H159" s="362"/>
      <c r="I159" s="363" t="e">
        <f>#REF!</f>
        <v>#REF!</v>
      </c>
      <c r="J159" s="1501" t="e">
        <f>#REF!</f>
        <v>#REF!</v>
      </c>
      <c r="K159" s="1501"/>
      <c r="L159" s="1501"/>
      <c r="M159" s="1501"/>
      <c r="N159" s="365"/>
      <c r="AH159" s="366"/>
      <c r="AI159" s="366"/>
      <c r="AK159" s="364"/>
      <c r="AL159" s="366"/>
    </row>
    <row r="160" spans="1:38" s="298" customFormat="1" ht="20.100000000000001" hidden="1" customHeight="1">
      <c r="A160" s="362" t="e">
        <f>#REF!</f>
        <v>#REF!</v>
      </c>
      <c r="B160" s="362"/>
      <c r="C160" s="362"/>
      <c r="D160" s="362"/>
      <c r="E160" s="362"/>
      <c r="F160" s="362"/>
      <c r="G160" s="362"/>
      <c r="H160" s="362"/>
      <c r="I160" s="363" t="e">
        <f>#REF!</f>
        <v>#REF!</v>
      </c>
      <c r="J160" s="1501" t="e">
        <f>#REF!</f>
        <v>#REF!</v>
      </c>
      <c r="K160" s="1501"/>
      <c r="L160" s="1501"/>
      <c r="M160" s="1501"/>
      <c r="N160" s="365"/>
      <c r="AH160" s="366"/>
      <c r="AI160" s="366"/>
      <c r="AK160" s="364"/>
      <c r="AL160" s="366"/>
    </row>
    <row r="161" spans="1:38" s="298" customFormat="1" ht="20.100000000000001" hidden="1" customHeight="1">
      <c r="A161" s="362" t="e">
        <f>#REF!</f>
        <v>#REF!</v>
      </c>
      <c r="B161" s="362"/>
      <c r="C161" s="362"/>
      <c r="D161" s="362"/>
      <c r="E161" s="362"/>
      <c r="F161" s="362"/>
      <c r="G161" s="362"/>
      <c r="H161" s="362"/>
      <c r="I161" s="363" t="e">
        <f>#REF!</f>
        <v>#REF!</v>
      </c>
      <c r="J161" s="1501" t="e">
        <f>#REF!</f>
        <v>#REF!</v>
      </c>
      <c r="K161" s="1501"/>
      <c r="L161" s="1501"/>
      <c r="M161" s="1501"/>
      <c r="N161" s="365"/>
      <c r="AH161" s="366"/>
      <c r="AI161" s="366"/>
      <c r="AK161" s="364"/>
      <c r="AL161" s="366"/>
    </row>
    <row r="162" spans="1:38" s="298" customFormat="1" ht="20.100000000000001" hidden="1" customHeight="1">
      <c r="A162" s="362" t="e">
        <f>#REF!</f>
        <v>#REF!</v>
      </c>
      <c r="B162" s="362"/>
      <c r="C162" s="362"/>
      <c r="D162" s="362"/>
      <c r="E162" s="362"/>
      <c r="F162" s="362"/>
      <c r="G162" s="362"/>
      <c r="H162" s="362"/>
      <c r="I162" s="363" t="e">
        <f>#REF!</f>
        <v>#REF!</v>
      </c>
      <c r="J162" s="1501" t="e">
        <f>#REF!</f>
        <v>#REF!</v>
      </c>
      <c r="K162" s="1501"/>
      <c r="L162" s="1501"/>
      <c r="M162" s="1501"/>
      <c r="N162" s="365"/>
      <c r="AH162" s="366"/>
      <c r="AI162" s="366"/>
      <c r="AK162" s="364"/>
      <c r="AL162" s="366"/>
    </row>
    <row r="163" spans="1:38" s="298" customFormat="1" ht="20.100000000000001" hidden="1" customHeight="1">
      <c r="A163" s="362" t="e">
        <f>#REF!</f>
        <v>#REF!</v>
      </c>
      <c r="B163" s="362"/>
      <c r="C163" s="362"/>
      <c r="D163" s="362"/>
      <c r="E163" s="362"/>
      <c r="F163" s="362"/>
      <c r="G163" s="362"/>
      <c r="H163" s="362"/>
      <c r="I163" s="363" t="e">
        <f>#REF!</f>
        <v>#REF!</v>
      </c>
      <c r="J163" s="1501" t="e">
        <f>#REF!</f>
        <v>#REF!</v>
      </c>
      <c r="K163" s="1501"/>
      <c r="L163" s="1501"/>
      <c r="M163" s="1501"/>
      <c r="N163" s="365"/>
      <c r="AH163" s="366"/>
      <c r="AI163" s="366"/>
      <c r="AK163" s="364"/>
      <c r="AL163" s="366"/>
    </row>
    <row r="164" spans="1:38" s="298" customFormat="1" ht="20.100000000000001" hidden="1" customHeight="1">
      <c r="A164" s="367"/>
      <c r="B164" s="367"/>
      <c r="C164" s="367"/>
      <c r="D164" s="367"/>
      <c r="E164" s="367"/>
      <c r="F164" s="367"/>
      <c r="G164" s="367"/>
      <c r="H164" s="367"/>
      <c r="I164" s="361" t="e">
        <f>#REF!</f>
        <v>#REF!</v>
      </c>
      <c r="J164" s="1501" t="e">
        <f>#REF!</f>
        <v>#REF!</v>
      </c>
      <c r="K164" s="1501"/>
      <c r="L164" s="1501"/>
      <c r="M164" s="1501"/>
      <c r="N164" s="365"/>
      <c r="AH164" s="366"/>
      <c r="AI164" s="366"/>
      <c r="AK164" s="366"/>
      <c r="AL164" s="366"/>
    </row>
    <row r="165" spans="1:38" s="298" customFormat="1" ht="20.100000000000001" hidden="1" customHeight="1">
      <c r="A165" s="368" t="e">
        <f>#REF!</f>
        <v>#REF!</v>
      </c>
      <c r="B165" s="368"/>
      <c r="C165" s="368"/>
      <c r="D165" s="368"/>
      <c r="E165" s="368"/>
      <c r="F165" s="368"/>
      <c r="G165" s="368"/>
      <c r="H165" s="368"/>
      <c r="I165" s="361" t="e">
        <f>#REF!</f>
        <v>#REF!</v>
      </c>
      <c r="J165" s="1501"/>
      <c r="K165" s="1501"/>
      <c r="L165" s="1501"/>
      <c r="M165" s="1501"/>
      <c r="N165" s="365"/>
      <c r="AH165" s="366"/>
      <c r="AI165" s="366"/>
      <c r="AK165" s="366"/>
      <c r="AL165" s="366"/>
    </row>
    <row r="166" spans="1:38" s="298" customFormat="1" ht="20.100000000000001" hidden="1" customHeight="1">
      <c r="A166" s="362" t="e">
        <f>#REF!</f>
        <v>#REF!</v>
      </c>
      <c r="B166" s="362"/>
      <c r="C166" s="362"/>
      <c r="D166" s="362"/>
      <c r="E166" s="362"/>
      <c r="F166" s="362"/>
      <c r="G166" s="362"/>
      <c r="H166" s="362"/>
      <c r="I166" s="373" t="e">
        <f>#REF!</f>
        <v>#REF!</v>
      </c>
      <c r="J166" s="1501" t="e">
        <f>#REF!</f>
        <v>#REF!</v>
      </c>
      <c r="K166" s="1501"/>
      <c r="L166" s="1501"/>
      <c r="M166" s="1501"/>
      <c r="N166" s="365"/>
      <c r="AH166" s="366"/>
      <c r="AI166" s="366"/>
      <c r="AK166" s="364"/>
      <c r="AL166" s="366"/>
    </row>
    <row r="167" spans="1:38" s="298" customFormat="1" ht="20.100000000000001" hidden="1" customHeight="1">
      <c r="A167" s="362" t="e">
        <f>#REF!</f>
        <v>#REF!</v>
      </c>
      <c r="B167" s="362"/>
      <c r="C167" s="362"/>
      <c r="D167" s="362"/>
      <c r="E167" s="362"/>
      <c r="F167" s="362"/>
      <c r="G167" s="362"/>
      <c r="H167" s="362"/>
      <c r="I167" s="373" t="e">
        <f>#REF!</f>
        <v>#REF!</v>
      </c>
      <c r="J167" s="1501" t="e">
        <f>#REF!</f>
        <v>#REF!</v>
      </c>
      <c r="K167" s="1501"/>
      <c r="L167" s="1501"/>
      <c r="M167" s="1501"/>
      <c r="N167" s="365"/>
      <c r="AH167" s="366"/>
      <c r="AI167" s="366"/>
      <c r="AK167" s="364"/>
      <c r="AL167" s="366"/>
    </row>
    <row r="168" spans="1:38" s="298" customFormat="1" ht="20.100000000000001" hidden="1" customHeight="1">
      <c r="A168" s="362" t="e">
        <f>#REF!</f>
        <v>#REF!</v>
      </c>
      <c r="B168" s="362"/>
      <c r="C168" s="362"/>
      <c r="D168" s="362"/>
      <c r="E168" s="362"/>
      <c r="F168" s="362"/>
      <c r="G168" s="362"/>
      <c r="H168" s="362"/>
      <c r="I168" s="373" t="e">
        <f>#REF!</f>
        <v>#REF!</v>
      </c>
      <c r="J168" s="1501" t="e">
        <f>#REF!</f>
        <v>#REF!</v>
      </c>
      <c r="K168" s="1501"/>
      <c r="L168" s="1501"/>
      <c r="M168" s="1501"/>
      <c r="N168" s="365"/>
      <c r="AH168" s="366"/>
      <c r="AI168" s="366"/>
      <c r="AK168" s="364"/>
      <c r="AL168" s="366"/>
    </row>
    <row r="169" spans="1:38" s="298" customFormat="1" ht="20.100000000000001" hidden="1" customHeight="1">
      <c r="A169" s="362" t="e">
        <f>#REF!</f>
        <v>#REF!</v>
      </c>
      <c r="B169" s="362"/>
      <c r="C169" s="362"/>
      <c r="D169" s="362"/>
      <c r="E169" s="362"/>
      <c r="F169" s="362"/>
      <c r="G169" s="362"/>
      <c r="H169" s="362"/>
      <c r="I169" s="373" t="e">
        <f>#REF!</f>
        <v>#REF!</v>
      </c>
      <c r="J169" s="1501" t="e">
        <f>#REF!</f>
        <v>#REF!</v>
      </c>
      <c r="K169" s="1501"/>
      <c r="L169" s="1501"/>
      <c r="M169" s="1501"/>
      <c r="N169" s="365"/>
      <c r="AH169" s="366"/>
      <c r="AI169" s="366"/>
      <c r="AK169" s="364"/>
      <c r="AL169" s="366"/>
    </row>
    <row r="170" spans="1:38" s="298" customFormat="1" ht="20.100000000000001" hidden="1" customHeight="1">
      <c r="A170" s="362" t="e">
        <f>#REF!</f>
        <v>#REF!</v>
      </c>
      <c r="B170" s="362"/>
      <c r="C170" s="362"/>
      <c r="D170" s="362"/>
      <c r="E170" s="362"/>
      <c r="F170" s="362"/>
      <c r="G170" s="362"/>
      <c r="H170" s="362"/>
      <c r="I170" s="373" t="e">
        <f>#REF!</f>
        <v>#REF!</v>
      </c>
      <c r="J170" s="1501" t="e">
        <f>#REF!</f>
        <v>#REF!</v>
      </c>
      <c r="K170" s="1501"/>
      <c r="L170" s="1501"/>
      <c r="M170" s="1501"/>
      <c r="N170" s="365"/>
      <c r="AH170" s="366"/>
      <c r="AI170" s="366"/>
      <c r="AK170" s="364"/>
      <c r="AL170" s="366"/>
    </row>
    <row r="171" spans="1:38" s="298" customFormat="1" ht="20.100000000000001" hidden="1" customHeight="1">
      <c r="A171" s="362" t="e">
        <f>#REF!</f>
        <v>#REF!</v>
      </c>
      <c r="B171" s="362"/>
      <c r="C171" s="362"/>
      <c r="D171" s="362"/>
      <c r="E171" s="362"/>
      <c r="F171" s="362"/>
      <c r="G171" s="362"/>
      <c r="H171" s="362"/>
      <c r="I171" s="373" t="e">
        <f>#REF!</f>
        <v>#REF!</v>
      </c>
      <c r="J171" s="1501" t="e">
        <f>#REF!</f>
        <v>#REF!</v>
      </c>
      <c r="K171" s="1501"/>
      <c r="L171" s="1501"/>
      <c r="M171" s="1501"/>
      <c r="N171" s="365"/>
      <c r="AH171" s="366"/>
      <c r="AI171" s="366"/>
      <c r="AK171" s="364"/>
      <c r="AL171" s="366"/>
    </row>
    <row r="172" spans="1:38" s="298" customFormat="1" ht="20.100000000000001" hidden="1" customHeight="1">
      <c r="A172" s="374"/>
      <c r="B172" s="374"/>
      <c r="C172" s="374"/>
      <c r="D172" s="374"/>
      <c r="E172" s="374"/>
      <c r="F172" s="374"/>
      <c r="G172" s="374"/>
      <c r="H172" s="374"/>
      <c r="I172" s="361" t="e">
        <f>#REF!</f>
        <v>#REF!</v>
      </c>
      <c r="J172" s="1501" t="e">
        <f>#REF!</f>
        <v>#REF!</v>
      </c>
      <c r="K172" s="1501"/>
      <c r="L172" s="1501"/>
      <c r="M172" s="1501"/>
      <c r="N172" s="365"/>
      <c r="AH172" s="366"/>
      <c r="AI172" s="366"/>
      <c r="AK172" s="366"/>
      <c r="AL172" s="366"/>
    </row>
    <row r="173" spans="1:38" s="298" customFormat="1" ht="35.25" hidden="1" customHeight="1">
      <c r="A173" s="368" t="e">
        <f>#REF!</f>
        <v>#REF!</v>
      </c>
      <c r="B173" s="368"/>
      <c r="C173" s="368"/>
      <c r="D173" s="368"/>
      <c r="E173" s="368"/>
      <c r="F173" s="368"/>
      <c r="G173" s="368"/>
      <c r="H173" s="368"/>
      <c r="I173" s="361" t="e">
        <f>#REF!</f>
        <v>#REF!</v>
      </c>
      <c r="J173" s="1501"/>
      <c r="K173" s="1501"/>
      <c r="L173" s="1501"/>
      <c r="M173" s="1501"/>
      <c r="N173" s="365"/>
      <c r="AH173" s="366"/>
      <c r="AI173" s="366"/>
      <c r="AK173" s="366"/>
      <c r="AL173" s="366"/>
    </row>
    <row r="174" spans="1:38" s="298" customFormat="1" ht="19.5" hidden="1" customHeight="1">
      <c r="A174" s="362" t="e">
        <f>#REF!</f>
        <v>#REF!</v>
      </c>
      <c r="B174" s="362"/>
      <c r="C174" s="362"/>
      <c r="D174" s="362"/>
      <c r="E174" s="362"/>
      <c r="F174" s="362"/>
      <c r="G174" s="362"/>
      <c r="H174" s="362"/>
      <c r="I174" s="373" t="e">
        <f>#REF!</f>
        <v>#REF!</v>
      </c>
      <c r="J174" s="1501" t="e">
        <f>#REF!</f>
        <v>#REF!</v>
      </c>
      <c r="K174" s="1501"/>
      <c r="L174" s="1501"/>
      <c r="M174" s="1501"/>
      <c r="N174" s="365"/>
      <c r="AH174" s="366"/>
      <c r="AI174" s="366"/>
      <c r="AK174" s="364"/>
      <c r="AL174" s="366"/>
    </row>
    <row r="175" spans="1:38" s="298" customFormat="1" ht="19.5" hidden="1" customHeight="1">
      <c r="A175" s="362" t="e">
        <f>#REF!</f>
        <v>#REF!</v>
      </c>
      <c r="B175" s="362"/>
      <c r="C175" s="362"/>
      <c r="D175" s="362"/>
      <c r="E175" s="362"/>
      <c r="F175" s="362"/>
      <c r="G175" s="362"/>
      <c r="H175" s="362"/>
      <c r="I175" s="373" t="e">
        <f>#REF!</f>
        <v>#REF!</v>
      </c>
      <c r="J175" s="1501" t="e">
        <f>#REF!</f>
        <v>#REF!</v>
      </c>
      <c r="K175" s="1501"/>
      <c r="L175" s="1501"/>
      <c r="M175" s="1501"/>
      <c r="N175" s="365"/>
      <c r="AH175" s="366"/>
      <c r="AI175" s="366"/>
      <c r="AK175" s="364"/>
      <c r="AL175" s="366"/>
    </row>
    <row r="176" spans="1:38" s="298" customFormat="1" ht="19.5" hidden="1" customHeight="1">
      <c r="A176" s="362" t="e">
        <f>#REF!</f>
        <v>#REF!</v>
      </c>
      <c r="B176" s="362"/>
      <c r="C176" s="362"/>
      <c r="D176" s="362"/>
      <c r="E176" s="362"/>
      <c r="F176" s="362"/>
      <c r="G176" s="362"/>
      <c r="H176" s="362"/>
      <c r="I176" s="373" t="e">
        <f>#REF!</f>
        <v>#REF!</v>
      </c>
      <c r="J176" s="1501" t="e">
        <f>#REF!</f>
        <v>#REF!</v>
      </c>
      <c r="K176" s="1501"/>
      <c r="L176" s="1501"/>
      <c r="M176" s="1501"/>
      <c r="N176" s="365"/>
      <c r="AH176" s="366"/>
      <c r="AI176" s="366"/>
      <c r="AK176" s="364"/>
      <c r="AL176" s="366"/>
    </row>
    <row r="177" spans="1:38" s="298" customFormat="1" ht="19.5" hidden="1" customHeight="1">
      <c r="A177" s="362" t="e">
        <f>#REF!</f>
        <v>#REF!</v>
      </c>
      <c r="B177" s="362"/>
      <c r="C177" s="362"/>
      <c r="D177" s="362"/>
      <c r="E177" s="362"/>
      <c r="F177" s="362"/>
      <c r="G177" s="362"/>
      <c r="H177" s="362"/>
      <c r="I177" s="373" t="e">
        <f>#REF!</f>
        <v>#REF!</v>
      </c>
      <c r="J177" s="1501" t="e">
        <f>#REF!</f>
        <v>#REF!</v>
      </c>
      <c r="K177" s="1501"/>
      <c r="L177" s="1501"/>
      <c r="M177" s="1501"/>
      <c r="N177" s="365"/>
      <c r="AH177" s="366"/>
      <c r="AI177" s="366"/>
      <c r="AK177" s="364"/>
      <c r="AL177" s="366"/>
    </row>
    <row r="178" spans="1:38" s="298" customFormat="1" ht="33" hidden="1" customHeight="1">
      <c r="A178" s="362" t="e">
        <f>#REF!</f>
        <v>#REF!</v>
      </c>
      <c r="B178" s="362"/>
      <c r="C178" s="362"/>
      <c r="D178" s="362"/>
      <c r="E178" s="362"/>
      <c r="F178" s="362"/>
      <c r="G178" s="362"/>
      <c r="H178" s="362"/>
      <c r="I178" s="373" t="e">
        <f>#REF!</f>
        <v>#REF!</v>
      </c>
      <c r="J178" s="1501" t="e">
        <f>#REF!</f>
        <v>#REF!</v>
      </c>
      <c r="K178" s="1501"/>
      <c r="L178" s="1501"/>
      <c r="M178" s="1501"/>
      <c r="N178" s="365"/>
      <c r="AH178" s="366"/>
      <c r="AI178" s="366"/>
      <c r="AK178" s="364"/>
      <c r="AL178" s="366"/>
    </row>
    <row r="179" spans="1:38" s="298" customFormat="1" ht="19.5" hidden="1" customHeight="1">
      <c r="A179" s="362" t="e">
        <f>#REF!</f>
        <v>#REF!</v>
      </c>
      <c r="B179" s="362"/>
      <c r="C179" s="362"/>
      <c r="D179" s="362"/>
      <c r="E179" s="362"/>
      <c r="F179" s="362"/>
      <c r="G179" s="362"/>
      <c r="H179" s="362"/>
      <c r="I179" s="373" t="e">
        <f>#REF!</f>
        <v>#REF!</v>
      </c>
      <c r="J179" s="1501" t="e">
        <f>#REF!</f>
        <v>#REF!</v>
      </c>
      <c r="K179" s="1501"/>
      <c r="L179" s="1501"/>
      <c r="M179" s="1501"/>
      <c r="N179" s="365"/>
      <c r="AH179" s="366"/>
      <c r="AI179" s="366"/>
      <c r="AK179" s="364"/>
      <c r="AL179" s="366"/>
    </row>
    <row r="180" spans="1:38" s="298" customFormat="1" ht="19.5" hidden="1" customHeight="1">
      <c r="A180" s="362" t="e">
        <f>#REF!</f>
        <v>#REF!</v>
      </c>
      <c r="B180" s="362"/>
      <c r="C180" s="362"/>
      <c r="D180" s="362"/>
      <c r="E180" s="362"/>
      <c r="F180" s="362"/>
      <c r="G180" s="362"/>
      <c r="H180" s="362"/>
      <c r="I180" s="373" t="e">
        <f>#REF!</f>
        <v>#REF!</v>
      </c>
      <c r="J180" s="1501" t="e">
        <f>#REF!</f>
        <v>#REF!</v>
      </c>
      <c r="K180" s="1501"/>
      <c r="L180" s="1501"/>
      <c r="M180" s="1501"/>
      <c r="N180" s="365"/>
      <c r="AH180" s="366"/>
      <c r="AI180" s="366"/>
      <c r="AK180" s="364"/>
      <c r="AL180" s="366"/>
    </row>
    <row r="181" spans="1:38" s="298" customFormat="1" ht="19.5" hidden="1" customHeight="1">
      <c r="A181" s="362" t="e">
        <f>#REF!</f>
        <v>#REF!</v>
      </c>
      <c r="B181" s="362"/>
      <c r="C181" s="362"/>
      <c r="D181" s="362"/>
      <c r="E181" s="362"/>
      <c r="F181" s="362"/>
      <c r="G181" s="362"/>
      <c r="H181" s="362"/>
      <c r="I181" s="373" t="e">
        <f>#REF!</f>
        <v>#REF!</v>
      </c>
      <c r="J181" s="1501" t="e">
        <f>#REF!</f>
        <v>#REF!</v>
      </c>
      <c r="K181" s="1501"/>
      <c r="L181" s="1501"/>
      <c r="M181" s="1501"/>
      <c r="N181" s="365"/>
      <c r="AH181" s="366"/>
      <c r="AI181" s="366"/>
      <c r="AK181" s="364"/>
      <c r="AL181" s="366"/>
    </row>
    <row r="182" spans="1:38" s="298" customFormat="1" ht="19.5" hidden="1" customHeight="1">
      <c r="A182" s="362" t="e">
        <f>#REF!</f>
        <v>#REF!</v>
      </c>
      <c r="B182" s="362"/>
      <c r="C182" s="362"/>
      <c r="D182" s="362"/>
      <c r="E182" s="362"/>
      <c r="F182" s="362"/>
      <c r="G182" s="362"/>
      <c r="H182" s="362"/>
      <c r="I182" s="373" t="e">
        <f>#REF!</f>
        <v>#REF!</v>
      </c>
      <c r="J182" s="1501" t="e">
        <f>#REF!</f>
        <v>#REF!</v>
      </c>
      <c r="K182" s="1501"/>
      <c r="L182" s="1501"/>
      <c r="M182" s="1501"/>
      <c r="N182" s="365"/>
      <c r="AH182" s="366"/>
      <c r="AI182" s="366"/>
      <c r="AK182" s="364"/>
      <c r="AL182" s="366"/>
    </row>
    <row r="183" spans="1:38" s="298" customFormat="1" ht="19.5" hidden="1" customHeight="1">
      <c r="A183" s="374"/>
      <c r="B183" s="374"/>
      <c r="C183" s="374"/>
      <c r="D183" s="374"/>
      <c r="E183" s="374"/>
      <c r="F183" s="374"/>
      <c r="G183" s="374"/>
      <c r="H183" s="374"/>
      <c r="I183" s="361" t="e">
        <f>#REF!</f>
        <v>#REF!</v>
      </c>
      <c r="J183" s="1501" t="e">
        <f>#REF!</f>
        <v>#REF!</v>
      </c>
      <c r="K183" s="1501"/>
      <c r="L183" s="1501"/>
      <c r="M183" s="1501"/>
      <c r="N183" s="365"/>
      <c r="AH183" s="366"/>
      <c r="AI183" s="366"/>
      <c r="AK183" s="366"/>
      <c r="AL183" s="366"/>
    </row>
    <row r="184" spans="1:38" s="298" customFormat="1" ht="19.5" hidden="1" customHeight="1">
      <c r="A184" s="368" t="e">
        <f>#REF!</f>
        <v>#REF!</v>
      </c>
      <c r="B184" s="368"/>
      <c r="C184" s="368"/>
      <c r="D184" s="368"/>
      <c r="E184" s="368"/>
      <c r="F184" s="368"/>
      <c r="G184" s="368"/>
      <c r="H184" s="368"/>
      <c r="I184" s="361" t="e">
        <f>#REF!</f>
        <v>#REF!</v>
      </c>
      <c r="J184" s="1501"/>
      <c r="K184" s="1501"/>
      <c r="L184" s="1501"/>
      <c r="M184" s="1501"/>
      <c r="N184" s="365"/>
      <c r="AH184" s="366"/>
      <c r="AI184" s="366"/>
      <c r="AK184" s="366"/>
      <c r="AL184" s="366"/>
    </row>
    <row r="185" spans="1:38" s="298" customFormat="1" ht="19.5" hidden="1" customHeight="1">
      <c r="A185" s="362" t="e">
        <f>#REF!</f>
        <v>#REF!</v>
      </c>
      <c r="B185" s="362"/>
      <c r="C185" s="362"/>
      <c r="D185" s="362"/>
      <c r="E185" s="362"/>
      <c r="F185" s="362"/>
      <c r="G185" s="362"/>
      <c r="H185" s="362"/>
      <c r="I185" s="363" t="e">
        <f>#REF!</f>
        <v>#REF!</v>
      </c>
      <c r="J185" s="1501" t="e">
        <f>#REF!</f>
        <v>#REF!</v>
      </c>
      <c r="K185" s="1501"/>
      <c r="L185" s="1501"/>
      <c r="M185" s="1501"/>
      <c r="N185" s="365"/>
      <c r="AH185" s="366"/>
      <c r="AI185" s="366"/>
      <c r="AK185" s="364"/>
      <c r="AL185" s="366"/>
    </row>
    <row r="186" spans="1:38" s="298" customFormat="1" ht="19.5" hidden="1" customHeight="1">
      <c r="A186" s="362" t="e">
        <f>#REF!</f>
        <v>#REF!</v>
      </c>
      <c r="B186" s="362"/>
      <c r="C186" s="362"/>
      <c r="D186" s="362"/>
      <c r="E186" s="362"/>
      <c r="F186" s="362"/>
      <c r="G186" s="362"/>
      <c r="H186" s="362"/>
      <c r="I186" s="363" t="e">
        <f>#REF!</f>
        <v>#REF!</v>
      </c>
      <c r="J186" s="1501" t="e">
        <f>#REF!</f>
        <v>#REF!</v>
      </c>
      <c r="K186" s="1501"/>
      <c r="L186" s="1501"/>
      <c r="M186" s="1501"/>
      <c r="N186" s="365"/>
      <c r="AH186" s="366"/>
      <c r="AI186" s="366"/>
      <c r="AK186" s="364"/>
      <c r="AL186" s="366"/>
    </row>
    <row r="187" spans="1:38" s="298" customFormat="1" ht="19.5" hidden="1" customHeight="1">
      <c r="A187" s="362" t="e">
        <f>#REF!</f>
        <v>#REF!</v>
      </c>
      <c r="B187" s="362"/>
      <c r="C187" s="362"/>
      <c r="D187" s="362"/>
      <c r="E187" s="362"/>
      <c r="F187" s="362"/>
      <c r="G187" s="362"/>
      <c r="H187" s="362"/>
      <c r="I187" s="363" t="e">
        <f>#REF!</f>
        <v>#REF!</v>
      </c>
      <c r="J187" s="1501" t="e">
        <f>#REF!</f>
        <v>#REF!</v>
      </c>
      <c r="K187" s="1501"/>
      <c r="L187" s="1501"/>
      <c r="M187" s="1501"/>
      <c r="N187" s="365"/>
      <c r="AH187" s="366"/>
      <c r="AI187" s="366"/>
      <c r="AK187" s="364"/>
      <c r="AL187" s="366"/>
    </row>
    <row r="188" spans="1:38" s="298" customFormat="1" ht="19.5" hidden="1" customHeight="1">
      <c r="A188" s="374"/>
      <c r="B188" s="374"/>
      <c r="C188" s="374"/>
      <c r="D188" s="374"/>
      <c r="E188" s="374"/>
      <c r="F188" s="374"/>
      <c r="G188" s="374"/>
      <c r="H188" s="374"/>
      <c r="I188" s="361" t="e">
        <f>#REF!</f>
        <v>#REF!</v>
      </c>
      <c r="J188" s="1501" t="e">
        <f>#REF!</f>
        <v>#REF!</v>
      </c>
      <c r="K188" s="1501"/>
      <c r="L188" s="1501"/>
      <c r="M188" s="1501"/>
      <c r="N188" s="365"/>
      <c r="AH188" s="366"/>
      <c r="AI188" s="366"/>
      <c r="AK188" s="366"/>
      <c r="AL188" s="366"/>
    </row>
    <row r="189" spans="1:38" s="298" customFormat="1" ht="33" hidden="1" customHeight="1">
      <c r="A189" s="368" t="e">
        <f>#REF!</f>
        <v>#REF!</v>
      </c>
      <c r="B189" s="368"/>
      <c r="C189" s="368"/>
      <c r="D189" s="368"/>
      <c r="E189" s="368"/>
      <c r="F189" s="368"/>
      <c r="G189" s="368"/>
      <c r="H189" s="368"/>
      <c r="I189" s="361" t="e">
        <f>#REF!</f>
        <v>#REF!</v>
      </c>
      <c r="J189" s="1501"/>
      <c r="K189" s="1501"/>
      <c r="L189" s="1501"/>
      <c r="M189" s="1501"/>
      <c r="N189" s="365"/>
      <c r="AH189" s="366"/>
      <c r="AI189" s="366"/>
      <c r="AK189" s="366"/>
      <c r="AL189" s="366"/>
    </row>
    <row r="190" spans="1:38" s="298" customFormat="1" ht="19.5" hidden="1" customHeight="1">
      <c r="A190" s="374" t="e">
        <f>#REF!</f>
        <v>#REF!</v>
      </c>
      <c r="B190" s="374"/>
      <c r="C190" s="374"/>
      <c r="D190" s="374"/>
      <c r="E190" s="374"/>
      <c r="F190" s="374"/>
      <c r="G190" s="374"/>
      <c r="H190" s="374"/>
      <c r="I190" s="363" t="e">
        <f>#REF!</f>
        <v>#REF!</v>
      </c>
      <c r="J190" s="1501" t="e">
        <f>#REF!</f>
        <v>#REF!</v>
      </c>
      <c r="K190" s="1501"/>
      <c r="L190" s="1501"/>
      <c r="M190" s="1501"/>
      <c r="N190" s="365"/>
      <c r="AH190" s="366"/>
      <c r="AI190" s="366"/>
      <c r="AK190" s="364"/>
      <c r="AL190" s="366"/>
    </row>
    <row r="191" spans="1:38" s="298" customFormat="1" ht="19.5" hidden="1" customHeight="1">
      <c r="A191" s="374" t="e">
        <f>#REF!</f>
        <v>#REF!</v>
      </c>
      <c r="B191" s="374"/>
      <c r="C191" s="374"/>
      <c r="D191" s="374"/>
      <c r="E191" s="374"/>
      <c r="F191" s="374"/>
      <c r="G191" s="374"/>
      <c r="H191" s="374"/>
      <c r="I191" s="363" t="e">
        <f>#REF!</f>
        <v>#REF!</v>
      </c>
      <c r="J191" s="1501" t="e">
        <f>#REF!</f>
        <v>#REF!</v>
      </c>
      <c r="K191" s="1501"/>
      <c r="L191" s="1501"/>
      <c r="M191" s="1501"/>
      <c r="N191" s="365"/>
      <c r="AH191" s="366"/>
      <c r="AI191" s="366"/>
      <c r="AK191" s="364"/>
      <c r="AL191" s="366"/>
    </row>
    <row r="192" spans="1:38" s="298" customFormat="1" ht="19.5" hidden="1" customHeight="1">
      <c r="A192" s="374" t="e">
        <f>#REF!</f>
        <v>#REF!</v>
      </c>
      <c r="B192" s="374"/>
      <c r="C192" s="374"/>
      <c r="D192" s="374"/>
      <c r="E192" s="374"/>
      <c r="F192" s="374"/>
      <c r="G192" s="374"/>
      <c r="H192" s="374"/>
      <c r="I192" s="363" t="e">
        <f>#REF!</f>
        <v>#REF!</v>
      </c>
      <c r="J192" s="1501" t="e">
        <f>#REF!</f>
        <v>#REF!</v>
      </c>
      <c r="K192" s="1501"/>
      <c r="L192" s="1501"/>
      <c r="M192" s="1501"/>
      <c r="N192" s="365"/>
      <c r="AH192" s="366"/>
      <c r="AI192" s="366"/>
      <c r="AK192" s="364"/>
      <c r="AL192" s="366"/>
    </row>
    <row r="193" spans="1:38" s="298" customFormat="1" ht="19.5" hidden="1" customHeight="1">
      <c r="A193" s="374"/>
      <c r="B193" s="374"/>
      <c r="C193" s="374"/>
      <c r="D193" s="374"/>
      <c r="E193" s="374"/>
      <c r="F193" s="374"/>
      <c r="G193" s="374"/>
      <c r="H193" s="374"/>
      <c r="I193" s="361" t="e">
        <f>#REF!</f>
        <v>#REF!</v>
      </c>
      <c r="J193" s="1501" t="e">
        <f>#REF!</f>
        <v>#REF!</v>
      </c>
      <c r="K193" s="1501"/>
      <c r="L193" s="1501"/>
      <c r="M193" s="1501"/>
      <c r="N193" s="365"/>
      <c r="AH193" s="366"/>
      <c r="AI193" s="366"/>
      <c r="AK193" s="366"/>
      <c r="AL193" s="366"/>
    </row>
    <row r="194" spans="1:38" s="298" customFormat="1" ht="19.5" hidden="1" customHeight="1">
      <c r="A194" s="368" t="e">
        <f>#REF!</f>
        <v>#REF!</v>
      </c>
      <c r="B194" s="368"/>
      <c r="C194" s="368"/>
      <c r="D194" s="368"/>
      <c r="E194" s="368"/>
      <c r="F194" s="368"/>
      <c r="G194" s="368"/>
      <c r="H194" s="368"/>
      <c r="I194" s="361" t="e">
        <f>#REF!</f>
        <v>#REF!</v>
      </c>
      <c r="J194" s="1501"/>
      <c r="K194" s="1501"/>
      <c r="L194" s="1501"/>
      <c r="M194" s="1501"/>
      <c r="N194" s="365"/>
      <c r="AH194" s="366"/>
      <c r="AI194" s="366"/>
      <c r="AK194" s="366"/>
      <c r="AL194" s="366"/>
    </row>
    <row r="195" spans="1:38" s="298" customFormat="1" ht="19.5" hidden="1" customHeight="1">
      <c r="A195" s="362" t="e">
        <f>#REF!</f>
        <v>#REF!</v>
      </c>
      <c r="B195" s="362"/>
      <c r="C195" s="362"/>
      <c r="D195" s="362"/>
      <c r="E195" s="362"/>
      <c r="F195" s="362"/>
      <c r="G195" s="362"/>
      <c r="H195" s="362"/>
      <c r="I195" s="363" t="e">
        <f>#REF!</f>
        <v>#REF!</v>
      </c>
      <c r="J195" s="1501" t="e">
        <f>#REF!</f>
        <v>#REF!</v>
      </c>
      <c r="K195" s="1501"/>
      <c r="L195" s="1501"/>
      <c r="M195" s="1501"/>
      <c r="N195" s="365"/>
      <c r="AH195" s="366"/>
      <c r="AI195" s="366"/>
      <c r="AK195" s="364"/>
      <c r="AL195" s="366"/>
    </row>
    <row r="196" spans="1:38" s="298" customFormat="1" ht="19.5" hidden="1" customHeight="1">
      <c r="A196" s="362" t="e">
        <f>#REF!</f>
        <v>#REF!</v>
      </c>
      <c r="B196" s="362"/>
      <c r="C196" s="362"/>
      <c r="D196" s="362"/>
      <c r="E196" s="362"/>
      <c r="F196" s="362"/>
      <c r="G196" s="362"/>
      <c r="H196" s="362"/>
      <c r="I196" s="363" t="e">
        <f>#REF!</f>
        <v>#REF!</v>
      </c>
      <c r="J196" s="1501" t="e">
        <f>#REF!</f>
        <v>#REF!</v>
      </c>
      <c r="K196" s="1501"/>
      <c r="L196" s="1501"/>
      <c r="M196" s="1501"/>
      <c r="N196" s="365"/>
      <c r="AH196" s="366"/>
      <c r="AI196" s="366"/>
      <c r="AK196" s="364"/>
      <c r="AL196" s="366"/>
    </row>
    <row r="197" spans="1:38" s="298" customFormat="1" ht="19.5" hidden="1" customHeight="1">
      <c r="A197" s="374"/>
      <c r="B197" s="374"/>
      <c r="C197" s="374"/>
      <c r="D197" s="374"/>
      <c r="E197" s="374"/>
      <c r="F197" s="374"/>
      <c r="G197" s="374"/>
      <c r="H197" s="374"/>
      <c r="I197" s="361" t="e">
        <f>#REF!</f>
        <v>#REF!</v>
      </c>
      <c r="J197" s="1501" t="e">
        <f>#REF!</f>
        <v>#REF!</v>
      </c>
      <c r="K197" s="1501"/>
      <c r="L197" s="1501"/>
      <c r="M197" s="1501"/>
      <c r="N197" s="365"/>
      <c r="AH197" s="366"/>
      <c r="AI197" s="366"/>
      <c r="AK197" s="366"/>
      <c r="AL197" s="366"/>
    </row>
    <row r="198" spans="1:38" s="298" customFormat="1" ht="33" hidden="1" customHeight="1">
      <c r="A198" s="368" t="e">
        <f>#REF!</f>
        <v>#REF!</v>
      </c>
      <c r="B198" s="368"/>
      <c r="C198" s="368"/>
      <c r="D198" s="368"/>
      <c r="E198" s="368"/>
      <c r="F198" s="368"/>
      <c r="G198" s="368"/>
      <c r="H198" s="368"/>
      <c r="I198" s="361" t="e">
        <f>#REF!</f>
        <v>#REF!</v>
      </c>
      <c r="J198" s="1501"/>
      <c r="K198" s="1501"/>
      <c r="L198" s="1501"/>
      <c r="M198" s="1501"/>
      <c r="N198" s="365"/>
      <c r="AH198" s="366"/>
      <c r="AI198" s="366"/>
      <c r="AK198" s="366"/>
      <c r="AL198" s="366"/>
    </row>
    <row r="199" spans="1:38" s="298" customFormat="1" ht="19.5" hidden="1" customHeight="1">
      <c r="A199" s="362" t="e">
        <f>#REF!</f>
        <v>#REF!</v>
      </c>
      <c r="B199" s="362"/>
      <c r="C199" s="362"/>
      <c r="D199" s="362"/>
      <c r="E199" s="362"/>
      <c r="F199" s="362"/>
      <c r="G199" s="362"/>
      <c r="H199" s="362"/>
      <c r="I199" s="363" t="e">
        <f>#REF!</f>
        <v>#REF!</v>
      </c>
      <c r="J199" s="1501" t="e">
        <f>#REF!</f>
        <v>#REF!</v>
      </c>
      <c r="K199" s="1501"/>
      <c r="L199" s="1501"/>
      <c r="M199" s="1501"/>
      <c r="N199" s="365"/>
      <c r="AH199" s="366"/>
      <c r="AI199" s="366"/>
      <c r="AK199" s="364"/>
      <c r="AL199" s="366"/>
    </row>
    <row r="200" spans="1:38" s="298" customFormat="1" ht="19.5" hidden="1" customHeight="1">
      <c r="A200" s="362" t="e">
        <f>#REF!</f>
        <v>#REF!</v>
      </c>
      <c r="B200" s="362"/>
      <c r="C200" s="362"/>
      <c r="D200" s="362"/>
      <c r="E200" s="362"/>
      <c r="F200" s="362"/>
      <c r="G200" s="362"/>
      <c r="H200" s="362"/>
      <c r="I200" s="363" t="e">
        <f>#REF!</f>
        <v>#REF!</v>
      </c>
      <c r="J200" s="1501" t="e">
        <f>#REF!</f>
        <v>#REF!</v>
      </c>
      <c r="K200" s="1501"/>
      <c r="L200" s="1501"/>
      <c r="M200" s="1501"/>
      <c r="N200" s="365"/>
      <c r="AH200" s="366"/>
      <c r="AI200" s="366"/>
      <c r="AK200" s="364"/>
      <c r="AL200" s="366"/>
    </row>
    <row r="201" spans="1:38" s="298" customFormat="1" ht="19.5" hidden="1" customHeight="1">
      <c r="A201" s="362" t="e">
        <f>#REF!</f>
        <v>#REF!</v>
      </c>
      <c r="B201" s="362"/>
      <c r="C201" s="362"/>
      <c r="D201" s="362"/>
      <c r="E201" s="362"/>
      <c r="F201" s="362"/>
      <c r="G201" s="362"/>
      <c r="H201" s="362"/>
      <c r="I201" s="363" t="e">
        <f>#REF!</f>
        <v>#REF!</v>
      </c>
      <c r="J201" s="1501" t="e">
        <f>#REF!</f>
        <v>#REF!</v>
      </c>
      <c r="K201" s="1501"/>
      <c r="L201" s="1501"/>
      <c r="M201" s="1501"/>
      <c r="N201" s="365"/>
      <c r="AH201" s="366"/>
      <c r="AI201" s="366"/>
      <c r="AK201" s="364"/>
      <c r="AL201" s="366"/>
    </row>
    <row r="202" spans="1:38" s="298" customFormat="1" ht="19.5" hidden="1" customHeight="1">
      <c r="A202" s="362" t="e">
        <f>#REF!</f>
        <v>#REF!</v>
      </c>
      <c r="B202" s="362"/>
      <c r="C202" s="362"/>
      <c r="D202" s="362"/>
      <c r="E202" s="362"/>
      <c r="F202" s="362"/>
      <c r="G202" s="362"/>
      <c r="H202" s="362"/>
      <c r="I202" s="363" t="e">
        <f>#REF!</f>
        <v>#REF!</v>
      </c>
      <c r="J202" s="1501" t="e">
        <f>#REF!</f>
        <v>#REF!</v>
      </c>
      <c r="K202" s="1501"/>
      <c r="L202" s="1501"/>
      <c r="M202" s="1501"/>
      <c r="N202" s="365"/>
      <c r="AH202" s="366"/>
      <c r="AI202" s="366"/>
      <c r="AK202" s="364"/>
      <c r="AL202" s="366"/>
    </row>
    <row r="203" spans="1:38" s="298" customFormat="1" ht="19.5" hidden="1" customHeight="1">
      <c r="A203" s="362" t="e">
        <f>#REF!</f>
        <v>#REF!</v>
      </c>
      <c r="B203" s="362"/>
      <c r="C203" s="362"/>
      <c r="D203" s="362"/>
      <c r="E203" s="362"/>
      <c r="F203" s="362"/>
      <c r="G203" s="362"/>
      <c r="H203" s="362"/>
      <c r="I203" s="363" t="e">
        <f>#REF!</f>
        <v>#REF!</v>
      </c>
      <c r="J203" s="1501" t="e">
        <f>#REF!</f>
        <v>#REF!</v>
      </c>
      <c r="K203" s="1501"/>
      <c r="L203" s="1501"/>
      <c r="M203" s="1501"/>
      <c r="N203" s="365"/>
      <c r="AH203" s="366"/>
      <c r="AI203" s="366"/>
      <c r="AK203" s="364"/>
      <c r="AL203" s="366"/>
    </row>
    <row r="204" spans="1:38" s="298" customFormat="1" ht="19.5" hidden="1" customHeight="1">
      <c r="A204" s="362" t="e">
        <f>#REF!</f>
        <v>#REF!</v>
      </c>
      <c r="B204" s="362"/>
      <c r="C204" s="362"/>
      <c r="D204" s="362"/>
      <c r="E204" s="362"/>
      <c r="F204" s="362"/>
      <c r="G204" s="362"/>
      <c r="H204" s="362"/>
      <c r="I204" s="363" t="e">
        <f>#REF!</f>
        <v>#REF!</v>
      </c>
      <c r="J204" s="1501" t="e">
        <f>#REF!</f>
        <v>#REF!</v>
      </c>
      <c r="K204" s="1501"/>
      <c r="L204" s="1501"/>
      <c r="M204" s="1501"/>
      <c r="N204" s="365"/>
      <c r="AH204" s="366"/>
      <c r="AI204" s="366"/>
      <c r="AK204" s="364"/>
      <c r="AL204" s="366"/>
    </row>
    <row r="205" spans="1:38" s="298" customFormat="1" ht="19.5" hidden="1" customHeight="1">
      <c r="A205" s="374"/>
      <c r="B205" s="374"/>
      <c r="C205" s="374"/>
      <c r="D205" s="374"/>
      <c r="E205" s="374"/>
      <c r="F205" s="374"/>
      <c r="G205" s="374"/>
      <c r="H205" s="374"/>
      <c r="I205" s="361" t="e">
        <f>#REF!</f>
        <v>#REF!</v>
      </c>
      <c r="J205" s="1501" t="e">
        <f>#REF!</f>
        <v>#REF!</v>
      </c>
      <c r="K205" s="1501"/>
      <c r="L205" s="1501"/>
      <c r="M205" s="1501"/>
      <c r="N205" s="365"/>
      <c r="AH205" s="366"/>
      <c r="AI205" s="366"/>
      <c r="AK205" s="366"/>
      <c r="AL205" s="366"/>
    </row>
    <row r="206" spans="1:38" s="298" customFormat="1" ht="33" hidden="1" customHeight="1">
      <c r="A206" s="368" t="e">
        <f>#REF!</f>
        <v>#REF!</v>
      </c>
      <c r="B206" s="368"/>
      <c r="C206" s="368"/>
      <c r="D206" s="368"/>
      <c r="E206" s="368"/>
      <c r="F206" s="368"/>
      <c r="G206" s="368"/>
      <c r="H206" s="368"/>
      <c r="I206" s="361" t="e">
        <f>#REF!</f>
        <v>#REF!</v>
      </c>
      <c r="J206" s="1501"/>
      <c r="K206" s="1501"/>
      <c r="L206" s="1501"/>
      <c r="M206" s="1501"/>
      <c r="N206" s="365"/>
      <c r="AH206" s="366"/>
      <c r="AI206" s="366"/>
      <c r="AK206" s="366"/>
      <c r="AL206" s="366"/>
    </row>
    <row r="207" spans="1:38" s="298" customFormat="1" ht="33" hidden="1" customHeight="1">
      <c r="A207" s="362" t="e">
        <f>#REF!</f>
        <v>#REF!</v>
      </c>
      <c r="B207" s="362"/>
      <c r="C207" s="362"/>
      <c r="D207" s="362"/>
      <c r="E207" s="362"/>
      <c r="F207" s="362"/>
      <c r="G207" s="362"/>
      <c r="H207" s="362"/>
      <c r="I207" s="363" t="e">
        <f>#REF!</f>
        <v>#REF!</v>
      </c>
      <c r="J207" s="1501" t="e">
        <f>#REF!</f>
        <v>#REF!</v>
      </c>
      <c r="K207" s="1501"/>
      <c r="L207" s="1501"/>
      <c r="M207" s="1501"/>
      <c r="N207" s="365"/>
      <c r="AH207" s="366"/>
      <c r="AI207" s="366"/>
      <c r="AK207" s="364"/>
      <c r="AL207" s="366"/>
    </row>
    <row r="208" spans="1:38" s="298" customFormat="1" ht="19.5" hidden="1" customHeight="1">
      <c r="A208" s="362" t="e">
        <f>#REF!</f>
        <v>#REF!</v>
      </c>
      <c r="B208" s="362"/>
      <c r="C208" s="362"/>
      <c r="D208" s="362"/>
      <c r="E208" s="362"/>
      <c r="F208" s="362"/>
      <c r="G208" s="362"/>
      <c r="H208" s="362"/>
      <c r="I208" s="363" t="e">
        <f>#REF!</f>
        <v>#REF!</v>
      </c>
      <c r="J208" s="1501" t="e">
        <f>#REF!</f>
        <v>#REF!</v>
      </c>
      <c r="K208" s="1501"/>
      <c r="L208" s="1501"/>
      <c r="M208" s="1501"/>
      <c r="N208" s="365"/>
      <c r="AH208" s="366"/>
      <c r="AI208" s="366"/>
      <c r="AK208" s="364"/>
      <c r="AL208" s="366"/>
    </row>
    <row r="209" spans="1:38" s="298" customFormat="1" ht="19.5" hidden="1" customHeight="1">
      <c r="A209" s="362" t="e">
        <f>#REF!</f>
        <v>#REF!</v>
      </c>
      <c r="B209" s="362"/>
      <c r="C209" s="362"/>
      <c r="D209" s="362"/>
      <c r="E209" s="362"/>
      <c r="F209" s="362"/>
      <c r="G209" s="362"/>
      <c r="H209" s="362"/>
      <c r="I209" s="363" t="e">
        <f>#REF!</f>
        <v>#REF!</v>
      </c>
      <c r="J209" s="1501" t="e">
        <f>#REF!</f>
        <v>#REF!</v>
      </c>
      <c r="K209" s="1501"/>
      <c r="L209" s="1501"/>
      <c r="M209" s="1501"/>
      <c r="N209" s="365"/>
      <c r="AH209" s="366"/>
      <c r="AI209" s="366"/>
      <c r="AK209" s="364"/>
      <c r="AL209" s="366"/>
    </row>
    <row r="210" spans="1:38" s="298" customFormat="1" ht="19.5" hidden="1" customHeight="1">
      <c r="A210" s="374" t="e">
        <f>#REF!</f>
        <v>#REF!</v>
      </c>
      <c r="B210" s="374"/>
      <c r="C210" s="374"/>
      <c r="D210" s="374"/>
      <c r="E210" s="374"/>
      <c r="F210" s="374"/>
      <c r="G210" s="374"/>
      <c r="H210" s="374"/>
      <c r="I210" s="361" t="e">
        <f>#REF!</f>
        <v>#REF!</v>
      </c>
      <c r="J210" s="1501" t="e">
        <f>#REF!</f>
        <v>#REF!</v>
      </c>
      <c r="K210" s="1501"/>
      <c r="L210" s="1501"/>
      <c r="M210" s="1501"/>
      <c r="N210" s="365"/>
      <c r="AH210" s="366"/>
      <c r="AI210" s="366"/>
      <c r="AK210" s="366"/>
      <c r="AL210" s="366"/>
    </row>
    <row r="211" spans="1:38" s="298" customFormat="1" ht="33" hidden="1" customHeight="1">
      <c r="A211" s="368" t="e">
        <f>#REF!</f>
        <v>#REF!</v>
      </c>
      <c r="B211" s="368"/>
      <c r="C211" s="368"/>
      <c r="D211" s="368"/>
      <c r="E211" s="368"/>
      <c r="F211" s="368"/>
      <c r="G211" s="368"/>
      <c r="H211" s="368"/>
      <c r="I211" s="361" t="e">
        <f>#REF!</f>
        <v>#REF!</v>
      </c>
      <c r="J211" s="1501"/>
      <c r="K211" s="1501"/>
      <c r="L211" s="1501"/>
      <c r="M211" s="1501"/>
      <c r="N211" s="365"/>
      <c r="AH211" s="366"/>
      <c r="AI211" s="366"/>
      <c r="AK211" s="366"/>
      <c r="AL211" s="366"/>
    </row>
    <row r="212" spans="1:38" s="298" customFormat="1" ht="19.5" hidden="1" customHeight="1">
      <c r="A212" s="362" t="e">
        <f>#REF!</f>
        <v>#REF!</v>
      </c>
      <c r="B212" s="362"/>
      <c r="C212" s="362"/>
      <c r="D212" s="362"/>
      <c r="E212" s="362"/>
      <c r="F212" s="362"/>
      <c r="G212" s="362"/>
      <c r="H212" s="362"/>
      <c r="I212" s="363" t="e">
        <f>#REF!</f>
        <v>#REF!</v>
      </c>
      <c r="J212" s="1501" t="e">
        <f>#REF!</f>
        <v>#REF!</v>
      </c>
      <c r="K212" s="1501"/>
      <c r="L212" s="1501"/>
      <c r="M212" s="1501"/>
      <c r="N212" s="365"/>
      <c r="AH212" s="366"/>
      <c r="AI212" s="366"/>
      <c r="AK212" s="364"/>
      <c r="AL212" s="366"/>
    </row>
    <row r="213" spans="1:38" s="298" customFormat="1" ht="19.5" hidden="1" customHeight="1">
      <c r="A213" s="362" t="e">
        <f>#REF!</f>
        <v>#REF!</v>
      </c>
      <c r="B213" s="362"/>
      <c r="C213" s="362"/>
      <c r="D213" s="362"/>
      <c r="E213" s="362"/>
      <c r="F213" s="362"/>
      <c r="G213" s="362"/>
      <c r="H213" s="362"/>
      <c r="I213" s="363" t="e">
        <f>#REF!</f>
        <v>#REF!</v>
      </c>
      <c r="J213" s="1501" t="e">
        <f>#REF!</f>
        <v>#REF!</v>
      </c>
      <c r="K213" s="1501"/>
      <c r="L213" s="1501"/>
      <c r="M213" s="1501"/>
      <c r="N213" s="365"/>
      <c r="AH213" s="366"/>
      <c r="AI213" s="366"/>
      <c r="AK213" s="364"/>
      <c r="AL213" s="366"/>
    </row>
    <row r="214" spans="1:38" s="298" customFormat="1" ht="32.25" hidden="1" customHeight="1">
      <c r="A214" s="362" t="e">
        <f>#REF!</f>
        <v>#REF!</v>
      </c>
      <c r="B214" s="362"/>
      <c r="C214" s="362"/>
      <c r="D214" s="362"/>
      <c r="E214" s="362"/>
      <c r="F214" s="362"/>
      <c r="G214" s="362"/>
      <c r="H214" s="362"/>
      <c r="I214" s="363" t="e">
        <f>#REF!</f>
        <v>#REF!</v>
      </c>
      <c r="J214" s="1501" t="e">
        <f>#REF!</f>
        <v>#REF!</v>
      </c>
      <c r="K214" s="1501"/>
      <c r="L214" s="1501"/>
      <c r="M214" s="1501"/>
      <c r="N214" s="365"/>
      <c r="AH214" s="366"/>
      <c r="AI214" s="366"/>
      <c r="AK214" s="364"/>
      <c r="AL214" s="366"/>
    </row>
    <row r="215" spans="1:38" s="298" customFormat="1" ht="19.5" hidden="1" customHeight="1">
      <c r="A215" s="362" t="e">
        <f>#REF!</f>
        <v>#REF!</v>
      </c>
      <c r="B215" s="362"/>
      <c r="C215" s="362"/>
      <c r="D215" s="362"/>
      <c r="E215" s="362"/>
      <c r="F215" s="362"/>
      <c r="G215" s="362"/>
      <c r="H215" s="362"/>
      <c r="I215" s="363" t="e">
        <f>#REF!</f>
        <v>#REF!</v>
      </c>
      <c r="J215" s="1501" t="e">
        <f>#REF!</f>
        <v>#REF!</v>
      </c>
      <c r="K215" s="1501"/>
      <c r="L215" s="1501"/>
      <c r="M215" s="1501"/>
      <c r="N215" s="365"/>
      <c r="AH215" s="366"/>
      <c r="AI215" s="366"/>
      <c r="AK215" s="364"/>
      <c r="AL215" s="366"/>
    </row>
    <row r="216" spans="1:38" s="298" customFormat="1" ht="19.5" hidden="1" customHeight="1">
      <c r="A216" s="367"/>
      <c r="B216" s="367"/>
      <c r="C216" s="367"/>
      <c r="D216" s="367"/>
      <c r="E216" s="367"/>
      <c r="F216" s="367"/>
      <c r="G216" s="367"/>
      <c r="H216" s="367"/>
      <c r="I216" s="361" t="e">
        <f>#REF!</f>
        <v>#REF!</v>
      </c>
      <c r="J216" s="1501" t="e">
        <f>#REF!</f>
        <v>#REF!</v>
      </c>
      <c r="K216" s="1501"/>
      <c r="L216" s="1501"/>
      <c r="M216" s="1501"/>
      <c r="N216" s="195"/>
      <c r="AH216" s="366"/>
      <c r="AI216" s="366"/>
      <c r="AK216" s="366"/>
      <c r="AL216" s="366"/>
    </row>
    <row r="217" spans="1:38" s="298" customFormat="1" hidden="1">
      <c r="A217" s="370"/>
      <c r="B217" s="370"/>
      <c r="C217" s="370"/>
      <c r="D217" s="370"/>
      <c r="E217" s="370"/>
      <c r="F217" s="370"/>
      <c r="G217" s="370"/>
      <c r="H217" s="370"/>
      <c r="I217" s="361" t="e">
        <f>#REF!</f>
        <v>#REF!</v>
      </c>
      <c r="J217" s="1501" t="e">
        <f>#REF!</f>
        <v>#REF!</v>
      </c>
      <c r="K217" s="1501"/>
      <c r="L217" s="1501"/>
      <c r="M217" s="1501"/>
      <c r="N217" s="195"/>
      <c r="AH217" s="366"/>
      <c r="AI217" s="366"/>
      <c r="AK217" s="366"/>
      <c r="AL217" s="366"/>
    </row>
    <row r="218" spans="1:38" s="298" customFormat="1" ht="19.5" hidden="1" customHeight="1">
      <c r="A218" s="371"/>
      <c r="B218" s="371"/>
      <c r="C218" s="371"/>
      <c r="D218" s="371"/>
      <c r="E218" s="371"/>
      <c r="F218" s="371"/>
      <c r="G218" s="371"/>
      <c r="H218" s="371"/>
      <c r="I218" s="361" t="e">
        <f>#REF!</f>
        <v>#REF!</v>
      </c>
      <c r="J218" s="1501" t="e">
        <f>#REF!</f>
        <v>#REF!</v>
      </c>
      <c r="K218" s="1501"/>
      <c r="L218" s="1501"/>
      <c r="M218" s="1501"/>
      <c r="N218" s="195"/>
      <c r="AH218" s="366"/>
      <c r="AI218" s="366"/>
      <c r="AK218" s="366"/>
      <c r="AL218" s="366"/>
    </row>
    <row r="219" spans="1:38" s="241" customFormat="1">
      <c r="A219" s="252"/>
      <c r="B219" s="252"/>
      <c r="C219" s="252"/>
      <c r="D219" s="252"/>
      <c r="E219" s="252"/>
      <c r="F219" s="252"/>
      <c r="G219" s="252"/>
      <c r="H219" s="252"/>
      <c r="I219" s="253"/>
      <c r="J219" s="1487"/>
      <c r="K219" s="1487"/>
      <c r="L219" s="1487"/>
      <c r="M219" s="1487"/>
      <c r="N219" s="287"/>
      <c r="O219" s="458"/>
    </row>
    <row r="220" spans="1:38" s="241" customFormat="1">
      <c r="A220" s="221"/>
      <c r="B220" s="221"/>
      <c r="C220" s="221"/>
      <c r="D220" s="221"/>
      <c r="E220" s="221"/>
      <c r="F220" s="221"/>
      <c r="G220" s="221"/>
      <c r="H220" s="221"/>
      <c r="I220" s="226"/>
      <c r="J220" s="226"/>
      <c r="K220" s="226"/>
      <c r="L220" s="226"/>
      <c r="M220" s="226"/>
      <c r="N220" s="287"/>
      <c r="O220" s="458"/>
    </row>
    <row r="221" spans="1:38" s="241" customFormat="1">
      <c r="A221" s="221"/>
      <c r="B221" s="221"/>
      <c r="C221" s="221"/>
      <c r="D221" s="221"/>
      <c r="E221" s="221"/>
      <c r="F221" s="221"/>
      <c r="G221" s="221"/>
      <c r="H221" s="221"/>
      <c r="I221" s="226"/>
      <c r="J221" s="226"/>
      <c r="K221" s="226"/>
      <c r="L221" s="226"/>
      <c r="M221" s="226"/>
      <c r="N221" s="287"/>
      <c r="O221" s="458"/>
    </row>
  </sheetData>
  <sheetProtection sheet="1" formatColumns="0" formatRows="0" selectLockedCells="1"/>
  <customSheetViews>
    <customSheetView guid="{1BFD9C24-2F44-4B3F-BC11-27A15F339058}" fitToPage="1" printArea="1" hiddenRows="1" hiddenColumns="1" state="hidden" view="pageBreakPreview" topLeftCell="A13">
      <selection activeCell="E19" sqref="E19"/>
      <rowBreaks count="1" manualBreakCount="1">
        <brk id="21" max="13" man="1"/>
      </rowBreaks>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A68B9ADD-4857-4982-919F-59DC4AD390A9}" fitToPage="1" printArea="1" hiddenRows="1" hiddenColumns="1" view="pageBreakPreview" topLeftCell="A7">
      <selection activeCell="E19" sqref="E19"/>
      <rowBreaks count="1" manualBreakCount="1">
        <brk id="21" max="13" man="1"/>
      </rowBreaks>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E31EEC54-5F58-47EA-99FC-C1E22AF5375A}" fitToPage="1" printArea="1" hiddenRows="1" hiddenColumns="1" view="pageBreakPreview" topLeftCell="E11">
      <selection activeCell="I14" sqref="I14"/>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498493C3-769C-4143-9114-C68CD1D40B1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4"/>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5"/>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6"/>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7"/>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8"/>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0"/>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1"/>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2"/>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6"/>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7"/>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8"/>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9"/>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1"/>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22"/>
      <headerFooter alignWithMargins="0">
        <oddFooter>&amp;R&amp;"Book Antiqua,Bold"&amp;10Schedule-7/ Page &amp;P of &amp;N</oddFooter>
      </headerFooter>
    </customSheetView>
    <customSheetView guid="{0E784DF4-DCB0-4594-B697-9BB3E5A34D91}" fitToPage="1" printArea="1" hiddenRows="1" hiddenColumns="1" view="pageBreakPreview" topLeftCell="E10">
      <selection activeCell="I14" sqref="I14"/>
      <colBreaks count="1" manualBreakCount="1">
        <brk id="13" max="1048575" man="1"/>
      </colBreaks>
      <pageMargins left="0.25" right="0.25" top="0.75" bottom="0.75" header="0.3" footer="0.3"/>
      <printOptions horizontalCentered="1"/>
      <pageSetup paperSize="9" scale="74" fitToHeight="0" orientation="landscape" r:id="rId23"/>
      <headerFooter alignWithMargins="0">
        <oddFooter>&amp;R&amp;"Book Antiqua,Bold"&amp;10Schedule-7/ Page &amp;P of &amp;N</oddFooter>
      </headerFooter>
    </customSheetView>
    <customSheetView guid="{49037B54-2990-41F2-A98D-615EDAEEEC02}" fitToPage="1" printArea="1" hiddenRows="1" hiddenColumns="1" view="pageBreakPreview" topLeftCell="A7">
      <selection activeCell="E19" sqref="E19"/>
      <rowBreaks count="1" manualBreakCount="1">
        <brk id="21" max="13" man="1"/>
      </rowBreaks>
      <colBreaks count="1" manualBreakCount="1">
        <brk id="13" max="1048575" man="1"/>
      </colBreaks>
      <pageMargins left="0.25" right="0.25" top="0.75" bottom="0.75" header="0.3" footer="0.3"/>
      <printOptions horizontalCentered="1"/>
      <pageSetup paperSize="9" scale="74" fitToHeight="0" orientation="landscape" r:id="rId24"/>
      <headerFooter alignWithMargins="0">
        <oddFooter>&amp;R&amp;"Book Antiqua,Bold"&amp;10Schedule-7/ Page &amp;P of &amp;N</oddFooter>
      </headerFooter>
    </customSheetView>
  </customSheetViews>
  <mergeCells count="146">
    <mergeCell ref="AK119:AL119"/>
    <mergeCell ref="AH120:AI120"/>
    <mergeCell ref="AK120:AL120"/>
    <mergeCell ref="AH112:AI112"/>
    <mergeCell ref="AK112:AL112"/>
    <mergeCell ref="AH113:AI113"/>
    <mergeCell ref="AK113:AL113"/>
    <mergeCell ref="AH114:AI114"/>
    <mergeCell ref="AK114:AL114"/>
    <mergeCell ref="AK118:AL118"/>
    <mergeCell ref="AH118:AI118"/>
    <mergeCell ref="J219:M219"/>
    <mergeCell ref="AH119:AI119"/>
    <mergeCell ref="J215:M215"/>
    <mergeCell ref="J216:M216"/>
    <mergeCell ref="J217:M217"/>
    <mergeCell ref="J218:M218"/>
    <mergeCell ref="J211:M211"/>
    <mergeCell ref="J214:M214"/>
    <mergeCell ref="J206:M206"/>
    <mergeCell ref="J212:M212"/>
    <mergeCell ref="J213:M213"/>
    <mergeCell ref="J207:M207"/>
    <mergeCell ref="J208:M208"/>
    <mergeCell ref="J209:M209"/>
    <mergeCell ref="J210:M210"/>
    <mergeCell ref="J204:M204"/>
    <mergeCell ref="J205:M205"/>
    <mergeCell ref="J200:M200"/>
    <mergeCell ref="J194:M194"/>
    <mergeCell ref="J195:M195"/>
    <mergeCell ref="J196:M196"/>
    <mergeCell ref="J197:M197"/>
    <mergeCell ref="J202:M202"/>
    <mergeCell ref="J201:M201"/>
    <mergeCell ref="J203:M203"/>
    <mergeCell ref="J188:M188"/>
    <mergeCell ref="J189:M189"/>
    <mergeCell ref="J190:M190"/>
    <mergeCell ref="J191:M191"/>
    <mergeCell ref="J192:M192"/>
    <mergeCell ref="J193:M193"/>
    <mergeCell ref="J198:M198"/>
    <mergeCell ref="J199:M199"/>
    <mergeCell ref="J182:M182"/>
    <mergeCell ref="J183:M183"/>
    <mergeCell ref="J186:M186"/>
    <mergeCell ref="J187:M187"/>
    <mergeCell ref="J184:M184"/>
    <mergeCell ref="J185:M185"/>
    <mergeCell ref="J180:M180"/>
    <mergeCell ref="J181:M181"/>
    <mergeCell ref="J178:M178"/>
    <mergeCell ref="J179:M179"/>
    <mergeCell ref="J174:M174"/>
    <mergeCell ref="J175:M175"/>
    <mergeCell ref="J176:M176"/>
    <mergeCell ref="J177:M177"/>
    <mergeCell ref="J170:M170"/>
    <mergeCell ref="J171:M171"/>
    <mergeCell ref="J172:M172"/>
    <mergeCell ref="J173:M173"/>
    <mergeCell ref="J166:M166"/>
    <mergeCell ref="J167:M167"/>
    <mergeCell ref="J168:M168"/>
    <mergeCell ref="J169:M169"/>
    <mergeCell ref="J162:M162"/>
    <mergeCell ref="J163:M163"/>
    <mergeCell ref="J164:M164"/>
    <mergeCell ref="J165:M165"/>
    <mergeCell ref="J152:M152"/>
    <mergeCell ref="J153:M153"/>
    <mergeCell ref="J156:M156"/>
    <mergeCell ref="J157:M157"/>
    <mergeCell ref="J158:M158"/>
    <mergeCell ref="J159:M159"/>
    <mergeCell ref="J160:M160"/>
    <mergeCell ref="J161:M161"/>
    <mergeCell ref="J148:M148"/>
    <mergeCell ref="J149:M149"/>
    <mergeCell ref="J150:M150"/>
    <mergeCell ref="J151:M151"/>
    <mergeCell ref="J154:M154"/>
    <mergeCell ref="J155:M155"/>
    <mergeCell ref="J133:M133"/>
    <mergeCell ref="J134:M134"/>
    <mergeCell ref="J135:M135"/>
    <mergeCell ref="J136:M136"/>
    <mergeCell ref="J139:M139"/>
    <mergeCell ref="J142:M142"/>
    <mergeCell ref="J138:M138"/>
    <mergeCell ref="J146:M146"/>
    <mergeCell ref="J147:M147"/>
    <mergeCell ref="J140:M140"/>
    <mergeCell ref="J143:M143"/>
    <mergeCell ref="J144:M144"/>
    <mergeCell ref="J145:M145"/>
    <mergeCell ref="J141:M141"/>
    <mergeCell ref="J130:M130"/>
    <mergeCell ref="J131:M131"/>
    <mergeCell ref="J132:M132"/>
    <mergeCell ref="J137:M137"/>
    <mergeCell ref="I110:J110"/>
    <mergeCell ref="J114:M114"/>
    <mergeCell ref="J115:M115"/>
    <mergeCell ref="J112:M112"/>
    <mergeCell ref="J113:M113"/>
    <mergeCell ref="I107:J107"/>
    <mergeCell ref="I108:J108"/>
    <mergeCell ref="I109:J109"/>
    <mergeCell ref="J121:M121"/>
    <mergeCell ref="J128:M128"/>
    <mergeCell ref="J129:M129"/>
    <mergeCell ref="J116:M116"/>
    <mergeCell ref="J117:M117"/>
    <mergeCell ref="J118:M118"/>
    <mergeCell ref="J119:M119"/>
    <mergeCell ref="J122:M122"/>
    <mergeCell ref="J123:M123"/>
    <mergeCell ref="J120:M120"/>
    <mergeCell ref="J124:M124"/>
    <mergeCell ref="J125:M125"/>
    <mergeCell ref="J126:M126"/>
    <mergeCell ref="J127:M127"/>
    <mergeCell ref="AK14:AL14"/>
    <mergeCell ref="AH14:AI14"/>
    <mergeCell ref="A106:J106"/>
    <mergeCell ref="J26:M26"/>
    <mergeCell ref="J25:M25"/>
    <mergeCell ref="J24:M24"/>
    <mergeCell ref="E27:M27"/>
    <mergeCell ref="A20:H20"/>
    <mergeCell ref="A21:H21"/>
    <mergeCell ref="B16:N16"/>
    <mergeCell ref="F19:L19"/>
    <mergeCell ref="B23:O23"/>
    <mergeCell ref="A3:M3"/>
    <mergeCell ref="A4:M4"/>
    <mergeCell ref="A102:M102"/>
    <mergeCell ref="A103:M103"/>
    <mergeCell ref="I10:J10"/>
    <mergeCell ref="I11:J11"/>
    <mergeCell ref="I8:J8"/>
    <mergeCell ref="I9:J9"/>
    <mergeCell ref="A7:J7"/>
    <mergeCell ref="A13:M13"/>
  </mergeCells>
  <phoneticPr fontId="2" type="noConversion"/>
  <conditionalFormatting sqref="N20">
    <cfRule type="expression" dxfId="4" priority="49" stopIfTrue="1">
      <formula>#REF!=""</formula>
    </cfRule>
  </conditionalFormatting>
  <conditionalFormatting sqref="N17">
    <cfRule type="expression" dxfId="3" priority="24" stopIfTrue="1">
      <formula>#REF!=""</formula>
    </cfRule>
  </conditionalFormatting>
  <conditionalFormatting sqref="N18">
    <cfRule type="expression" dxfId="2" priority="1" stopIfTrue="1">
      <formula>#REF!=""</formula>
    </cfRule>
  </conditionalFormatting>
  <dataValidations count="3">
    <dataValidation type="decimal" operator="greaterThan" allowBlank="1" showInputMessage="1" showErrorMessage="1" error="Enter only Numeric Value greater than zero or leave the cell blank !" sqref="L17:L18">
      <formula1>0</formula1>
    </dataValidation>
    <dataValidation type="whole" operator="greaterThan" allowBlank="1" showInputMessage="1" showErrorMessage="1" sqref="F17:F18">
      <formula1>1</formula1>
    </dataValidation>
    <dataValidation type="list" operator="greaterThan" allowBlank="1" showInputMessage="1" showErrorMessage="1" sqref="H17:H18">
      <formula1>"0%,5%,12%,18%,28%"</formula1>
    </dataValidation>
  </dataValidations>
  <printOptions horizontalCentered="1"/>
  <pageMargins left="0.25" right="0.25" top="0.75" bottom="0.75" header="0.3" footer="0.3"/>
  <pageSetup paperSize="9" scale="74" fitToHeight="0" orientation="landscape" r:id="rId25"/>
  <headerFooter alignWithMargins="0">
    <oddFooter>&amp;R&amp;"Book Antiqua,Bold"&amp;10Schedule-7/ Page &amp;P of &amp;N</oddFooter>
  </headerFooter>
  <rowBreaks count="1" manualBreakCount="1">
    <brk id="21" max="13" man="1"/>
  </rowBreaks>
  <colBreaks count="1" manualBreakCount="1">
    <brk id="13" max="1048575" man="1"/>
  </colBreaks>
  <drawing r:id="rId2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456" customWidth="1"/>
    <col min="2" max="2" width="38.125" style="457" customWidth="1"/>
    <col min="3" max="3" width="7.625" style="457" customWidth="1"/>
    <col min="4" max="4" width="10.25" style="457" customWidth="1"/>
    <col min="5" max="5" width="15.375" style="457" customWidth="1"/>
    <col min="6" max="6" width="11.375" style="457" customWidth="1"/>
    <col min="7" max="7" width="13.625" style="457" customWidth="1"/>
    <col min="8" max="8" width="20.875" style="283" customWidth="1"/>
    <col min="9" max="12" width="9" style="448"/>
    <col min="13" max="29" width="9" style="191"/>
    <col min="30" max="30" width="0" style="241" hidden="1" customWidth="1"/>
    <col min="31" max="31" width="13.875" style="241" hidden="1" customWidth="1"/>
    <col min="32" max="32" width="13.625" style="241" hidden="1" customWidth="1"/>
    <col min="33" max="33" width="21.375" style="191" hidden="1" customWidth="1"/>
    <col min="34" max="34" width="12" style="191" hidden="1" customWidth="1"/>
    <col min="35" max="36" width="0" style="191" hidden="1" customWidth="1"/>
    <col min="37" max="41" width="9" style="191"/>
    <col min="42" max="45" width="9" style="194"/>
    <col min="46" max="16384" width="9" style="449"/>
  </cols>
  <sheetData>
    <row r="1" spans="1:35" ht="18" customHeight="1">
      <c r="A1" s="90" t="str">
        <f>Cover!B3</f>
        <v>Specification No: SR-II/C&amp;M/WC -2828/NIT-179(E)/2020</v>
      </c>
      <c r="B1" s="91"/>
      <c r="C1" s="92"/>
      <c r="D1" s="92"/>
      <c r="E1" s="92"/>
      <c r="F1" s="92"/>
      <c r="G1" s="92"/>
    </row>
    <row r="2" spans="1:35" ht="18.600000000000001" customHeight="1">
      <c r="A2" s="450"/>
      <c r="B2" s="451"/>
      <c r="C2" s="452"/>
      <c r="D2" s="452"/>
      <c r="E2" s="452"/>
      <c r="F2" s="452"/>
      <c r="G2" s="452"/>
    </row>
    <row r="3" spans="1:35" ht="55.5" customHeight="1">
      <c r="A3" s="1482" t="str">
        <f>Cover!$B$2</f>
        <v xml:space="preserve">Establishment of Reliable Communication Network Package-I (OPGW) in Puducherry </v>
      </c>
      <c r="B3" s="1482"/>
      <c r="C3" s="1482"/>
      <c r="D3" s="1482"/>
      <c r="E3" s="1482"/>
      <c r="F3" s="1482"/>
      <c r="G3" s="1482"/>
      <c r="AD3" s="247" t="s">
        <v>345</v>
      </c>
      <c r="AF3" s="237">
        <f>IF(ISERROR(#REF!/('Sch-6'!D14+'Sch-6'!D16+'Sch-6'!D18)),0,#REF!/( 'Sch-6'!D14+'Sch-6'!D16+'Sch-6'!D18))</f>
        <v>0</v>
      </c>
    </row>
    <row r="4" spans="1:35" ht="21.95" customHeight="1">
      <c r="A4" s="1481" t="s">
        <v>422</v>
      </c>
      <c r="B4" s="1481"/>
      <c r="C4" s="1481"/>
      <c r="D4" s="1481"/>
      <c r="E4" s="1481"/>
      <c r="F4" s="1481"/>
      <c r="G4" s="1481"/>
      <c r="AD4" s="247" t="s">
        <v>346</v>
      </c>
      <c r="AF4" s="237" t="e">
        <f>#REF!</f>
        <v>#REF!</v>
      </c>
    </row>
    <row r="5" spans="1:35" ht="18.600000000000001" customHeight="1">
      <c r="A5" s="77"/>
      <c r="B5" s="106"/>
      <c r="C5" s="106"/>
      <c r="D5" s="106"/>
      <c r="E5" s="106"/>
      <c r="F5" s="106"/>
      <c r="G5" s="106"/>
      <c r="AD5" s="247" t="s">
        <v>353</v>
      </c>
      <c r="AF5" s="237">
        <f>IF(ISERROR(#REF!/#REF!),0,#REF! /#REF!)</f>
        <v>0</v>
      </c>
    </row>
    <row r="6" spans="1:35" ht="27.95" customHeight="1">
      <c r="A6" s="35" t="str">
        <f>'Sch-1'!A6</f>
        <v>Bidder’s Name and Address (Sole Bidder) :</v>
      </c>
      <c r="B6" s="45"/>
      <c r="C6" s="45"/>
      <c r="D6" s="45"/>
      <c r="E6" s="647" t="s">
        <v>399</v>
      </c>
      <c r="F6" s="45"/>
      <c r="G6" s="68"/>
      <c r="H6" s="284"/>
      <c r="AD6" s="247" t="s">
        <v>354</v>
      </c>
      <c r="AF6" s="237" t="e">
        <f>#REF!</f>
        <v>#REF!</v>
      </c>
    </row>
    <row r="7" spans="1:35" ht="36" customHeight="1">
      <c r="A7" s="1485" t="str">
        <f>'Sch-1'!A7</f>
        <v/>
      </c>
      <c r="B7" s="1485"/>
      <c r="C7" s="1485"/>
      <c r="D7" s="559"/>
      <c r="E7" s="648" t="str">
        <f>'Sch-1'!M7</f>
        <v>Contracts Services, 3rd Floor</v>
      </c>
      <c r="F7" s="559"/>
      <c r="G7" s="67"/>
      <c r="H7" s="284"/>
      <c r="AD7" s="247" t="s">
        <v>349</v>
      </c>
      <c r="AF7" s="237" t="e">
        <f>SUM(AF3:AF6)</f>
        <v>#REF!</v>
      </c>
    </row>
    <row r="8" spans="1:35" ht="27.95" customHeight="1">
      <c r="A8" s="46" t="s">
        <v>415</v>
      </c>
      <c r="B8" s="1449" t="str">
        <f>IF('Sch-1'!C8=0, "", 'Sch-1'!C8)</f>
        <v/>
      </c>
      <c r="C8" s="1449"/>
      <c r="D8" s="557"/>
      <c r="E8" s="648" t="str">
        <f>'Sch-1'!M8</f>
        <v>Power Grid Corporation of India Ltd.,</v>
      </c>
      <c r="F8" s="557"/>
      <c r="G8" s="67"/>
      <c r="H8" s="284"/>
    </row>
    <row r="9" spans="1:35" ht="27.95" customHeight="1">
      <c r="A9" s="46" t="s">
        <v>416</v>
      </c>
      <c r="B9" s="1449" t="str">
        <f>IF('Sch-1'!C9=0, "", 'Sch-1'!C9)</f>
        <v/>
      </c>
      <c r="C9" s="1449"/>
      <c r="D9" s="557"/>
      <c r="E9" s="648" t="str">
        <f>'Sch-1'!M9</f>
        <v>SRTS-II RHQ Bangalore</v>
      </c>
      <c r="F9" s="557"/>
      <c r="G9" s="67"/>
      <c r="H9" s="284"/>
    </row>
    <row r="10" spans="1:35" ht="27.95" customHeight="1">
      <c r="A10" s="453"/>
      <c r="B10" s="1484" t="str">
        <f>IF('Sch-1'!C10=0, "", 'Sch-1'!C10)</f>
        <v/>
      </c>
      <c r="C10" s="1484"/>
      <c r="D10" s="454"/>
      <c r="E10" s="648">
        <f>'Sch-1'!M10</f>
        <v>0</v>
      </c>
      <c r="F10" s="454"/>
      <c r="G10" s="380"/>
      <c r="H10" s="284"/>
      <c r="AD10" s="247" t="s">
        <v>279</v>
      </c>
      <c r="AF10" s="249">
        <f>'Sch-1'!AA10</f>
        <v>0</v>
      </c>
    </row>
    <row r="11" spans="1:35" ht="27.95" customHeight="1">
      <c r="A11" s="453"/>
      <c r="B11" s="1484" t="str">
        <f>IF('Sch-1'!C11=0, "", 'Sch-1'!C11)</f>
        <v/>
      </c>
      <c r="C11" s="1484"/>
      <c r="D11" s="454"/>
      <c r="E11" s="648">
        <f>'Sch-1'!M11</f>
        <v>0</v>
      </c>
      <c r="F11" s="454"/>
      <c r="G11" s="380"/>
      <c r="H11" s="284"/>
      <c r="AD11" s="247"/>
      <c r="AF11" s="237"/>
    </row>
    <row r="12" spans="1:35" ht="18.600000000000001" customHeight="1">
      <c r="A12" s="453"/>
      <c r="B12" s="454"/>
      <c r="C12" s="454"/>
      <c r="D12" s="454"/>
      <c r="E12" s="454"/>
      <c r="F12" s="454"/>
      <c r="G12" s="380"/>
      <c r="H12" s="284"/>
      <c r="AD12" s="247"/>
      <c r="AF12" s="237"/>
    </row>
    <row r="13" spans="1:35" ht="27.95" customHeight="1">
      <c r="A13" s="1486" t="s">
        <v>73</v>
      </c>
      <c r="B13" s="1486"/>
      <c r="C13" s="1486"/>
      <c r="D13" s="1486"/>
      <c r="E13" s="1486"/>
      <c r="F13" s="1486"/>
      <c r="G13" s="1504"/>
      <c r="AG13" s="241"/>
    </row>
    <row r="14" spans="1:35" ht="33.75" customHeight="1">
      <c r="A14" s="107" t="s">
        <v>437</v>
      </c>
      <c r="B14" s="631" t="s">
        <v>375</v>
      </c>
      <c r="C14" s="631" t="s">
        <v>356</v>
      </c>
      <c r="D14" s="631" t="s">
        <v>357</v>
      </c>
      <c r="E14" s="631" t="s">
        <v>66</v>
      </c>
      <c r="F14" s="108" t="s">
        <v>376</v>
      </c>
      <c r="G14" s="359"/>
      <c r="AE14" s="1487" t="s">
        <v>280</v>
      </c>
      <c r="AF14" s="1487"/>
      <c r="AG14" s="281" t="s">
        <v>288</v>
      </c>
      <c r="AH14" s="1487" t="s">
        <v>281</v>
      </c>
      <c r="AI14" s="1487"/>
    </row>
    <row r="15" spans="1:35" s="563" customFormat="1">
      <c r="A15" s="653" t="s">
        <v>343</v>
      </c>
      <c r="B15" s="649" t="e">
        <f>'Sch-7'!#REF!</f>
        <v>#REF!</v>
      </c>
      <c r="C15" s="649"/>
      <c r="D15" s="649"/>
      <c r="E15" s="650"/>
      <c r="F15" s="651"/>
    </row>
    <row r="16" spans="1:35" s="563" customFormat="1">
      <c r="A16" s="654" t="s">
        <v>460</v>
      </c>
      <c r="B16" s="649" t="e">
        <f>'Sch-7'!#REF!</f>
        <v>#REF!</v>
      </c>
      <c r="C16" s="649" t="e">
        <f>'Sch-7'!#REF!</f>
        <v>#REF!</v>
      </c>
      <c r="D16" s="649" t="e">
        <f>'Sch-7'!#REF!</f>
        <v>#REF!</v>
      </c>
      <c r="E16" s="650" t="e">
        <f>'Sch-7'!#REF!</f>
        <v>#REF!</v>
      </c>
      <c r="F16" s="651" t="e">
        <f>IF(E16=0, "Included", IF(ISERROR(D16*E16), E16, D16*E16))</f>
        <v>#REF!</v>
      </c>
    </row>
    <row r="17" spans="1:35" s="563" customFormat="1">
      <c r="A17" s="654" t="s">
        <v>461</v>
      </c>
      <c r="B17" s="649" t="e">
        <f>'Sch-7'!#REF!</f>
        <v>#REF!</v>
      </c>
      <c r="C17" s="649" t="e">
        <f>'Sch-7'!#REF!</f>
        <v>#REF!</v>
      </c>
      <c r="D17" s="649" t="e">
        <f>'Sch-7'!#REF!</f>
        <v>#REF!</v>
      </c>
      <c r="E17" s="650" t="e">
        <f>'Sch-7'!#REF!</f>
        <v>#REF!</v>
      </c>
      <c r="F17" s="651" t="e">
        <f>IF(E17=0, "Included", IF(ISERROR(D17*E17), E17, D17*E17))</f>
        <v>#REF!</v>
      </c>
    </row>
    <row r="18" spans="1:35" s="563" customFormat="1" ht="15.75">
      <c r="A18" s="657"/>
      <c r="B18" s="659" t="s">
        <v>21</v>
      </c>
      <c r="C18" s="659"/>
      <c r="D18" s="659"/>
      <c r="E18" s="659"/>
      <c r="F18" s="660" t="e">
        <f>SUM(F16:F17)</f>
        <v>#REF!</v>
      </c>
    </row>
    <row r="19" spans="1:35" s="563" customFormat="1" ht="15.75">
      <c r="A19" s="658"/>
      <c r="B19" s="661" t="s">
        <v>22</v>
      </c>
      <c r="C19" s="661"/>
      <c r="D19" s="661"/>
      <c r="E19" s="661"/>
      <c r="F19" s="662" t="e">
        <f>F18</f>
        <v>#REF!</v>
      </c>
    </row>
    <row r="20" spans="1:35" ht="18.600000000000001" customHeight="1">
      <c r="A20" s="646"/>
      <c r="B20" s="357"/>
      <c r="C20" s="357"/>
      <c r="D20" s="357"/>
      <c r="E20" s="357"/>
      <c r="F20" s="357"/>
      <c r="G20" s="645"/>
      <c r="AE20" s="250"/>
      <c r="AF20" s="250"/>
      <c r="AG20" s="241"/>
      <c r="AH20" s="250"/>
      <c r="AI20" s="250"/>
    </row>
    <row r="21" spans="1:35" ht="30.75" customHeight="1">
      <c r="A21" s="560"/>
      <c r="B21" s="560"/>
      <c r="C21" s="560"/>
      <c r="D21" s="560"/>
      <c r="E21" s="560"/>
      <c r="F21" s="560"/>
      <c r="G21" s="560"/>
      <c r="H21" s="285"/>
      <c r="AD21" s="282" t="s">
        <v>263</v>
      </c>
      <c r="AE21" s="251" t="e">
        <f>#REF!-#REF!</f>
        <v>#REF!</v>
      </c>
      <c r="AG21" s="282" t="s">
        <v>282</v>
      </c>
      <c r="AH21" s="251" t="e">
        <f>#REF!-#REF!</f>
        <v>#REF!</v>
      </c>
      <c r="AI21" s="241"/>
    </row>
    <row r="22" spans="1:35" ht="18.600000000000001" customHeight="1">
      <c r="A22" s="1505"/>
      <c r="B22" s="1505"/>
      <c r="C22" s="1505"/>
      <c r="D22" s="1505"/>
      <c r="E22" s="1505"/>
      <c r="F22" s="1505"/>
      <c r="G22" s="1505"/>
      <c r="AD22" s="241" t="s">
        <v>288</v>
      </c>
      <c r="AE22" s="282" t="e">
        <f>IF(#REF!&gt;0,#REF!&amp; " Item(s) in Sch-3", "")</f>
        <v>#REF!</v>
      </c>
      <c r="AF22" s="251"/>
      <c r="AG22" s="241"/>
    </row>
    <row r="23" spans="1:35" ht="27.95" customHeight="1">
      <c r="A23" s="455"/>
      <c r="B23" s="455"/>
      <c r="C23" s="1488" t="s">
        <v>370</v>
      </c>
      <c r="D23" s="1488"/>
      <c r="E23" s="1488"/>
      <c r="F23" s="1488"/>
      <c r="G23" s="1488"/>
      <c r="AE23" s="282"/>
      <c r="AF23" s="251"/>
      <c r="AG23" s="241"/>
    </row>
    <row r="24" spans="1:35" ht="27.95" customHeight="1">
      <c r="A24" s="99" t="s">
        <v>409</v>
      </c>
      <c r="B24" s="113" t="str">
        <f>'Sch-1'!B54</f>
        <v>2-Feb-2020</v>
      </c>
      <c r="C24" s="1488" t="str">
        <f>"Printed Name   : " &amp; 'Sch-1'!M55</f>
        <v xml:space="preserve">Printed Name   : </v>
      </c>
      <c r="D24" s="1488"/>
      <c r="E24" s="1488"/>
      <c r="F24" s="1488"/>
      <c r="G24" s="1488"/>
      <c r="AG24" s="241"/>
    </row>
    <row r="25" spans="1:35" ht="27.95" customHeight="1">
      <c r="A25" s="99" t="s">
        <v>410</v>
      </c>
      <c r="B25" s="109" t="str">
        <f>'Sch-1'!B55</f>
        <v/>
      </c>
      <c r="C25" s="1488" t="str">
        <f>"Designation      : " &amp; 'Sch-1'!M56</f>
        <v xml:space="preserve">Designation      : </v>
      </c>
      <c r="D25" s="1488"/>
      <c r="E25" s="1488"/>
      <c r="F25" s="1488"/>
      <c r="G25" s="1488"/>
      <c r="AG25" s="241"/>
    </row>
    <row r="26" spans="1:35" ht="27.95" customHeight="1">
      <c r="A26" s="452"/>
      <c r="B26" s="451"/>
      <c r="C26" s="1488" t="s">
        <v>313</v>
      </c>
      <c r="D26" s="1488"/>
      <c r="E26" s="1488"/>
      <c r="F26" s="1488"/>
      <c r="G26" s="1488"/>
      <c r="AG26" s="241"/>
    </row>
    <row r="27" spans="1:35" ht="27.95" customHeight="1">
      <c r="A27" s="452"/>
      <c r="B27" s="451"/>
      <c r="C27" s="340"/>
      <c r="D27" s="340"/>
      <c r="E27" s="340"/>
      <c r="F27" s="340"/>
      <c r="G27" s="340"/>
      <c r="AG27" s="241"/>
    </row>
    <row r="28" spans="1:35" ht="36.75" customHeight="1">
      <c r="A28" s="110" t="s">
        <v>70</v>
      </c>
      <c r="B28" s="1506" t="s">
        <v>378</v>
      </c>
      <c r="C28" s="1506"/>
      <c r="D28" s="1506"/>
      <c r="E28" s="1506"/>
      <c r="F28" s="1506"/>
      <c r="G28" s="1506"/>
    </row>
    <row r="29" spans="1:35" ht="31.5" customHeight="1">
      <c r="H29" s="286"/>
    </row>
    <row r="101" spans="1:12" s="241" customFormat="1">
      <c r="A101" s="221"/>
      <c r="B101" s="226"/>
      <c r="C101" s="226"/>
      <c r="D101" s="226"/>
      <c r="E101" s="226"/>
      <c r="F101" s="226"/>
      <c r="G101" s="226"/>
      <c r="H101" s="287"/>
      <c r="I101" s="458"/>
      <c r="J101" s="458"/>
      <c r="K101" s="458"/>
      <c r="L101" s="458"/>
    </row>
    <row r="102" spans="1:12" s="241" customFormat="1">
      <c r="A102" s="221"/>
      <c r="B102" s="226"/>
      <c r="C102" s="226"/>
      <c r="D102" s="226"/>
      <c r="E102" s="226"/>
      <c r="F102" s="226"/>
      <c r="G102" s="226"/>
      <c r="H102" s="287"/>
      <c r="I102" s="458"/>
      <c r="J102" s="458"/>
      <c r="K102" s="458"/>
      <c r="L102" s="458"/>
    </row>
    <row r="103" spans="1:12" s="241" customFormat="1">
      <c r="A103" s="221"/>
      <c r="B103" s="226"/>
      <c r="C103" s="226"/>
      <c r="D103" s="226"/>
      <c r="E103" s="226"/>
      <c r="F103" s="226"/>
      <c r="G103" s="226"/>
      <c r="H103" s="287"/>
      <c r="I103" s="458"/>
      <c r="J103" s="458"/>
      <c r="K103" s="458"/>
      <c r="L103" s="458"/>
    </row>
    <row r="104" spans="1:12" s="298" customFormat="1" hidden="1">
      <c r="A104" s="197" t="str">
        <f>A1</f>
        <v>Specification No: SR-II/C&amp;M/WC -2828/NIT-179(E)/2020</v>
      </c>
      <c r="B104" s="99"/>
      <c r="C104" s="196"/>
      <c r="D104" s="196"/>
      <c r="E104" s="196"/>
      <c r="F104" s="196"/>
      <c r="G104" s="196"/>
      <c r="H104" s="195"/>
    </row>
    <row r="105" spans="1:12" s="298" customFormat="1" hidden="1">
      <c r="A105" s="73"/>
      <c r="B105" s="95"/>
      <c r="C105" s="96"/>
      <c r="D105" s="96"/>
      <c r="E105" s="96"/>
      <c r="F105" s="96"/>
      <c r="G105" s="96"/>
      <c r="H105" s="195"/>
    </row>
    <row r="106" spans="1:12" s="298" customFormat="1" ht="35.25" hidden="1" customHeight="1">
      <c r="A106" s="1482" t="str">
        <f t="shared" ref="A106:C107" si="0">A3</f>
        <v xml:space="preserve">Establishment of Reliable Communication Network Package-I (OPGW) in Puducherry </v>
      </c>
      <c r="B106" s="1482">
        <f t="shared" si="0"/>
        <v>0</v>
      </c>
      <c r="C106" s="1482">
        <f t="shared" si="0"/>
        <v>0</v>
      </c>
      <c r="D106" s="1482"/>
      <c r="E106" s="1482"/>
      <c r="F106" s="1482"/>
      <c r="G106" s="1482">
        <f>G3</f>
        <v>0</v>
      </c>
      <c r="H106" s="195"/>
    </row>
    <row r="107" spans="1:12" s="298" customFormat="1" hidden="1">
      <c r="A107" s="1483" t="str">
        <f t="shared" si="0"/>
        <v>(SCHEDULE OF RATES AND PRICES : TYPE TEST CHARGES)</v>
      </c>
      <c r="B107" s="1483">
        <f t="shared" si="0"/>
        <v>0</v>
      </c>
      <c r="C107" s="1483">
        <f t="shared" si="0"/>
        <v>0</v>
      </c>
      <c r="D107" s="1483"/>
      <c r="E107" s="1483"/>
      <c r="F107" s="1483"/>
      <c r="G107" s="1483">
        <f>G4</f>
        <v>0</v>
      </c>
      <c r="H107" s="195"/>
    </row>
    <row r="108" spans="1:12" s="298" customFormat="1" hidden="1">
      <c r="A108" s="352"/>
      <c r="B108" s="353"/>
      <c r="C108" s="353"/>
      <c r="D108" s="353"/>
      <c r="E108" s="353"/>
      <c r="F108" s="353"/>
      <c r="G108" s="353"/>
      <c r="H108" s="195"/>
    </row>
    <row r="109" spans="1:12" s="298" customFormat="1" hidden="1">
      <c r="A109" s="105" t="str">
        <f>A6</f>
        <v>Bidder’s Name and Address (Sole Bidder) :</v>
      </c>
      <c r="B109" s="354"/>
      <c r="C109" s="354"/>
      <c r="D109" s="354"/>
      <c r="E109" s="354"/>
      <c r="F109" s="354"/>
      <c r="G109" s="68">
        <f t="shared" ref="G109:G114" si="1">G6</f>
        <v>0</v>
      </c>
      <c r="H109" s="195"/>
    </row>
    <row r="110" spans="1:12" s="298" customFormat="1" hidden="1">
      <c r="A110" s="1485" t="str">
        <f>A7</f>
        <v/>
      </c>
      <c r="B110" s="1485">
        <f t="shared" ref="B110:C114" si="2">B7</f>
        <v>0</v>
      </c>
      <c r="C110" s="1485">
        <f t="shared" si="2"/>
        <v>0</v>
      </c>
      <c r="D110" s="559"/>
      <c r="E110" s="559"/>
      <c r="F110" s="559"/>
      <c r="G110" s="341">
        <f t="shared" si="1"/>
        <v>0</v>
      </c>
      <c r="H110" s="195"/>
    </row>
    <row r="111" spans="1:12" s="298" customFormat="1" hidden="1">
      <c r="A111" s="355" t="str">
        <f>A8</f>
        <v>Name     :</v>
      </c>
      <c r="B111" s="1500" t="str">
        <f t="shared" si="2"/>
        <v/>
      </c>
      <c r="C111" s="1500">
        <f t="shared" si="2"/>
        <v>0</v>
      </c>
      <c r="D111" s="558"/>
      <c r="E111" s="558"/>
      <c r="F111" s="558"/>
      <c r="G111" s="341">
        <f t="shared" si="1"/>
        <v>0</v>
      </c>
      <c r="H111" s="195"/>
    </row>
    <row r="112" spans="1:12" s="298" customFormat="1" hidden="1">
      <c r="A112" s="355" t="str">
        <f>A9</f>
        <v>Address :</v>
      </c>
      <c r="B112" s="1500" t="str">
        <f t="shared" si="2"/>
        <v/>
      </c>
      <c r="C112" s="1500">
        <f t="shared" si="2"/>
        <v>0</v>
      </c>
      <c r="D112" s="558"/>
      <c r="E112" s="558"/>
      <c r="F112" s="558"/>
      <c r="G112" s="341">
        <f t="shared" si="1"/>
        <v>0</v>
      </c>
      <c r="H112" s="195"/>
    </row>
    <row r="113" spans="1:35" s="298" customFormat="1" hidden="1">
      <c r="A113" s="356"/>
      <c r="B113" s="1500" t="str">
        <f t="shared" si="2"/>
        <v/>
      </c>
      <c r="C113" s="1500">
        <f t="shared" si="2"/>
        <v>0</v>
      </c>
      <c r="D113" s="558"/>
      <c r="E113" s="558"/>
      <c r="F113" s="558"/>
      <c r="G113" s="341">
        <f t="shared" si="1"/>
        <v>0</v>
      </c>
      <c r="H113" s="195"/>
    </row>
    <row r="114" spans="1:35" s="298" customFormat="1" hidden="1">
      <c r="A114" s="356"/>
      <c r="B114" s="1500" t="str">
        <f t="shared" si="2"/>
        <v/>
      </c>
      <c r="C114" s="1500">
        <f t="shared" si="2"/>
        <v>0</v>
      </c>
      <c r="D114" s="558"/>
      <c r="E114" s="558"/>
      <c r="F114" s="558"/>
      <c r="G114" s="341">
        <f t="shared" si="1"/>
        <v>0</v>
      </c>
      <c r="H114" s="195"/>
    </row>
    <row r="115" spans="1:35" s="298" customFormat="1" hidden="1">
      <c r="A115" s="343"/>
      <c r="B115" s="76"/>
      <c r="C115" s="76"/>
      <c r="D115" s="76"/>
      <c r="E115" s="76"/>
      <c r="F115" s="76"/>
      <c r="G115" s="76"/>
      <c r="H115" s="195"/>
    </row>
    <row r="116" spans="1:35" s="298" customFormat="1" ht="33.75" hidden="1" customHeight="1">
      <c r="A116" s="357" t="str">
        <f>A14</f>
        <v>SL. NO.</v>
      </c>
      <c r="B116" s="358" t="str">
        <f>B14</f>
        <v>Description of Test</v>
      </c>
      <c r="C116" s="1503">
        <f>G14</f>
        <v>0</v>
      </c>
      <c r="D116" s="1503"/>
      <c r="E116" s="1503"/>
      <c r="F116" s="1503"/>
      <c r="G116" s="1503"/>
      <c r="H116" s="195"/>
      <c r="AE116" s="1503"/>
      <c r="AF116" s="1503"/>
      <c r="AH116" s="1503"/>
      <c r="AI116" s="1503"/>
    </row>
    <row r="117" spans="1:35" s="298" customFormat="1" hidden="1">
      <c r="A117" s="353" t="e">
        <f>#REF!</f>
        <v>#REF!</v>
      </c>
      <c r="B117" s="353" t="e">
        <f>#REF!</f>
        <v>#REF!</v>
      </c>
      <c r="C117" s="1502" t="e">
        <f>#REF!</f>
        <v>#REF!</v>
      </c>
      <c r="D117" s="1502"/>
      <c r="E117" s="1502"/>
      <c r="F117" s="1502"/>
      <c r="G117" s="1502"/>
      <c r="H117" s="195"/>
      <c r="AE117" s="1502"/>
      <c r="AF117" s="1502"/>
      <c r="AH117" s="1502"/>
      <c r="AI117" s="1502"/>
    </row>
    <row r="118" spans="1:35" s="298" customFormat="1" hidden="1">
      <c r="A118" s="360" t="e">
        <f>#REF!</f>
        <v>#REF!</v>
      </c>
      <c r="B118" s="361" t="e">
        <f>#REF!</f>
        <v>#REF!</v>
      </c>
      <c r="C118" s="1502"/>
      <c r="D118" s="1502"/>
      <c r="E118" s="1502"/>
      <c r="F118" s="1502"/>
      <c r="G118" s="1502"/>
      <c r="H118" s="195"/>
      <c r="AE118" s="1502"/>
      <c r="AF118" s="1502"/>
      <c r="AH118" s="1502"/>
      <c r="AI118" s="1502"/>
    </row>
    <row r="119" spans="1:35" s="298" customFormat="1" hidden="1">
      <c r="A119" s="362" t="e">
        <f>#REF!</f>
        <v>#REF!</v>
      </c>
      <c r="B119" s="363" t="e">
        <f>#REF!</f>
        <v>#REF!</v>
      </c>
      <c r="C119" s="1501" t="e">
        <f>#REF!</f>
        <v>#REF!</v>
      </c>
      <c r="D119" s="1501"/>
      <c r="E119" s="1501"/>
      <c r="F119" s="1501"/>
      <c r="G119" s="1501"/>
      <c r="H119" s="365"/>
      <c r="AE119" s="364"/>
      <c r="AF119" s="364"/>
      <c r="AH119" s="364"/>
      <c r="AI119" s="364"/>
    </row>
    <row r="120" spans="1:35" s="298" customFormat="1" hidden="1">
      <c r="A120" s="362" t="e">
        <f>#REF!</f>
        <v>#REF!</v>
      </c>
      <c r="B120" s="363" t="e">
        <f>#REF!</f>
        <v>#REF!</v>
      </c>
      <c r="C120" s="1501" t="e">
        <f>#REF!</f>
        <v>#REF!</v>
      </c>
      <c r="D120" s="1501"/>
      <c r="E120" s="1501"/>
      <c r="F120" s="1501"/>
      <c r="G120" s="1501"/>
      <c r="H120" s="365"/>
      <c r="AE120" s="366"/>
      <c r="AF120" s="366"/>
      <c r="AH120" s="364"/>
      <c r="AI120" s="366"/>
    </row>
    <row r="121" spans="1:35" s="298" customFormat="1" ht="20.100000000000001" hidden="1" customHeight="1">
      <c r="A121" s="367"/>
      <c r="B121" s="361" t="e">
        <f>#REF!</f>
        <v>#REF!</v>
      </c>
      <c r="C121" s="1501" t="e">
        <f>#REF!</f>
        <v>#REF!</v>
      </c>
      <c r="D121" s="1501"/>
      <c r="E121" s="1501"/>
      <c r="F121" s="1501"/>
      <c r="G121" s="1501"/>
      <c r="H121" s="195"/>
      <c r="AE121" s="366"/>
      <c r="AF121" s="366"/>
      <c r="AH121" s="366"/>
      <c r="AI121" s="366"/>
    </row>
    <row r="122" spans="1:35" s="298" customFormat="1" hidden="1">
      <c r="A122" s="360" t="e">
        <f>#REF!</f>
        <v>#REF!</v>
      </c>
      <c r="B122" s="361" t="e">
        <f>#REF!</f>
        <v>#REF!</v>
      </c>
      <c r="C122" s="1501"/>
      <c r="D122" s="1501"/>
      <c r="E122" s="1501"/>
      <c r="F122" s="1501"/>
      <c r="G122" s="1501"/>
      <c r="H122" s="195"/>
      <c r="AE122" s="1501"/>
      <c r="AF122" s="1501"/>
      <c r="AH122" s="1501"/>
      <c r="AI122" s="1501"/>
    </row>
    <row r="123" spans="1:35" s="298" customFormat="1" hidden="1">
      <c r="A123" s="368" t="e">
        <f>#REF!</f>
        <v>#REF!</v>
      </c>
      <c r="B123" s="361" t="e">
        <f>#REF!</f>
        <v>#REF!</v>
      </c>
      <c r="C123" s="1501"/>
      <c r="D123" s="1501"/>
      <c r="E123" s="1501"/>
      <c r="F123" s="1501"/>
      <c r="G123" s="1501"/>
      <c r="H123" s="195"/>
      <c r="AE123" s="1501"/>
      <c r="AF123" s="1501"/>
      <c r="AH123" s="1501"/>
      <c r="AI123" s="1501"/>
    </row>
    <row r="124" spans="1:35" s="298" customFormat="1" hidden="1">
      <c r="A124" s="369" t="e">
        <f>#REF!</f>
        <v>#REF!</v>
      </c>
      <c r="B124" s="361" t="e">
        <f>#REF!</f>
        <v>#REF!</v>
      </c>
      <c r="C124" s="1501"/>
      <c r="D124" s="1501"/>
      <c r="E124" s="1501"/>
      <c r="F124" s="1501"/>
      <c r="G124" s="1501"/>
      <c r="H124" s="195"/>
      <c r="AE124" s="1501"/>
      <c r="AF124" s="1501"/>
      <c r="AH124" s="1501"/>
      <c r="AI124" s="1501"/>
    </row>
    <row r="125" spans="1:35" s="298" customFormat="1" hidden="1">
      <c r="A125" s="362" t="e">
        <f>#REF!</f>
        <v>#REF!</v>
      </c>
      <c r="B125" s="363" t="e">
        <f>#REF!</f>
        <v>#REF!</v>
      </c>
      <c r="C125" s="1501" t="e">
        <f>#REF!</f>
        <v>#REF!</v>
      </c>
      <c r="D125" s="1501"/>
      <c r="E125" s="1501"/>
      <c r="F125" s="1501"/>
      <c r="G125" s="1501"/>
      <c r="H125" s="365"/>
      <c r="AE125" s="366"/>
      <c r="AF125" s="366"/>
      <c r="AH125" s="364"/>
      <c r="AI125" s="366"/>
    </row>
    <row r="126" spans="1:35" s="298" customFormat="1" hidden="1">
      <c r="A126" s="362" t="e">
        <f>#REF!</f>
        <v>#REF!</v>
      </c>
      <c r="B126" s="363" t="e">
        <f>#REF!</f>
        <v>#REF!</v>
      </c>
      <c r="C126" s="1501" t="e">
        <f>#REF!</f>
        <v>#REF!</v>
      </c>
      <c r="D126" s="1501"/>
      <c r="E126" s="1501"/>
      <c r="F126" s="1501"/>
      <c r="G126" s="1501"/>
      <c r="H126" s="365"/>
      <c r="AE126" s="366"/>
      <c r="AF126" s="366"/>
      <c r="AH126" s="364"/>
      <c r="AI126" s="366"/>
    </row>
    <row r="127" spans="1:35" s="298" customFormat="1" hidden="1">
      <c r="A127" s="362" t="e">
        <f>#REF!</f>
        <v>#REF!</v>
      </c>
      <c r="B127" s="363" t="e">
        <f>#REF!</f>
        <v>#REF!</v>
      </c>
      <c r="C127" s="1501" t="e">
        <f>#REF!</f>
        <v>#REF!</v>
      </c>
      <c r="D127" s="1501"/>
      <c r="E127" s="1501"/>
      <c r="F127" s="1501"/>
      <c r="G127" s="1501"/>
      <c r="H127" s="365"/>
      <c r="AE127" s="366"/>
      <c r="AF127" s="366"/>
      <c r="AH127" s="364"/>
      <c r="AI127" s="366"/>
    </row>
    <row r="128" spans="1:35" s="298" customFormat="1" hidden="1">
      <c r="A128" s="362" t="e">
        <f>#REF!</f>
        <v>#REF!</v>
      </c>
      <c r="B128" s="363" t="e">
        <f>#REF!</f>
        <v>#REF!</v>
      </c>
      <c r="C128" s="1501" t="e">
        <f>#REF!</f>
        <v>#REF!</v>
      </c>
      <c r="D128" s="1501"/>
      <c r="E128" s="1501"/>
      <c r="F128" s="1501"/>
      <c r="G128" s="1501"/>
      <c r="H128" s="365"/>
      <c r="AE128" s="366"/>
      <c r="AF128" s="366"/>
      <c r="AH128" s="364"/>
      <c r="AI128" s="366"/>
    </row>
    <row r="129" spans="1:35" s="298" customFormat="1" hidden="1">
      <c r="A129" s="362"/>
      <c r="B129" s="361" t="e">
        <f>#REF!</f>
        <v>#REF!</v>
      </c>
      <c r="C129" s="1501" t="e">
        <f>#REF!</f>
        <v>#REF!</v>
      </c>
      <c r="D129" s="1501"/>
      <c r="E129" s="1501"/>
      <c r="F129" s="1501"/>
      <c r="G129" s="1501"/>
      <c r="H129" s="365"/>
      <c r="AE129" s="366"/>
      <c r="AF129" s="366"/>
      <c r="AH129" s="366"/>
      <c r="AI129" s="366"/>
    </row>
    <row r="130" spans="1:35" s="298" customFormat="1" ht="20.100000000000001" hidden="1" customHeight="1">
      <c r="A130" s="369" t="e">
        <f>#REF!</f>
        <v>#REF!</v>
      </c>
      <c r="B130" s="361" t="e">
        <f>#REF!</f>
        <v>#REF!</v>
      </c>
      <c r="C130" s="1501"/>
      <c r="D130" s="1501"/>
      <c r="E130" s="1501"/>
      <c r="F130" s="1501"/>
      <c r="G130" s="1501"/>
      <c r="H130" s="365"/>
      <c r="AE130" s="366"/>
      <c r="AF130" s="366"/>
      <c r="AH130" s="366"/>
      <c r="AI130" s="366"/>
    </row>
    <row r="131" spans="1:35" s="298" customFormat="1" hidden="1">
      <c r="A131" s="362" t="e">
        <f>#REF!</f>
        <v>#REF!</v>
      </c>
      <c r="B131" s="363" t="e">
        <f>#REF!</f>
        <v>#REF!</v>
      </c>
      <c r="C131" s="1501" t="e">
        <f>#REF!</f>
        <v>#REF!</v>
      </c>
      <c r="D131" s="1501"/>
      <c r="E131" s="1501"/>
      <c r="F131" s="1501"/>
      <c r="G131" s="1501"/>
      <c r="H131" s="365"/>
      <c r="AE131" s="366"/>
      <c r="AF131" s="366"/>
      <c r="AH131" s="364"/>
      <c r="AI131" s="366"/>
    </row>
    <row r="132" spans="1:35" s="298" customFormat="1" hidden="1">
      <c r="A132" s="362" t="e">
        <f>#REF!</f>
        <v>#REF!</v>
      </c>
      <c r="B132" s="363" t="e">
        <f>#REF!</f>
        <v>#REF!</v>
      </c>
      <c r="C132" s="1501" t="e">
        <f>#REF!</f>
        <v>#REF!</v>
      </c>
      <c r="D132" s="1501"/>
      <c r="E132" s="1501"/>
      <c r="F132" s="1501"/>
      <c r="G132" s="1501"/>
      <c r="H132" s="365"/>
      <c r="AE132" s="366"/>
      <c r="AF132" s="366"/>
      <c r="AH132" s="364"/>
      <c r="AI132" s="366"/>
    </row>
    <row r="133" spans="1:35" s="298" customFormat="1" ht="20.100000000000001" hidden="1" customHeight="1">
      <c r="A133" s="362" t="e">
        <f>#REF!</f>
        <v>#REF!</v>
      </c>
      <c r="B133" s="363" t="e">
        <f>#REF!</f>
        <v>#REF!</v>
      </c>
      <c r="C133" s="1501" t="e">
        <f>#REF!</f>
        <v>#REF!</v>
      </c>
      <c r="D133" s="1501"/>
      <c r="E133" s="1501"/>
      <c r="F133" s="1501"/>
      <c r="G133" s="1501"/>
      <c r="H133" s="365"/>
      <c r="AE133" s="366"/>
      <c r="AF133" s="366"/>
      <c r="AH133" s="364"/>
      <c r="AI133" s="366"/>
    </row>
    <row r="134" spans="1:35" s="298" customFormat="1" hidden="1">
      <c r="A134" s="362" t="e">
        <f>#REF!</f>
        <v>#REF!</v>
      </c>
      <c r="B134" s="363" t="e">
        <f>#REF!</f>
        <v>#REF!</v>
      </c>
      <c r="C134" s="1501" t="e">
        <f>#REF!</f>
        <v>#REF!</v>
      </c>
      <c r="D134" s="1501"/>
      <c r="E134" s="1501"/>
      <c r="F134" s="1501"/>
      <c r="G134" s="1501"/>
      <c r="H134" s="365"/>
      <c r="AE134" s="366"/>
      <c r="AF134" s="366"/>
      <c r="AH134" s="364"/>
      <c r="AI134" s="366"/>
    </row>
    <row r="135" spans="1:35" s="299" customFormat="1" ht="20.100000000000001" hidden="1" customHeight="1">
      <c r="A135" s="370"/>
      <c r="B135" s="361" t="e">
        <f>#REF!</f>
        <v>#REF!</v>
      </c>
      <c r="C135" s="1501" t="e">
        <f>#REF!</f>
        <v>#REF!</v>
      </c>
      <c r="D135" s="1501"/>
      <c r="E135" s="1501"/>
      <c r="F135" s="1501"/>
      <c r="G135" s="1501"/>
      <c r="H135" s="365"/>
      <c r="AE135" s="366"/>
      <c r="AF135" s="366"/>
      <c r="AH135" s="366"/>
      <c r="AI135" s="366"/>
    </row>
    <row r="136" spans="1:35" s="298" customFormat="1" ht="24" hidden="1" customHeight="1">
      <c r="A136" s="369" t="e">
        <f>#REF!</f>
        <v>#REF!</v>
      </c>
      <c r="B136" s="361" t="e">
        <f>#REF!</f>
        <v>#REF!</v>
      </c>
      <c r="C136" s="1501"/>
      <c r="D136" s="1501"/>
      <c r="E136" s="1501"/>
      <c r="F136" s="1501"/>
      <c r="G136" s="1501"/>
      <c r="H136" s="365"/>
      <c r="AE136" s="366"/>
      <c r="AF136" s="366"/>
      <c r="AH136" s="366"/>
      <c r="AI136" s="366"/>
    </row>
    <row r="137" spans="1:35" s="298" customFormat="1" hidden="1">
      <c r="A137" s="362" t="e">
        <f>#REF!</f>
        <v>#REF!</v>
      </c>
      <c r="B137" s="363" t="e">
        <f>#REF!</f>
        <v>#REF!</v>
      </c>
      <c r="C137" s="1501" t="e">
        <f>#REF!</f>
        <v>#REF!</v>
      </c>
      <c r="D137" s="1501"/>
      <c r="E137" s="1501"/>
      <c r="F137" s="1501"/>
      <c r="G137" s="1501"/>
      <c r="H137" s="365"/>
      <c r="AE137" s="366"/>
      <c r="AF137" s="366"/>
      <c r="AH137" s="364"/>
      <c r="AI137" s="366"/>
    </row>
    <row r="138" spans="1:35" s="298" customFormat="1" hidden="1">
      <c r="A138" s="362" t="e">
        <f>#REF!</f>
        <v>#REF!</v>
      </c>
      <c r="B138" s="363" t="e">
        <f>#REF!</f>
        <v>#REF!</v>
      </c>
      <c r="C138" s="1501" t="e">
        <f>#REF!</f>
        <v>#REF!</v>
      </c>
      <c r="D138" s="1501"/>
      <c r="E138" s="1501"/>
      <c r="F138" s="1501"/>
      <c r="G138" s="1501"/>
      <c r="H138" s="365"/>
      <c r="AE138" s="366"/>
      <c r="AF138" s="366"/>
      <c r="AH138" s="364"/>
      <c r="AI138" s="366"/>
    </row>
    <row r="139" spans="1:35" s="298" customFormat="1" ht="33" hidden="1" customHeight="1">
      <c r="A139" s="362" t="e">
        <f>#REF!</f>
        <v>#REF!</v>
      </c>
      <c r="B139" s="363" t="e">
        <f>#REF!</f>
        <v>#REF!</v>
      </c>
      <c r="C139" s="1501" t="e">
        <f>#REF!</f>
        <v>#REF!</v>
      </c>
      <c r="D139" s="1501"/>
      <c r="E139" s="1501"/>
      <c r="F139" s="1501"/>
      <c r="G139" s="1501"/>
      <c r="H139" s="365"/>
      <c r="AE139" s="366"/>
      <c r="AF139" s="366"/>
      <c r="AH139" s="364"/>
      <c r="AI139" s="366"/>
    </row>
    <row r="140" spans="1:35" s="299" customFormat="1" ht="20.100000000000001" hidden="1" customHeight="1">
      <c r="A140" s="362"/>
      <c r="B140" s="361" t="e">
        <f>#REF!</f>
        <v>#REF!</v>
      </c>
      <c r="C140" s="1501" t="e">
        <f>#REF!</f>
        <v>#REF!</v>
      </c>
      <c r="D140" s="1501"/>
      <c r="E140" s="1501"/>
      <c r="F140" s="1501"/>
      <c r="G140" s="1501"/>
      <c r="H140" s="365"/>
      <c r="AE140" s="366"/>
      <c r="AF140" s="366"/>
      <c r="AH140" s="366"/>
      <c r="AI140" s="366"/>
    </row>
    <row r="141" spans="1:35" s="298" customFormat="1" ht="20.100000000000001" hidden="1" customHeight="1">
      <c r="A141" s="369" t="e">
        <f>#REF!</f>
        <v>#REF!</v>
      </c>
      <c r="B141" s="361" t="e">
        <f>#REF!</f>
        <v>#REF!</v>
      </c>
      <c r="C141" s="1501"/>
      <c r="D141" s="1501"/>
      <c r="E141" s="1501"/>
      <c r="F141" s="1501"/>
      <c r="G141" s="1501"/>
      <c r="H141" s="365"/>
      <c r="AE141" s="366"/>
      <c r="AF141" s="366"/>
      <c r="AH141" s="366"/>
      <c r="AI141" s="366"/>
    </row>
    <row r="142" spans="1:35" s="298" customFormat="1" hidden="1">
      <c r="A142" s="362" t="e">
        <f>#REF!</f>
        <v>#REF!</v>
      </c>
      <c r="B142" s="363" t="e">
        <f>#REF!</f>
        <v>#REF!</v>
      </c>
      <c r="C142" s="1501" t="e">
        <f>#REF!</f>
        <v>#REF!</v>
      </c>
      <c r="D142" s="1501"/>
      <c r="E142" s="1501"/>
      <c r="F142" s="1501"/>
      <c r="G142" s="1501"/>
      <c r="H142" s="365"/>
      <c r="AE142" s="366"/>
      <c r="AF142" s="366"/>
      <c r="AH142" s="364"/>
      <c r="AI142" s="366"/>
    </row>
    <row r="143" spans="1:35" s="298" customFormat="1" hidden="1">
      <c r="A143" s="362" t="e">
        <f>#REF!</f>
        <v>#REF!</v>
      </c>
      <c r="B143" s="363" t="e">
        <f>#REF!</f>
        <v>#REF!</v>
      </c>
      <c r="C143" s="1501" t="e">
        <f>#REF!</f>
        <v>#REF!</v>
      </c>
      <c r="D143" s="1501"/>
      <c r="E143" s="1501"/>
      <c r="F143" s="1501"/>
      <c r="G143" s="1501"/>
      <c r="H143" s="365"/>
      <c r="AE143" s="366"/>
      <c r="AF143" s="366"/>
      <c r="AH143" s="364"/>
      <c r="AI143" s="366"/>
    </row>
    <row r="144" spans="1:35" s="298" customFormat="1" hidden="1">
      <c r="A144" s="362" t="e">
        <f>#REF!</f>
        <v>#REF!</v>
      </c>
      <c r="B144" s="363" t="e">
        <f>#REF!</f>
        <v>#REF!</v>
      </c>
      <c r="C144" s="1501" t="e">
        <f>#REF!</f>
        <v>#REF!</v>
      </c>
      <c r="D144" s="1501"/>
      <c r="E144" s="1501"/>
      <c r="F144" s="1501"/>
      <c r="G144" s="1501"/>
      <c r="H144" s="365"/>
      <c r="AE144" s="366"/>
      <c r="AF144" s="366"/>
      <c r="AH144" s="364"/>
      <c r="AI144" s="366"/>
    </row>
    <row r="145" spans="1:35" s="298" customFormat="1" hidden="1">
      <c r="A145" s="362"/>
      <c r="B145" s="361" t="e">
        <f>#REF!</f>
        <v>#REF!</v>
      </c>
      <c r="C145" s="1501" t="e">
        <f>#REF!</f>
        <v>#REF!</v>
      </c>
      <c r="D145" s="1501"/>
      <c r="E145" s="1501"/>
      <c r="F145" s="1501"/>
      <c r="G145" s="1501"/>
      <c r="H145" s="365"/>
      <c r="AE145" s="366"/>
      <c r="AF145" s="366"/>
      <c r="AH145" s="366"/>
      <c r="AI145" s="366"/>
    </row>
    <row r="146" spans="1:35" s="298" customFormat="1" ht="20.100000000000001" hidden="1" customHeight="1">
      <c r="A146" s="369" t="e">
        <f>#REF!</f>
        <v>#REF!</v>
      </c>
      <c r="B146" s="361" t="e">
        <f>#REF!</f>
        <v>#REF!</v>
      </c>
      <c r="C146" s="1501"/>
      <c r="D146" s="1501"/>
      <c r="E146" s="1501"/>
      <c r="F146" s="1501"/>
      <c r="G146" s="1501"/>
      <c r="H146" s="365"/>
      <c r="AE146" s="366"/>
      <c r="AF146" s="366"/>
      <c r="AH146" s="366"/>
      <c r="AI146" s="366"/>
    </row>
    <row r="147" spans="1:35" s="298" customFormat="1" hidden="1">
      <c r="A147" s="362" t="e">
        <f>#REF!</f>
        <v>#REF!</v>
      </c>
      <c r="B147" s="363" t="e">
        <f>#REF!</f>
        <v>#REF!</v>
      </c>
      <c r="C147" s="1501" t="e">
        <f>#REF!</f>
        <v>#REF!</v>
      </c>
      <c r="D147" s="1501"/>
      <c r="E147" s="1501"/>
      <c r="F147" s="1501"/>
      <c r="G147" s="1501"/>
      <c r="H147" s="365"/>
      <c r="AE147" s="366"/>
      <c r="AF147" s="366"/>
      <c r="AH147" s="364"/>
      <c r="AI147" s="366"/>
    </row>
    <row r="148" spans="1:35" s="298" customFormat="1" hidden="1">
      <c r="A148" s="362" t="e">
        <f>#REF!</f>
        <v>#REF!</v>
      </c>
      <c r="B148" s="363" t="e">
        <f>#REF!</f>
        <v>#REF!</v>
      </c>
      <c r="C148" s="1501" t="e">
        <f>#REF!</f>
        <v>#REF!</v>
      </c>
      <c r="D148" s="1501"/>
      <c r="E148" s="1501"/>
      <c r="F148" s="1501"/>
      <c r="G148" s="1501"/>
      <c r="H148" s="365"/>
      <c r="AE148" s="366"/>
      <c r="AF148" s="366"/>
      <c r="AH148" s="364"/>
      <c r="AI148" s="366"/>
    </row>
    <row r="149" spans="1:35" s="298" customFormat="1" hidden="1">
      <c r="A149" s="362" t="e">
        <f>#REF!</f>
        <v>#REF!</v>
      </c>
      <c r="B149" s="363" t="e">
        <f>#REF!</f>
        <v>#REF!</v>
      </c>
      <c r="C149" s="1501" t="e">
        <f>#REF!</f>
        <v>#REF!</v>
      </c>
      <c r="D149" s="1501"/>
      <c r="E149" s="1501"/>
      <c r="F149" s="1501"/>
      <c r="G149" s="1501"/>
      <c r="H149" s="365"/>
      <c r="AE149" s="366"/>
      <c r="AF149" s="366"/>
      <c r="AH149" s="364"/>
      <c r="AI149" s="366"/>
    </row>
    <row r="150" spans="1:35" s="298" customFormat="1" hidden="1">
      <c r="A150" s="362" t="e">
        <f>#REF!</f>
        <v>#REF!</v>
      </c>
      <c r="B150" s="363" t="e">
        <f>#REF!</f>
        <v>#REF!</v>
      </c>
      <c r="C150" s="1501" t="e">
        <f>#REF!</f>
        <v>#REF!</v>
      </c>
      <c r="D150" s="1501"/>
      <c r="E150" s="1501"/>
      <c r="F150" s="1501"/>
      <c r="G150" s="1501"/>
      <c r="H150" s="365"/>
      <c r="AE150" s="366"/>
      <c r="AF150" s="366"/>
      <c r="AH150" s="364"/>
      <c r="AI150" s="366"/>
    </row>
    <row r="151" spans="1:35" s="299" customFormat="1" ht="20.100000000000001" hidden="1" customHeight="1">
      <c r="A151" s="362"/>
      <c r="B151" s="361" t="e">
        <f>#REF!</f>
        <v>#REF!</v>
      </c>
      <c r="C151" s="1501" t="e">
        <f>#REF!</f>
        <v>#REF!</v>
      </c>
      <c r="D151" s="1501"/>
      <c r="E151" s="1501"/>
      <c r="F151" s="1501"/>
      <c r="G151" s="1501"/>
      <c r="H151" s="365"/>
      <c r="AE151" s="366"/>
      <c r="AF151" s="366"/>
      <c r="AH151" s="366"/>
      <c r="AI151" s="366"/>
    </row>
    <row r="152" spans="1:35" s="298" customFormat="1" ht="20.100000000000001" hidden="1" customHeight="1">
      <c r="A152" s="371"/>
      <c r="B152" s="361" t="e">
        <f>#REF!</f>
        <v>#REF!</v>
      </c>
      <c r="C152" s="1501" t="e">
        <f>#REF!</f>
        <v>#REF!</v>
      </c>
      <c r="D152" s="1501"/>
      <c r="E152" s="1501"/>
      <c r="F152" s="1501"/>
      <c r="G152" s="1501"/>
      <c r="H152" s="365"/>
      <c r="AE152" s="366"/>
      <c r="AF152" s="366"/>
      <c r="AH152" s="366"/>
      <c r="AI152" s="366"/>
    </row>
    <row r="153" spans="1:35" s="298" customFormat="1" hidden="1">
      <c r="A153" s="371"/>
      <c r="B153" s="361"/>
      <c r="C153" s="1501"/>
      <c r="D153" s="1501"/>
      <c r="E153" s="1501"/>
      <c r="F153" s="1501"/>
      <c r="G153" s="1501"/>
      <c r="H153" s="365"/>
      <c r="AE153" s="366"/>
      <c r="AF153" s="366"/>
      <c r="AH153" s="366"/>
      <c r="AI153" s="366"/>
    </row>
    <row r="154" spans="1:35" s="298" customFormat="1" ht="20.100000000000001" hidden="1" customHeight="1">
      <c r="A154" s="368" t="e">
        <f>#REF!</f>
        <v>#REF!</v>
      </c>
      <c r="B154" s="361" t="e">
        <f>#REF!</f>
        <v>#REF!</v>
      </c>
      <c r="C154" s="1501"/>
      <c r="D154" s="1501"/>
      <c r="E154" s="1501"/>
      <c r="F154" s="1501"/>
      <c r="G154" s="1501"/>
      <c r="H154" s="365"/>
      <c r="AE154" s="366"/>
      <c r="AF154" s="366"/>
      <c r="AH154" s="366"/>
      <c r="AI154" s="366"/>
    </row>
    <row r="155" spans="1:35" s="298" customFormat="1" ht="30" hidden="1" customHeight="1">
      <c r="A155" s="369" t="e">
        <f>#REF!</f>
        <v>#REF!</v>
      </c>
      <c r="B155" s="361" t="e">
        <f>#REF!</f>
        <v>#REF!</v>
      </c>
      <c r="C155" s="1501"/>
      <c r="D155" s="1501"/>
      <c r="E155" s="1501"/>
      <c r="F155" s="1501"/>
      <c r="G155" s="1501"/>
      <c r="H155" s="365"/>
      <c r="AE155" s="366"/>
      <c r="AF155" s="366"/>
      <c r="AH155" s="366"/>
      <c r="AI155" s="366"/>
    </row>
    <row r="156" spans="1:35" s="298" customFormat="1" hidden="1">
      <c r="A156" s="362" t="e">
        <f>#REF!</f>
        <v>#REF!</v>
      </c>
      <c r="B156" s="363" t="e">
        <f>#REF!</f>
        <v>#REF!</v>
      </c>
      <c r="C156" s="1501" t="e">
        <f>#REF!</f>
        <v>#REF!</v>
      </c>
      <c r="D156" s="1501"/>
      <c r="E156" s="1501"/>
      <c r="F156" s="1501"/>
      <c r="G156" s="1501"/>
      <c r="H156" s="365"/>
      <c r="AE156" s="366"/>
      <c r="AF156" s="366"/>
      <c r="AH156" s="364"/>
      <c r="AI156" s="366"/>
    </row>
    <row r="157" spans="1:35" s="298" customFormat="1" hidden="1">
      <c r="A157" s="362" t="e">
        <f>#REF!</f>
        <v>#REF!</v>
      </c>
      <c r="B157" s="363" t="e">
        <f>#REF!</f>
        <v>#REF!</v>
      </c>
      <c r="C157" s="1501" t="e">
        <f>#REF!</f>
        <v>#REF!</v>
      </c>
      <c r="D157" s="1501"/>
      <c r="E157" s="1501"/>
      <c r="F157" s="1501"/>
      <c r="G157" s="1501"/>
      <c r="H157" s="365"/>
      <c r="AE157" s="366"/>
      <c r="AF157" s="366"/>
      <c r="AH157" s="364"/>
      <c r="AI157" s="366"/>
    </row>
    <row r="158" spans="1:35" s="298" customFormat="1" hidden="1">
      <c r="A158" s="362" t="e">
        <f>#REF!</f>
        <v>#REF!</v>
      </c>
      <c r="B158" s="363" t="e">
        <f>#REF!</f>
        <v>#REF!</v>
      </c>
      <c r="C158" s="1501" t="e">
        <f>#REF!</f>
        <v>#REF!</v>
      </c>
      <c r="D158" s="1501"/>
      <c r="E158" s="1501"/>
      <c r="F158" s="1501"/>
      <c r="G158" s="1501"/>
      <c r="H158" s="365"/>
      <c r="AE158" s="366"/>
      <c r="AF158" s="366"/>
      <c r="AH158" s="364"/>
      <c r="AI158" s="366"/>
    </row>
    <row r="159" spans="1:35" s="298" customFormat="1" ht="20.100000000000001" hidden="1" customHeight="1">
      <c r="A159" s="372"/>
      <c r="B159" s="361" t="e">
        <f>#REF!</f>
        <v>#REF!</v>
      </c>
      <c r="C159" s="1501" t="e">
        <f>#REF!</f>
        <v>#REF!</v>
      </c>
      <c r="D159" s="1501"/>
      <c r="E159" s="1501"/>
      <c r="F159" s="1501"/>
      <c r="G159" s="1501"/>
      <c r="H159" s="365"/>
      <c r="AE159" s="366"/>
      <c r="AF159" s="366"/>
      <c r="AH159" s="366"/>
      <c r="AI159" s="366"/>
    </row>
    <row r="160" spans="1:35" s="298" customFormat="1" ht="20.100000000000001" hidden="1" customHeight="1">
      <c r="A160" s="371"/>
      <c r="B160" s="361" t="e">
        <f>#REF!</f>
        <v>#REF!</v>
      </c>
      <c r="C160" s="1501" t="e">
        <f>#REF!</f>
        <v>#REF!</v>
      </c>
      <c r="D160" s="1501"/>
      <c r="E160" s="1501"/>
      <c r="F160" s="1501"/>
      <c r="G160" s="1501"/>
      <c r="H160" s="365"/>
      <c r="AE160" s="366"/>
      <c r="AF160" s="366"/>
      <c r="AH160" s="366"/>
      <c r="AI160" s="366"/>
    </row>
    <row r="161" spans="1:35" s="298" customFormat="1" ht="20.100000000000001" hidden="1" customHeight="1">
      <c r="A161" s="360" t="e">
        <f>#REF!</f>
        <v>#REF!</v>
      </c>
      <c r="B161" s="361" t="e">
        <f>#REF!</f>
        <v>#REF!</v>
      </c>
      <c r="C161" s="1501"/>
      <c r="D161" s="1501"/>
      <c r="E161" s="1501"/>
      <c r="F161" s="1501"/>
      <c r="G161" s="1501"/>
      <c r="H161" s="365"/>
      <c r="AE161" s="366"/>
      <c r="AF161" s="366"/>
      <c r="AH161" s="366"/>
      <c r="AI161" s="366"/>
    </row>
    <row r="162" spans="1:35" s="298" customFormat="1" ht="30" hidden="1" customHeight="1">
      <c r="A162" s="368" t="e">
        <f>#REF!</f>
        <v>#REF!</v>
      </c>
      <c r="B162" s="361" t="e">
        <f>#REF!</f>
        <v>#REF!</v>
      </c>
      <c r="C162" s="1501"/>
      <c r="D162" s="1501"/>
      <c r="E162" s="1501"/>
      <c r="F162" s="1501"/>
      <c r="G162" s="1501"/>
      <c r="H162" s="365"/>
      <c r="AE162" s="366"/>
      <c r="AF162" s="366"/>
      <c r="AH162" s="366"/>
      <c r="AI162" s="366"/>
    </row>
    <row r="163" spans="1:35" s="298" customFormat="1" ht="20.100000000000001" hidden="1" customHeight="1">
      <c r="A163" s="362" t="e">
        <f>#REF!</f>
        <v>#REF!</v>
      </c>
      <c r="B163" s="363" t="e">
        <f>#REF!</f>
        <v>#REF!</v>
      </c>
      <c r="C163" s="1501" t="e">
        <f>#REF!</f>
        <v>#REF!</v>
      </c>
      <c r="D163" s="1501"/>
      <c r="E163" s="1501"/>
      <c r="F163" s="1501"/>
      <c r="G163" s="1501"/>
      <c r="H163" s="365"/>
      <c r="AE163" s="366"/>
      <c r="AF163" s="366"/>
      <c r="AH163" s="364"/>
      <c r="AI163" s="366"/>
    </row>
    <row r="164" spans="1:35" s="298" customFormat="1" ht="20.100000000000001" hidden="1" customHeight="1">
      <c r="A164" s="362" t="e">
        <f>#REF!</f>
        <v>#REF!</v>
      </c>
      <c r="B164" s="363" t="e">
        <f>#REF!</f>
        <v>#REF!</v>
      </c>
      <c r="C164" s="1501" t="e">
        <f>#REF!</f>
        <v>#REF!</v>
      </c>
      <c r="D164" s="1501"/>
      <c r="E164" s="1501"/>
      <c r="F164" s="1501"/>
      <c r="G164" s="1501"/>
      <c r="H164" s="365"/>
      <c r="AE164" s="366"/>
      <c r="AF164" s="366"/>
      <c r="AH164" s="364"/>
      <c r="AI164" s="366"/>
    </row>
    <row r="165" spans="1:35" s="298" customFormat="1" ht="20.100000000000001" hidden="1" customHeight="1">
      <c r="A165" s="362" t="e">
        <f>#REF!</f>
        <v>#REF!</v>
      </c>
      <c r="B165" s="363" t="e">
        <f>#REF!</f>
        <v>#REF!</v>
      </c>
      <c r="C165" s="1501" t="e">
        <f>#REF!</f>
        <v>#REF!</v>
      </c>
      <c r="D165" s="1501"/>
      <c r="E165" s="1501"/>
      <c r="F165" s="1501"/>
      <c r="G165" s="1501"/>
      <c r="H165" s="365"/>
      <c r="AE165" s="366"/>
      <c r="AF165" s="366"/>
      <c r="AH165" s="364"/>
      <c r="AI165" s="366"/>
    </row>
    <row r="166" spans="1:35" s="298" customFormat="1" ht="20.100000000000001" hidden="1" customHeight="1">
      <c r="A166" s="362" t="e">
        <f>#REF!</f>
        <v>#REF!</v>
      </c>
      <c r="B166" s="363" t="e">
        <f>#REF!</f>
        <v>#REF!</v>
      </c>
      <c r="C166" s="1501" t="e">
        <f>#REF!</f>
        <v>#REF!</v>
      </c>
      <c r="D166" s="1501"/>
      <c r="E166" s="1501"/>
      <c r="F166" s="1501"/>
      <c r="G166" s="1501"/>
      <c r="H166" s="365"/>
      <c r="AE166" s="366"/>
      <c r="AF166" s="366"/>
      <c r="AH166" s="364"/>
      <c r="AI166" s="366"/>
    </row>
    <row r="167" spans="1:35" s="298" customFormat="1" ht="20.100000000000001" hidden="1" customHeight="1">
      <c r="A167" s="362" t="e">
        <f>#REF!</f>
        <v>#REF!</v>
      </c>
      <c r="B167" s="363" t="e">
        <f>#REF!</f>
        <v>#REF!</v>
      </c>
      <c r="C167" s="1501" t="e">
        <f>#REF!</f>
        <v>#REF!</v>
      </c>
      <c r="D167" s="1501"/>
      <c r="E167" s="1501"/>
      <c r="F167" s="1501"/>
      <c r="G167" s="1501"/>
      <c r="H167" s="365"/>
      <c r="AE167" s="366"/>
      <c r="AF167" s="366"/>
      <c r="AH167" s="364"/>
      <c r="AI167" s="366"/>
    </row>
    <row r="168" spans="1:35" s="298" customFormat="1" ht="20.100000000000001" hidden="1" customHeight="1">
      <c r="A168" s="367"/>
      <c r="B168" s="361" t="e">
        <f>#REF!</f>
        <v>#REF!</v>
      </c>
      <c r="C168" s="1501" t="e">
        <f>#REF!</f>
        <v>#REF!</v>
      </c>
      <c r="D168" s="1501"/>
      <c r="E168" s="1501"/>
      <c r="F168" s="1501"/>
      <c r="G168" s="1501"/>
      <c r="H168" s="365"/>
      <c r="AE168" s="366"/>
      <c r="AF168" s="366"/>
      <c r="AH168" s="366"/>
      <c r="AI168" s="366"/>
    </row>
    <row r="169" spans="1:35" s="298" customFormat="1" ht="20.100000000000001" hidden="1" customHeight="1">
      <c r="A169" s="368" t="e">
        <f>#REF!</f>
        <v>#REF!</v>
      </c>
      <c r="B169" s="361" t="e">
        <f>#REF!</f>
        <v>#REF!</v>
      </c>
      <c r="C169" s="1501"/>
      <c r="D169" s="1501"/>
      <c r="E169" s="1501"/>
      <c r="F169" s="1501"/>
      <c r="G169" s="1501"/>
      <c r="H169" s="365"/>
      <c r="AE169" s="366"/>
      <c r="AF169" s="366"/>
      <c r="AH169" s="366"/>
      <c r="AI169" s="366"/>
    </row>
    <row r="170" spans="1:35" s="298" customFormat="1" ht="20.100000000000001" hidden="1" customHeight="1">
      <c r="A170" s="362" t="e">
        <f>#REF!</f>
        <v>#REF!</v>
      </c>
      <c r="B170" s="373" t="e">
        <f>#REF!</f>
        <v>#REF!</v>
      </c>
      <c r="C170" s="1501" t="e">
        <f>#REF!</f>
        <v>#REF!</v>
      </c>
      <c r="D170" s="1501"/>
      <c r="E170" s="1501"/>
      <c r="F170" s="1501"/>
      <c r="G170" s="1501"/>
      <c r="H170" s="365"/>
      <c r="AE170" s="366"/>
      <c r="AF170" s="366"/>
      <c r="AH170" s="364"/>
      <c r="AI170" s="366"/>
    </row>
    <row r="171" spans="1:35" s="298" customFormat="1" ht="20.100000000000001" hidden="1" customHeight="1">
      <c r="A171" s="362" t="e">
        <f>#REF!</f>
        <v>#REF!</v>
      </c>
      <c r="B171" s="373" t="e">
        <f>#REF!</f>
        <v>#REF!</v>
      </c>
      <c r="C171" s="1501" t="e">
        <f>#REF!</f>
        <v>#REF!</v>
      </c>
      <c r="D171" s="1501"/>
      <c r="E171" s="1501"/>
      <c r="F171" s="1501"/>
      <c r="G171" s="1501"/>
      <c r="H171" s="365"/>
      <c r="AE171" s="366"/>
      <c r="AF171" s="366"/>
      <c r="AH171" s="364"/>
      <c r="AI171" s="366"/>
    </row>
    <row r="172" spans="1:35" s="298" customFormat="1" ht="20.100000000000001" hidden="1" customHeight="1">
      <c r="A172" s="362" t="e">
        <f>#REF!</f>
        <v>#REF!</v>
      </c>
      <c r="B172" s="373" t="e">
        <f>#REF!</f>
        <v>#REF!</v>
      </c>
      <c r="C172" s="1501" t="e">
        <f>#REF!</f>
        <v>#REF!</v>
      </c>
      <c r="D172" s="1501"/>
      <c r="E172" s="1501"/>
      <c r="F172" s="1501"/>
      <c r="G172" s="1501"/>
      <c r="H172" s="365"/>
      <c r="AE172" s="366"/>
      <c r="AF172" s="366"/>
      <c r="AH172" s="364"/>
      <c r="AI172" s="366"/>
    </row>
    <row r="173" spans="1:35" s="298" customFormat="1" ht="20.100000000000001" hidden="1" customHeight="1">
      <c r="A173" s="362" t="e">
        <f>#REF!</f>
        <v>#REF!</v>
      </c>
      <c r="B173" s="373" t="e">
        <f>#REF!</f>
        <v>#REF!</v>
      </c>
      <c r="C173" s="1501" t="e">
        <f>#REF!</f>
        <v>#REF!</v>
      </c>
      <c r="D173" s="1501"/>
      <c r="E173" s="1501"/>
      <c r="F173" s="1501"/>
      <c r="G173" s="1501"/>
      <c r="H173" s="365"/>
      <c r="AE173" s="366"/>
      <c r="AF173" s="366"/>
      <c r="AH173" s="364"/>
      <c r="AI173" s="366"/>
    </row>
    <row r="174" spans="1:35" s="298" customFormat="1" ht="20.100000000000001" hidden="1" customHeight="1">
      <c r="A174" s="362" t="e">
        <f>#REF!</f>
        <v>#REF!</v>
      </c>
      <c r="B174" s="373" t="e">
        <f>#REF!</f>
        <v>#REF!</v>
      </c>
      <c r="C174" s="1501" t="e">
        <f>#REF!</f>
        <v>#REF!</v>
      </c>
      <c r="D174" s="1501"/>
      <c r="E174" s="1501"/>
      <c r="F174" s="1501"/>
      <c r="G174" s="1501"/>
      <c r="H174" s="365"/>
      <c r="AE174" s="366"/>
      <c r="AF174" s="366"/>
      <c r="AH174" s="364"/>
      <c r="AI174" s="366"/>
    </row>
    <row r="175" spans="1:35" s="298" customFormat="1" ht="20.100000000000001" hidden="1" customHeight="1">
      <c r="A175" s="362" t="e">
        <f>#REF!</f>
        <v>#REF!</v>
      </c>
      <c r="B175" s="373" t="e">
        <f>#REF!</f>
        <v>#REF!</v>
      </c>
      <c r="C175" s="1501" t="e">
        <f>#REF!</f>
        <v>#REF!</v>
      </c>
      <c r="D175" s="1501"/>
      <c r="E175" s="1501"/>
      <c r="F175" s="1501"/>
      <c r="G175" s="1501"/>
      <c r="H175" s="365"/>
      <c r="AE175" s="366"/>
      <c r="AF175" s="366"/>
      <c r="AH175" s="364"/>
      <c r="AI175" s="366"/>
    </row>
    <row r="176" spans="1:35" s="298" customFormat="1" ht="20.100000000000001" hidden="1" customHeight="1">
      <c r="A176" s="374"/>
      <c r="B176" s="361" t="e">
        <f>#REF!</f>
        <v>#REF!</v>
      </c>
      <c r="C176" s="1501" t="e">
        <f>#REF!</f>
        <v>#REF!</v>
      </c>
      <c r="D176" s="1501"/>
      <c r="E176" s="1501"/>
      <c r="F176" s="1501"/>
      <c r="G176" s="1501"/>
      <c r="H176" s="365"/>
      <c r="AE176" s="366"/>
      <c r="AF176" s="366"/>
      <c r="AH176" s="366"/>
      <c r="AI176" s="366"/>
    </row>
    <row r="177" spans="1:35" s="298" customFormat="1" ht="35.25" hidden="1" customHeight="1">
      <c r="A177" s="368" t="e">
        <f>#REF!</f>
        <v>#REF!</v>
      </c>
      <c r="B177" s="361" t="e">
        <f>#REF!</f>
        <v>#REF!</v>
      </c>
      <c r="C177" s="1501"/>
      <c r="D177" s="1501"/>
      <c r="E177" s="1501"/>
      <c r="F177" s="1501"/>
      <c r="G177" s="1501"/>
      <c r="H177" s="365"/>
      <c r="AE177" s="366"/>
      <c r="AF177" s="366"/>
      <c r="AH177" s="366"/>
      <c r="AI177" s="366"/>
    </row>
    <row r="178" spans="1:35" s="298" customFormat="1" ht="19.5" hidden="1" customHeight="1">
      <c r="A178" s="362" t="e">
        <f>#REF!</f>
        <v>#REF!</v>
      </c>
      <c r="B178" s="373" t="e">
        <f>#REF!</f>
        <v>#REF!</v>
      </c>
      <c r="C178" s="1501" t="e">
        <f>#REF!</f>
        <v>#REF!</v>
      </c>
      <c r="D178" s="1501"/>
      <c r="E178" s="1501"/>
      <c r="F178" s="1501"/>
      <c r="G178" s="1501"/>
      <c r="H178" s="365"/>
      <c r="AE178" s="366"/>
      <c r="AF178" s="366"/>
      <c r="AH178" s="364"/>
      <c r="AI178" s="366"/>
    </row>
    <row r="179" spans="1:35" s="298" customFormat="1" ht="19.5" hidden="1" customHeight="1">
      <c r="A179" s="362" t="e">
        <f>#REF!</f>
        <v>#REF!</v>
      </c>
      <c r="B179" s="373" t="e">
        <f>#REF!</f>
        <v>#REF!</v>
      </c>
      <c r="C179" s="1501" t="e">
        <f>#REF!</f>
        <v>#REF!</v>
      </c>
      <c r="D179" s="1501"/>
      <c r="E179" s="1501"/>
      <c r="F179" s="1501"/>
      <c r="G179" s="1501"/>
      <c r="H179" s="365"/>
      <c r="AE179" s="366"/>
      <c r="AF179" s="366"/>
      <c r="AH179" s="364"/>
      <c r="AI179" s="366"/>
    </row>
    <row r="180" spans="1:35" s="298" customFormat="1" ht="19.5" hidden="1" customHeight="1">
      <c r="A180" s="362" t="e">
        <f>#REF!</f>
        <v>#REF!</v>
      </c>
      <c r="B180" s="373" t="e">
        <f>#REF!</f>
        <v>#REF!</v>
      </c>
      <c r="C180" s="1501" t="e">
        <f>#REF!</f>
        <v>#REF!</v>
      </c>
      <c r="D180" s="1501"/>
      <c r="E180" s="1501"/>
      <c r="F180" s="1501"/>
      <c r="G180" s="1501"/>
      <c r="H180" s="365"/>
      <c r="AE180" s="366"/>
      <c r="AF180" s="366"/>
      <c r="AH180" s="364"/>
      <c r="AI180" s="366"/>
    </row>
    <row r="181" spans="1:35" s="298" customFormat="1" ht="19.5" hidden="1" customHeight="1">
      <c r="A181" s="362" t="e">
        <f>#REF!</f>
        <v>#REF!</v>
      </c>
      <c r="B181" s="373" t="e">
        <f>#REF!</f>
        <v>#REF!</v>
      </c>
      <c r="C181" s="1501" t="e">
        <f>#REF!</f>
        <v>#REF!</v>
      </c>
      <c r="D181" s="1501"/>
      <c r="E181" s="1501"/>
      <c r="F181" s="1501"/>
      <c r="G181" s="1501"/>
      <c r="H181" s="365"/>
      <c r="AE181" s="366"/>
      <c r="AF181" s="366"/>
      <c r="AH181" s="364"/>
      <c r="AI181" s="366"/>
    </row>
    <row r="182" spans="1:35" s="298" customFormat="1" ht="33" hidden="1" customHeight="1">
      <c r="A182" s="362" t="e">
        <f>#REF!</f>
        <v>#REF!</v>
      </c>
      <c r="B182" s="373" t="e">
        <f>#REF!</f>
        <v>#REF!</v>
      </c>
      <c r="C182" s="1501" t="e">
        <f>#REF!</f>
        <v>#REF!</v>
      </c>
      <c r="D182" s="1501"/>
      <c r="E182" s="1501"/>
      <c r="F182" s="1501"/>
      <c r="G182" s="1501"/>
      <c r="H182" s="365"/>
      <c r="AE182" s="366"/>
      <c r="AF182" s="366"/>
      <c r="AH182" s="364"/>
      <c r="AI182" s="366"/>
    </row>
    <row r="183" spans="1:35" s="298" customFormat="1" ht="19.5" hidden="1" customHeight="1">
      <c r="A183" s="362" t="e">
        <f>#REF!</f>
        <v>#REF!</v>
      </c>
      <c r="B183" s="373" t="e">
        <f>#REF!</f>
        <v>#REF!</v>
      </c>
      <c r="C183" s="1501" t="e">
        <f>#REF!</f>
        <v>#REF!</v>
      </c>
      <c r="D183" s="1501"/>
      <c r="E183" s="1501"/>
      <c r="F183" s="1501"/>
      <c r="G183" s="1501"/>
      <c r="H183" s="365"/>
      <c r="AE183" s="366"/>
      <c r="AF183" s="366"/>
      <c r="AH183" s="364"/>
      <c r="AI183" s="366"/>
    </row>
    <row r="184" spans="1:35" s="298" customFormat="1" ht="19.5" hidden="1" customHeight="1">
      <c r="A184" s="362" t="e">
        <f>#REF!</f>
        <v>#REF!</v>
      </c>
      <c r="B184" s="373" t="e">
        <f>#REF!</f>
        <v>#REF!</v>
      </c>
      <c r="C184" s="1501" t="e">
        <f>#REF!</f>
        <v>#REF!</v>
      </c>
      <c r="D184" s="1501"/>
      <c r="E184" s="1501"/>
      <c r="F184" s="1501"/>
      <c r="G184" s="1501"/>
      <c r="H184" s="365"/>
      <c r="AE184" s="366"/>
      <c r="AF184" s="366"/>
      <c r="AH184" s="364"/>
      <c r="AI184" s="366"/>
    </row>
    <row r="185" spans="1:35" s="298" customFormat="1" ht="19.5" hidden="1" customHeight="1">
      <c r="A185" s="362" t="e">
        <f>#REF!</f>
        <v>#REF!</v>
      </c>
      <c r="B185" s="373" t="e">
        <f>#REF!</f>
        <v>#REF!</v>
      </c>
      <c r="C185" s="1501" t="e">
        <f>#REF!</f>
        <v>#REF!</v>
      </c>
      <c r="D185" s="1501"/>
      <c r="E185" s="1501"/>
      <c r="F185" s="1501"/>
      <c r="G185" s="1501"/>
      <c r="H185" s="365"/>
      <c r="AE185" s="366"/>
      <c r="AF185" s="366"/>
      <c r="AH185" s="364"/>
      <c r="AI185" s="366"/>
    </row>
    <row r="186" spans="1:35" s="298" customFormat="1" ht="19.5" hidden="1" customHeight="1">
      <c r="A186" s="362" t="e">
        <f>#REF!</f>
        <v>#REF!</v>
      </c>
      <c r="B186" s="373" t="e">
        <f>#REF!</f>
        <v>#REF!</v>
      </c>
      <c r="C186" s="1501" t="e">
        <f>#REF!</f>
        <v>#REF!</v>
      </c>
      <c r="D186" s="1501"/>
      <c r="E186" s="1501"/>
      <c r="F186" s="1501"/>
      <c r="G186" s="1501"/>
      <c r="H186" s="365"/>
      <c r="AE186" s="366"/>
      <c r="AF186" s="366"/>
      <c r="AH186" s="364"/>
      <c r="AI186" s="366"/>
    </row>
    <row r="187" spans="1:35" s="298" customFormat="1" ht="19.5" hidden="1" customHeight="1">
      <c r="A187" s="374"/>
      <c r="B187" s="361" t="e">
        <f>#REF!</f>
        <v>#REF!</v>
      </c>
      <c r="C187" s="1501" t="e">
        <f>#REF!</f>
        <v>#REF!</v>
      </c>
      <c r="D187" s="1501"/>
      <c r="E187" s="1501"/>
      <c r="F187" s="1501"/>
      <c r="G187" s="1501"/>
      <c r="H187" s="365"/>
      <c r="AE187" s="366"/>
      <c r="AF187" s="366"/>
      <c r="AH187" s="366"/>
      <c r="AI187" s="366"/>
    </row>
    <row r="188" spans="1:35" s="298" customFormat="1" ht="19.5" hidden="1" customHeight="1">
      <c r="A188" s="368" t="e">
        <f>#REF!</f>
        <v>#REF!</v>
      </c>
      <c r="B188" s="361" t="e">
        <f>#REF!</f>
        <v>#REF!</v>
      </c>
      <c r="C188" s="1501"/>
      <c r="D188" s="1501"/>
      <c r="E188" s="1501"/>
      <c r="F188" s="1501"/>
      <c r="G188" s="1501"/>
      <c r="H188" s="365"/>
      <c r="AE188" s="366"/>
      <c r="AF188" s="366"/>
      <c r="AH188" s="366"/>
      <c r="AI188" s="366"/>
    </row>
    <row r="189" spans="1:35" s="298" customFormat="1" ht="19.5" hidden="1" customHeight="1">
      <c r="A189" s="362" t="e">
        <f>#REF!</f>
        <v>#REF!</v>
      </c>
      <c r="B189" s="363" t="e">
        <f>#REF!</f>
        <v>#REF!</v>
      </c>
      <c r="C189" s="1501" t="e">
        <f>#REF!</f>
        <v>#REF!</v>
      </c>
      <c r="D189" s="1501"/>
      <c r="E189" s="1501"/>
      <c r="F189" s="1501"/>
      <c r="G189" s="1501"/>
      <c r="H189" s="365"/>
      <c r="AE189" s="366"/>
      <c r="AF189" s="366"/>
      <c r="AH189" s="364"/>
      <c r="AI189" s="366"/>
    </row>
    <row r="190" spans="1:35" s="298" customFormat="1" ht="19.5" hidden="1" customHeight="1">
      <c r="A190" s="362" t="e">
        <f>#REF!</f>
        <v>#REF!</v>
      </c>
      <c r="B190" s="363" t="e">
        <f>#REF!</f>
        <v>#REF!</v>
      </c>
      <c r="C190" s="1501" t="e">
        <f>#REF!</f>
        <v>#REF!</v>
      </c>
      <c r="D190" s="1501"/>
      <c r="E190" s="1501"/>
      <c r="F190" s="1501"/>
      <c r="G190" s="1501"/>
      <c r="H190" s="365"/>
      <c r="AE190" s="366"/>
      <c r="AF190" s="366"/>
      <c r="AH190" s="364"/>
      <c r="AI190" s="366"/>
    </row>
    <row r="191" spans="1:35" s="298" customFormat="1" ht="19.5" hidden="1" customHeight="1">
      <c r="A191" s="362" t="e">
        <f>#REF!</f>
        <v>#REF!</v>
      </c>
      <c r="B191" s="363" t="e">
        <f>#REF!</f>
        <v>#REF!</v>
      </c>
      <c r="C191" s="1501" t="e">
        <f>#REF!</f>
        <v>#REF!</v>
      </c>
      <c r="D191" s="1501"/>
      <c r="E191" s="1501"/>
      <c r="F191" s="1501"/>
      <c r="G191" s="1501"/>
      <c r="H191" s="365"/>
      <c r="AE191" s="366"/>
      <c r="AF191" s="366"/>
      <c r="AH191" s="364"/>
      <c r="AI191" s="366"/>
    </row>
    <row r="192" spans="1:35" s="298" customFormat="1" ht="19.5" hidden="1" customHeight="1">
      <c r="A192" s="374"/>
      <c r="B192" s="361" t="e">
        <f>#REF!</f>
        <v>#REF!</v>
      </c>
      <c r="C192" s="1501" t="e">
        <f>#REF!</f>
        <v>#REF!</v>
      </c>
      <c r="D192" s="1501"/>
      <c r="E192" s="1501"/>
      <c r="F192" s="1501"/>
      <c r="G192" s="1501"/>
      <c r="H192" s="365"/>
      <c r="AE192" s="366"/>
      <c r="AF192" s="366"/>
      <c r="AH192" s="366"/>
      <c r="AI192" s="366"/>
    </row>
    <row r="193" spans="1:35" s="298" customFormat="1" ht="33" hidden="1" customHeight="1">
      <c r="A193" s="368" t="e">
        <f>#REF!</f>
        <v>#REF!</v>
      </c>
      <c r="B193" s="361" t="e">
        <f>#REF!</f>
        <v>#REF!</v>
      </c>
      <c r="C193" s="1501"/>
      <c r="D193" s="1501"/>
      <c r="E193" s="1501"/>
      <c r="F193" s="1501"/>
      <c r="G193" s="1501"/>
      <c r="H193" s="365"/>
      <c r="AE193" s="366"/>
      <c r="AF193" s="366"/>
      <c r="AH193" s="366"/>
      <c r="AI193" s="366"/>
    </row>
    <row r="194" spans="1:35" s="298" customFormat="1" ht="19.5" hidden="1" customHeight="1">
      <c r="A194" s="374" t="e">
        <f>#REF!</f>
        <v>#REF!</v>
      </c>
      <c r="B194" s="363" t="e">
        <f>#REF!</f>
        <v>#REF!</v>
      </c>
      <c r="C194" s="1501" t="e">
        <f>#REF!</f>
        <v>#REF!</v>
      </c>
      <c r="D194" s="1501"/>
      <c r="E194" s="1501"/>
      <c r="F194" s="1501"/>
      <c r="G194" s="1501"/>
      <c r="H194" s="365"/>
      <c r="AE194" s="366"/>
      <c r="AF194" s="366"/>
      <c r="AH194" s="364"/>
      <c r="AI194" s="366"/>
    </row>
    <row r="195" spans="1:35" s="298" customFormat="1" ht="19.5" hidden="1" customHeight="1">
      <c r="A195" s="374" t="e">
        <f>#REF!</f>
        <v>#REF!</v>
      </c>
      <c r="B195" s="363" t="e">
        <f>#REF!</f>
        <v>#REF!</v>
      </c>
      <c r="C195" s="1501" t="e">
        <f>#REF!</f>
        <v>#REF!</v>
      </c>
      <c r="D195" s="1501"/>
      <c r="E195" s="1501"/>
      <c r="F195" s="1501"/>
      <c r="G195" s="1501"/>
      <c r="H195" s="365"/>
      <c r="AE195" s="366"/>
      <c r="AF195" s="366"/>
      <c r="AH195" s="364"/>
      <c r="AI195" s="366"/>
    </row>
    <row r="196" spans="1:35" s="298" customFormat="1" ht="19.5" hidden="1" customHeight="1">
      <c r="A196" s="374" t="e">
        <f>#REF!</f>
        <v>#REF!</v>
      </c>
      <c r="B196" s="363" t="e">
        <f>#REF!</f>
        <v>#REF!</v>
      </c>
      <c r="C196" s="1501" t="e">
        <f>#REF!</f>
        <v>#REF!</v>
      </c>
      <c r="D196" s="1501"/>
      <c r="E196" s="1501"/>
      <c r="F196" s="1501"/>
      <c r="G196" s="1501"/>
      <c r="H196" s="365"/>
      <c r="AE196" s="366"/>
      <c r="AF196" s="366"/>
      <c r="AH196" s="364"/>
      <c r="AI196" s="366"/>
    </row>
    <row r="197" spans="1:35" s="298" customFormat="1" ht="19.5" hidden="1" customHeight="1">
      <c r="A197" s="374"/>
      <c r="B197" s="361" t="e">
        <f>#REF!</f>
        <v>#REF!</v>
      </c>
      <c r="C197" s="1501" t="e">
        <f>#REF!</f>
        <v>#REF!</v>
      </c>
      <c r="D197" s="1501"/>
      <c r="E197" s="1501"/>
      <c r="F197" s="1501"/>
      <c r="G197" s="1501"/>
      <c r="H197" s="365"/>
      <c r="AE197" s="366"/>
      <c r="AF197" s="366"/>
      <c r="AH197" s="366"/>
      <c r="AI197" s="366"/>
    </row>
    <row r="198" spans="1:35" s="298" customFormat="1" ht="19.5" hidden="1" customHeight="1">
      <c r="A198" s="368" t="e">
        <f>#REF!</f>
        <v>#REF!</v>
      </c>
      <c r="B198" s="361" t="e">
        <f>#REF!</f>
        <v>#REF!</v>
      </c>
      <c r="C198" s="1501"/>
      <c r="D198" s="1501"/>
      <c r="E198" s="1501"/>
      <c r="F198" s="1501"/>
      <c r="G198" s="1501"/>
      <c r="H198" s="365"/>
      <c r="AE198" s="366"/>
      <c r="AF198" s="366"/>
      <c r="AH198" s="366"/>
      <c r="AI198" s="366"/>
    </row>
    <row r="199" spans="1:35" s="298" customFormat="1" ht="19.5" hidden="1" customHeight="1">
      <c r="A199" s="362" t="e">
        <f>#REF!</f>
        <v>#REF!</v>
      </c>
      <c r="B199" s="363" t="e">
        <f>#REF!</f>
        <v>#REF!</v>
      </c>
      <c r="C199" s="1501" t="e">
        <f>#REF!</f>
        <v>#REF!</v>
      </c>
      <c r="D199" s="1501"/>
      <c r="E199" s="1501"/>
      <c r="F199" s="1501"/>
      <c r="G199" s="1501"/>
      <c r="H199" s="365"/>
      <c r="AE199" s="366"/>
      <c r="AF199" s="366"/>
      <c r="AH199" s="364"/>
      <c r="AI199" s="366"/>
    </row>
    <row r="200" spans="1:35" s="298" customFormat="1" ht="19.5" hidden="1" customHeight="1">
      <c r="A200" s="362" t="e">
        <f>#REF!</f>
        <v>#REF!</v>
      </c>
      <c r="B200" s="363" t="e">
        <f>#REF!</f>
        <v>#REF!</v>
      </c>
      <c r="C200" s="1501" t="e">
        <f>#REF!</f>
        <v>#REF!</v>
      </c>
      <c r="D200" s="1501"/>
      <c r="E200" s="1501"/>
      <c r="F200" s="1501"/>
      <c r="G200" s="1501"/>
      <c r="H200" s="365"/>
      <c r="AE200" s="366"/>
      <c r="AF200" s="366"/>
      <c r="AH200" s="364"/>
      <c r="AI200" s="366"/>
    </row>
    <row r="201" spans="1:35" s="298" customFormat="1" ht="19.5" hidden="1" customHeight="1">
      <c r="A201" s="374"/>
      <c r="B201" s="361" t="e">
        <f>#REF!</f>
        <v>#REF!</v>
      </c>
      <c r="C201" s="1501" t="e">
        <f>#REF!</f>
        <v>#REF!</v>
      </c>
      <c r="D201" s="1501"/>
      <c r="E201" s="1501"/>
      <c r="F201" s="1501"/>
      <c r="G201" s="1501"/>
      <c r="H201" s="365"/>
      <c r="AE201" s="366"/>
      <c r="AF201" s="366"/>
      <c r="AH201" s="366"/>
      <c r="AI201" s="366"/>
    </row>
    <row r="202" spans="1:35" s="298" customFormat="1" ht="33" hidden="1" customHeight="1">
      <c r="A202" s="368" t="e">
        <f>#REF!</f>
        <v>#REF!</v>
      </c>
      <c r="B202" s="361" t="e">
        <f>#REF!</f>
        <v>#REF!</v>
      </c>
      <c r="C202" s="1501"/>
      <c r="D202" s="1501"/>
      <c r="E202" s="1501"/>
      <c r="F202" s="1501"/>
      <c r="G202" s="1501"/>
      <c r="H202" s="365"/>
      <c r="AE202" s="366"/>
      <c r="AF202" s="366"/>
      <c r="AH202" s="366"/>
      <c r="AI202" s="366"/>
    </row>
    <row r="203" spans="1:35" s="298" customFormat="1" ht="19.5" hidden="1" customHeight="1">
      <c r="A203" s="362" t="e">
        <f>#REF!</f>
        <v>#REF!</v>
      </c>
      <c r="B203" s="363" t="e">
        <f>#REF!</f>
        <v>#REF!</v>
      </c>
      <c r="C203" s="1501" t="e">
        <f>#REF!</f>
        <v>#REF!</v>
      </c>
      <c r="D203" s="1501"/>
      <c r="E203" s="1501"/>
      <c r="F203" s="1501"/>
      <c r="G203" s="1501"/>
      <c r="H203" s="365"/>
      <c r="AE203" s="366"/>
      <c r="AF203" s="366"/>
      <c r="AH203" s="364"/>
      <c r="AI203" s="366"/>
    </row>
    <row r="204" spans="1:35" s="298" customFormat="1" ht="19.5" hidden="1" customHeight="1">
      <c r="A204" s="362" t="e">
        <f>#REF!</f>
        <v>#REF!</v>
      </c>
      <c r="B204" s="363" t="e">
        <f>#REF!</f>
        <v>#REF!</v>
      </c>
      <c r="C204" s="1501" t="e">
        <f>#REF!</f>
        <v>#REF!</v>
      </c>
      <c r="D204" s="1501"/>
      <c r="E204" s="1501"/>
      <c r="F204" s="1501"/>
      <c r="G204" s="1501"/>
      <c r="H204" s="365"/>
      <c r="AE204" s="366"/>
      <c r="AF204" s="366"/>
      <c r="AH204" s="364"/>
      <c r="AI204" s="366"/>
    </row>
    <row r="205" spans="1:35" s="298" customFormat="1" ht="19.5" hidden="1" customHeight="1">
      <c r="A205" s="362" t="e">
        <f>#REF!</f>
        <v>#REF!</v>
      </c>
      <c r="B205" s="363" t="e">
        <f>#REF!</f>
        <v>#REF!</v>
      </c>
      <c r="C205" s="1501" t="e">
        <f>#REF!</f>
        <v>#REF!</v>
      </c>
      <c r="D205" s="1501"/>
      <c r="E205" s="1501"/>
      <c r="F205" s="1501"/>
      <c r="G205" s="1501"/>
      <c r="H205" s="365"/>
      <c r="AE205" s="366"/>
      <c r="AF205" s="366"/>
      <c r="AH205" s="364"/>
      <c r="AI205" s="366"/>
    </row>
    <row r="206" spans="1:35" s="298" customFormat="1" ht="19.5" hidden="1" customHeight="1">
      <c r="A206" s="362" t="e">
        <f>#REF!</f>
        <v>#REF!</v>
      </c>
      <c r="B206" s="363" t="e">
        <f>#REF!</f>
        <v>#REF!</v>
      </c>
      <c r="C206" s="1501" t="e">
        <f>#REF!</f>
        <v>#REF!</v>
      </c>
      <c r="D206" s="1501"/>
      <c r="E206" s="1501"/>
      <c r="F206" s="1501"/>
      <c r="G206" s="1501"/>
      <c r="H206" s="365"/>
      <c r="AE206" s="366"/>
      <c r="AF206" s="366"/>
      <c r="AH206" s="364"/>
      <c r="AI206" s="366"/>
    </row>
    <row r="207" spans="1:35" s="298" customFormat="1" ht="19.5" hidden="1" customHeight="1">
      <c r="A207" s="362" t="e">
        <f>#REF!</f>
        <v>#REF!</v>
      </c>
      <c r="B207" s="363" t="e">
        <f>#REF!</f>
        <v>#REF!</v>
      </c>
      <c r="C207" s="1501" t="e">
        <f>#REF!</f>
        <v>#REF!</v>
      </c>
      <c r="D207" s="1501"/>
      <c r="E207" s="1501"/>
      <c r="F207" s="1501"/>
      <c r="G207" s="1501"/>
      <c r="H207" s="365"/>
      <c r="AE207" s="366"/>
      <c r="AF207" s="366"/>
      <c r="AH207" s="364"/>
      <c r="AI207" s="366"/>
    </row>
    <row r="208" spans="1:35" s="298" customFormat="1" ht="19.5" hidden="1" customHeight="1">
      <c r="A208" s="362" t="e">
        <f>#REF!</f>
        <v>#REF!</v>
      </c>
      <c r="B208" s="363" t="e">
        <f>#REF!</f>
        <v>#REF!</v>
      </c>
      <c r="C208" s="1501" t="e">
        <f>#REF!</f>
        <v>#REF!</v>
      </c>
      <c r="D208" s="1501"/>
      <c r="E208" s="1501"/>
      <c r="F208" s="1501"/>
      <c r="G208" s="1501"/>
      <c r="H208" s="365"/>
      <c r="AE208" s="366"/>
      <c r="AF208" s="366"/>
      <c r="AH208" s="364"/>
      <c r="AI208" s="366"/>
    </row>
    <row r="209" spans="1:35" s="298" customFormat="1" ht="19.5" hidden="1" customHeight="1">
      <c r="A209" s="374"/>
      <c r="B209" s="361" t="e">
        <f>#REF!</f>
        <v>#REF!</v>
      </c>
      <c r="C209" s="1501" t="e">
        <f>#REF!</f>
        <v>#REF!</v>
      </c>
      <c r="D209" s="1501"/>
      <c r="E209" s="1501"/>
      <c r="F209" s="1501"/>
      <c r="G209" s="1501"/>
      <c r="H209" s="365"/>
      <c r="AE209" s="366"/>
      <c r="AF209" s="366"/>
      <c r="AH209" s="366"/>
      <c r="AI209" s="366"/>
    </row>
    <row r="210" spans="1:35" s="298" customFormat="1" ht="33" hidden="1" customHeight="1">
      <c r="A210" s="368" t="e">
        <f>#REF!</f>
        <v>#REF!</v>
      </c>
      <c r="B210" s="361" t="e">
        <f>#REF!</f>
        <v>#REF!</v>
      </c>
      <c r="C210" s="1501"/>
      <c r="D210" s="1501"/>
      <c r="E210" s="1501"/>
      <c r="F210" s="1501"/>
      <c r="G210" s="1501"/>
      <c r="H210" s="365"/>
      <c r="AE210" s="366"/>
      <c r="AF210" s="366"/>
      <c r="AH210" s="366"/>
      <c r="AI210" s="366"/>
    </row>
    <row r="211" spans="1:35" s="298" customFormat="1" ht="33" hidden="1" customHeight="1">
      <c r="A211" s="362" t="e">
        <f>#REF!</f>
        <v>#REF!</v>
      </c>
      <c r="B211" s="363" t="e">
        <f>#REF!</f>
        <v>#REF!</v>
      </c>
      <c r="C211" s="1501" t="e">
        <f>#REF!</f>
        <v>#REF!</v>
      </c>
      <c r="D211" s="1501"/>
      <c r="E211" s="1501"/>
      <c r="F211" s="1501"/>
      <c r="G211" s="1501"/>
      <c r="H211" s="365"/>
      <c r="AE211" s="366"/>
      <c r="AF211" s="366"/>
      <c r="AH211" s="364"/>
      <c r="AI211" s="366"/>
    </row>
    <row r="212" spans="1:35" s="298" customFormat="1" ht="19.5" hidden="1" customHeight="1">
      <c r="A212" s="362" t="e">
        <f>#REF!</f>
        <v>#REF!</v>
      </c>
      <c r="B212" s="363" t="e">
        <f>#REF!</f>
        <v>#REF!</v>
      </c>
      <c r="C212" s="1501" t="e">
        <f>#REF!</f>
        <v>#REF!</v>
      </c>
      <c r="D212" s="1501"/>
      <c r="E212" s="1501"/>
      <c r="F212" s="1501"/>
      <c r="G212" s="1501"/>
      <c r="H212" s="365"/>
      <c r="AE212" s="366"/>
      <c r="AF212" s="366"/>
      <c r="AH212" s="364"/>
      <c r="AI212" s="366"/>
    </row>
    <row r="213" spans="1:35" s="298" customFormat="1" ht="19.5" hidden="1" customHeight="1">
      <c r="A213" s="362" t="e">
        <f>#REF!</f>
        <v>#REF!</v>
      </c>
      <c r="B213" s="363" t="e">
        <f>#REF!</f>
        <v>#REF!</v>
      </c>
      <c r="C213" s="1501" t="e">
        <f>#REF!</f>
        <v>#REF!</v>
      </c>
      <c r="D213" s="1501"/>
      <c r="E213" s="1501"/>
      <c r="F213" s="1501"/>
      <c r="G213" s="1501"/>
      <c r="H213" s="365"/>
      <c r="AE213" s="366"/>
      <c r="AF213" s="366"/>
      <c r="AH213" s="364"/>
      <c r="AI213" s="366"/>
    </row>
    <row r="214" spans="1:35" s="298" customFormat="1" ht="19.5" hidden="1" customHeight="1">
      <c r="A214" s="374" t="e">
        <f>#REF!</f>
        <v>#REF!</v>
      </c>
      <c r="B214" s="361" t="e">
        <f>#REF!</f>
        <v>#REF!</v>
      </c>
      <c r="C214" s="1501" t="e">
        <f>#REF!</f>
        <v>#REF!</v>
      </c>
      <c r="D214" s="1501"/>
      <c r="E214" s="1501"/>
      <c r="F214" s="1501"/>
      <c r="G214" s="1501"/>
      <c r="H214" s="365"/>
      <c r="AE214" s="366"/>
      <c r="AF214" s="366"/>
      <c r="AH214" s="366"/>
      <c r="AI214" s="366"/>
    </row>
    <row r="215" spans="1:35" s="298" customFormat="1" ht="33" hidden="1" customHeight="1">
      <c r="A215" s="368" t="e">
        <f>#REF!</f>
        <v>#REF!</v>
      </c>
      <c r="B215" s="361" t="e">
        <f>#REF!</f>
        <v>#REF!</v>
      </c>
      <c r="C215" s="1501"/>
      <c r="D215" s="1501"/>
      <c r="E215" s="1501"/>
      <c r="F215" s="1501"/>
      <c r="G215" s="1501"/>
      <c r="H215" s="365"/>
      <c r="AE215" s="366"/>
      <c r="AF215" s="366"/>
      <c r="AH215" s="366"/>
      <c r="AI215" s="366"/>
    </row>
    <row r="216" spans="1:35" s="298" customFormat="1" ht="19.5" hidden="1" customHeight="1">
      <c r="A216" s="362" t="e">
        <f>#REF!</f>
        <v>#REF!</v>
      </c>
      <c r="B216" s="363" t="e">
        <f>#REF!</f>
        <v>#REF!</v>
      </c>
      <c r="C216" s="1501" t="e">
        <f>#REF!</f>
        <v>#REF!</v>
      </c>
      <c r="D216" s="1501"/>
      <c r="E216" s="1501"/>
      <c r="F216" s="1501"/>
      <c r="G216" s="1501"/>
      <c r="H216" s="365"/>
      <c r="AE216" s="366"/>
      <c r="AF216" s="366"/>
      <c r="AH216" s="364"/>
      <c r="AI216" s="366"/>
    </row>
    <row r="217" spans="1:35" s="298" customFormat="1" ht="19.5" hidden="1" customHeight="1">
      <c r="A217" s="362" t="e">
        <f>#REF!</f>
        <v>#REF!</v>
      </c>
      <c r="B217" s="363" t="e">
        <f>#REF!</f>
        <v>#REF!</v>
      </c>
      <c r="C217" s="1501" t="e">
        <f>#REF!</f>
        <v>#REF!</v>
      </c>
      <c r="D217" s="1501"/>
      <c r="E217" s="1501"/>
      <c r="F217" s="1501"/>
      <c r="G217" s="1501"/>
      <c r="H217" s="365"/>
      <c r="AE217" s="366"/>
      <c r="AF217" s="366"/>
      <c r="AH217" s="364"/>
      <c r="AI217" s="366"/>
    </row>
    <row r="218" spans="1:35" s="298" customFormat="1" ht="32.25" hidden="1" customHeight="1">
      <c r="A218" s="362" t="e">
        <f>#REF!</f>
        <v>#REF!</v>
      </c>
      <c r="B218" s="363" t="e">
        <f>#REF!</f>
        <v>#REF!</v>
      </c>
      <c r="C218" s="1501" t="e">
        <f>#REF!</f>
        <v>#REF!</v>
      </c>
      <c r="D218" s="1501"/>
      <c r="E218" s="1501"/>
      <c r="F218" s="1501"/>
      <c r="G218" s="1501"/>
      <c r="H218" s="365"/>
      <c r="AE218" s="366"/>
      <c r="AF218" s="366"/>
      <c r="AH218" s="364"/>
      <c r="AI218" s="366"/>
    </row>
    <row r="219" spans="1:35" s="298" customFormat="1" ht="19.5" hidden="1" customHeight="1">
      <c r="A219" s="362" t="e">
        <f>#REF!</f>
        <v>#REF!</v>
      </c>
      <c r="B219" s="363" t="e">
        <f>#REF!</f>
        <v>#REF!</v>
      </c>
      <c r="C219" s="1501" t="e">
        <f>#REF!</f>
        <v>#REF!</v>
      </c>
      <c r="D219" s="1501"/>
      <c r="E219" s="1501"/>
      <c r="F219" s="1501"/>
      <c r="G219" s="1501"/>
      <c r="H219" s="365"/>
      <c r="AE219" s="366"/>
      <c r="AF219" s="366"/>
      <c r="AH219" s="364"/>
      <c r="AI219" s="366"/>
    </row>
    <row r="220" spans="1:35" s="298" customFormat="1" ht="19.5" hidden="1" customHeight="1">
      <c r="A220" s="367"/>
      <c r="B220" s="361" t="e">
        <f>#REF!</f>
        <v>#REF!</v>
      </c>
      <c r="C220" s="1501" t="e">
        <f>#REF!</f>
        <v>#REF!</v>
      </c>
      <c r="D220" s="1501"/>
      <c r="E220" s="1501"/>
      <c r="F220" s="1501"/>
      <c r="G220" s="1501"/>
      <c r="H220" s="195"/>
      <c r="AE220" s="366"/>
      <c r="AF220" s="366"/>
      <c r="AH220" s="366"/>
      <c r="AI220" s="366"/>
    </row>
    <row r="221" spans="1:35" s="298" customFormat="1" hidden="1">
      <c r="A221" s="370"/>
      <c r="B221" s="361" t="e">
        <f>#REF!</f>
        <v>#REF!</v>
      </c>
      <c r="C221" s="1501" t="e">
        <f>#REF!</f>
        <v>#REF!</v>
      </c>
      <c r="D221" s="1501"/>
      <c r="E221" s="1501"/>
      <c r="F221" s="1501"/>
      <c r="G221" s="1501"/>
      <c r="H221" s="195"/>
      <c r="AE221" s="366"/>
      <c r="AF221" s="366"/>
      <c r="AH221" s="366"/>
      <c r="AI221" s="366"/>
    </row>
    <row r="222" spans="1:35" s="298" customFormat="1" ht="19.5" hidden="1" customHeight="1">
      <c r="A222" s="371"/>
      <c r="B222" s="361" t="e">
        <f>#REF!</f>
        <v>#REF!</v>
      </c>
      <c r="C222" s="1501" t="e">
        <f>#REF!</f>
        <v>#REF!</v>
      </c>
      <c r="D222" s="1501"/>
      <c r="E222" s="1501"/>
      <c r="F222" s="1501"/>
      <c r="G222" s="1501"/>
      <c r="H222" s="195"/>
      <c r="AE222" s="366"/>
      <c r="AF222" s="366"/>
      <c r="AH222" s="366"/>
      <c r="AI222" s="366"/>
    </row>
    <row r="223" spans="1:35" s="241" customFormat="1">
      <c r="A223" s="252"/>
      <c r="B223" s="253"/>
      <c r="C223" s="1487"/>
      <c r="D223" s="1487"/>
      <c r="E223" s="1487"/>
      <c r="F223" s="1487"/>
      <c r="G223" s="1487"/>
      <c r="H223" s="287"/>
      <c r="I223" s="458"/>
      <c r="J223" s="458"/>
      <c r="K223" s="458"/>
      <c r="L223" s="458"/>
    </row>
    <row r="224" spans="1:35" s="241" customFormat="1">
      <c r="A224" s="221"/>
      <c r="B224" s="226"/>
      <c r="C224" s="226"/>
      <c r="D224" s="226"/>
      <c r="E224" s="226"/>
      <c r="F224" s="226"/>
      <c r="G224" s="226"/>
      <c r="H224" s="287"/>
      <c r="I224" s="458"/>
      <c r="J224" s="458"/>
      <c r="K224" s="458"/>
      <c r="L224" s="458"/>
    </row>
    <row r="225" spans="1:12" s="241" customFormat="1">
      <c r="A225" s="221"/>
      <c r="B225" s="226"/>
      <c r="C225" s="226"/>
      <c r="D225" s="226"/>
      <c r="E225" s="226"/>
      <c r="F225" s="226"/>
      <c r="G225" s="226"/>
      <c r="H225" s="287"/>
      <c r="I225" s="458"/>
      <c r="J225" s="458"/>
      <c r="K225" s="458"/>
      <c r="L225" s="458"/>
    </row>
  </sheetData>
  <sheetProtection sheet="1" objects="1" scenarios="1" formatColumns="0" formatRows="0" selectLockedCells="1"/>
  <customSheetViews>
    <customSheetView guid="{1BFD9C24-2F44-4B3F-BC11-27A15F33905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A68B9ADD-4857-4982-919F-59DC4AD390A9}"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E31EEC54-5F58-47EA-99FC-C1E22AF5375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0E784DF4-DCB0-4594-B697-9BB3E5A34D9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49037B54-2990-41F2-A98D-615EDAEEEC0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s>
  <mergeCells count="143">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55:G155"/>
    <mergeCell ref="C156:G156"/>
    <mergeCell ref="C157:G157"/>
    <mergeCell ref="C158:G158"/>
    <mergeCell ref="C159:G159"/>
    <mergeCell ref="C160:G160"/>
    <mergeCell ref="C161:G161"/>
    <mergeCell ref="C151:G151"/>
    <mergeCell ref="C152:G152"/>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s>
  <phoneticPr fontId="29" type="noConversion"/>
  <conditionalFormatting sqref="H15:H19">
    <cfRule type="expression" dxfId="1" priority="2" stopIfTrue="1">
      <formula>G15=""</formula>
    </cfRule>
  </conditionalFormatting>
  <printOptions horizontalCentered="1"/>
  <pageMargins left="0.78740157480314998" right="0.38" top="0.61" bottom="0.57999999999999996" header="0.34" footer="0.36"/>
  <pageSetup paperSize="9" orientation="portrait" horizontalDpi="300" verticalDpi="300" r:id="rId22"/>
  <headerFooter alignWithMargins="0">
    <oddFooter>&amp;R&amp;"Book Antiqua,Bold"&amp;10Schedule-7/ Page &amp;P of &amp;N</oddFooter>
  </headerFooter>
  <colBreaks count="1" manualBreakCount="1">
    <brk id="7" max="1048575" man="1"/>
  </colBreaks>
  <drawing r:id="rId2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11"/>
  </sheetPr>
  <dimension ref="A1:U43"/>
  <sheetViews>
    <sheetView showZeros="0" view="pageBreakPreview" topLeftCell="A16" zoomScaleNormal="100" zoomScaleSheetLayoutView="100" workbookViewId="0">
      <selection activeCell="G18" sqref="G18"/>
    </sheetView>
  </sheetViews>
  <sheetFormatPr defaultColWidth="9" defaultRowHeight="16.5"/>
  <cols>
    <col min="1" max="2" width="6.625" style="592" customWidth="1"/>
    <col min="3" max="3" width="21.625" style="592" customWidth="1"/>
    <col min="4" max="4" width="13.375" style="592" customWidth="1"/>
    <col min="5" max="5" width="23.625" style="592" customWidth="1"/>
    <col min="6" max="6" width="11.875" style="592" customWidth="1"/>
    <col min="7" max="7" width="14.375" style="592" customWidth="1"/>
    <col min="8" max="8" width="15.625" style="759" hidden="1" customWidth="1"/>
    <col min="9" max="9" width="20" style="760" hidden="1" customWidth="1"/>
    <col min="10" max="10" width="41.5" style="760" hidden="1" customWidth="1"/>
    <col min="11" max="11" width="21.25" style="760" hidden="1" customWidth="1"/>
    <col min="12" max="13" width="14.25" style="760" customWidth="1"/>
    <col min="14" max="16" width="9" style="761" customWidth="1"/>
    <col min="17" max="19" width="9" style="675"/>
    <col min="20" max="21" width="9" style="676"/>
    <col min="22" max="16384" width="9" style="587"/>
  </cols>
  <sheetData>
    <row r="1" spans="1:21" s="586" customFormat="1" ht="39.950000000000003" customHeight="1">
      <c r="A1" s="1510" t="s">
        <v>28</v>
      </c>
      <c r="B1" s="1510"/>
      <c r="C1" s="1510"/>
      <c r="D1" s="1510"/>
      <c r="E1" s="1510"/>
      <c r="F1" s="1510"/>
      <c r="G1" s="1510"/>
      <c r="H1" s="756"/>
      <c r="I1" s="757"/>
      <c r="J1" s="757"/>
      <c r="K1" s="757"/>
      <c r="L1" s="757"/>
      <c r="M1" s="757"/>
      <c r="N1" s="757"/>
      <c r="O1" s="757"/>
      <c r="P1" s="757"/>
      <c r="Q1" s="673"/>
      <c r="R1" s="673"/>
      <c r="S1" s="673"/>
      <c r="T1" s="674"/>
      <c r="U1" s="674"/>
    </row>
    <row r="2" spans="1:21" ht="18" customHeight="1">
      <c r="A2" s="90" t="str">
        <f>Cover!B3</f>
        <v>Specification No: SR-II/C&amp;M/WC -2828/NIT-179(E)/2020</v>
      </c>
      <c r="B2" s="90"/>
      <c r="C2" s="91"/>
      <c r="D2" s="92"/>
      <c r="E2" s="92"/>
      <c r="F2" s="92"/>
      <c r="G2" s="94" t="s">
        <v>29</v>
      </c>
    </row>
    <row r="3" spans="1:21" ht="18" customHeight="1">
      <c r="A3" s="73"/>
      <c r="B3" s="73"/>
      <c r="C3" s="95"/>
      <c r="D3" s="96"/>
      <c r="E3" s="96"/>
      <c r="F3" s="96"/>
      <c r="G3" s="97"/>
    </row>
    <row r="4" spans="1:21" ht="18.95" customHeight="1">
      <c r="A4" s="1511" t="s">
        <v>30</v>
      </c>
      <c r="B4" s="1511"/>
      <c r="C4" s="1511"/>
      <c r="D4" s="1511"/>
      <c r="E4" s="1511"/>
      <c r="F4" s="1511"/>
      <c r="G4" s="1511"/>
    </row>
    <row r="5" spans="1:21" ht="21" customHeight="1">
      <c r="A5" s="68" t="s">
        <v>399</v>
      </c>
      <c r="B5" s="68"/>
      <c r="C5" s="588"/>
      <c r="D5" s="588"/>
      <c r="E5" s="588"/>
      <c r="F5" s="588"/>
      <c r="G5" s="588"/>
    </row>
    <row r="6" spans="1:21" ht="21" customHeight="1">
      <c r="A6" s="67" t="s">
        <v>401</v>
      </c>
      <c r="B6" s="67"/>
      <c r="C6" s="588"/>
      <c r="D6" s="588"/>
      <c r="E6" s="588"/>
      <c r="F6" s="588"/>
      <c r="G6" s="588"/>
    </row>
    <row r="7" spans="1:21" ht="21" customHeight="1">
      <c r="A7" s="67" t="s">
        <v>403</v>
      </c>
      <c r="B7" s="67"/>
      <c r="C7" s="588"/>
      <c r="D7" s="588"/>
      <c r="E7" s="588"/>
      <c r="F7" s="588"/>
      <c r="G7" s="588"/>
    </row>
    <row r="8" spans="1:21" ht="21" customHeight="1">
      <c r="A8" s="67" t="s">
        <v>404</v>
      </c>
      <c r="B8" s="67"/>
      <c r="C8" s="588"/>
      <c r="D8" s="588"/>
      <c r="E8" s="588"/>
      <c r="F8" s="588"/>
      <c r="G8" s="588"/>
    </row>
    <row r="9" spans="1:21" ht="21" customHeight="1">
      <c r="A9" s="67" t="s">
        <v>31</v>
      </c>
      <c r="B9" s="67"/>
      <c r="C9" s="588"/>
      <c r="D9" s="588"/>
      <c r="E9" s="588"/>
      <c r="F9" s="588"/>
      <c r="G9" s="588"/>
    </row>
    <row r="10" spans="1:21" ht="21" customHeight="1">
      <c r="A10" s="67" t="s">
        <v>405</v>
      </c>
      <c r="B10" s="67"/>
      <c r="C10" s="588"/>
      <c r="D10" s="588"/>
      <c r="E10" s="588"/>
      <c r="F10" s="588"/>
      <c r="G10" s="588"/>
    </row>
    <row r="11" spans="1:21" ht="21" customHeight="1">
      <c r="A11" s="588"/>
      <c r="B11" s="588"/>
      <c r="C11" s="588"/>
      <c r="D11" s="588"/>
      <c r="E11" s="588"/>
      <c r="F11" s="588"/>
      <c r="G11" s="588"/>
    </row>
    <row r="12" spans="1:21" ht="60.75" customHeight="1">
      <c r="A12" s="589" t="s">
        <v>32</v>
      </c>
      <c r="B12" s="589"/>
      <c r="C12" s="1512" t="str">
        <f>Cover!$B$2</f>
        <v xml:space="preserve">Establishment of Reliable Communication Network Package-I (OPGW) in Puducherry </v>
      </c>
      <c r="D12" s="1512"/>
      <c r="E12" s="1512"/>
      <c r="F12" s="1512"/>
      <c r="G12" s="1512"/>
    </row>
    <row r="13" spans="1:21" ht="21" customHeight="1">
      <c r="A13" s="590" t="s">
        <v>33</v>
      </c>
      <c r="B13" s="590"/>
      <c r="C13" s="591"/>
      <c r="D13" s="590"/>
      <c r="E13" s="590"/>
      <c r="F13" s="590"/>
      <c r="G13" s="590"/>
    </row>
    <row r="14" spans="1:21" ht="55.5" customHeight="1">
      <c r="A14" s="1513" t="s">
        <v>34</v>
      </c>
      <c r="B14" s="1513"/>
      <c r="C14" s="1513"/>
      <c r="D14" s="1513"/>
      <c r="E14" s="1513"/>
      <c r="F14" s="1513"/>
      <c r="G14" s="1513"/>
      <c r="I14" s="823" t="s">
        <v>35</v>
      </c>
      <c r="J14" s="762" t="s">
        <v>36</v>
      </c>
    </row>
    <row r="15" spans="1:21" ht="69.95" customHeight="1">
      <c r="B15" s="593">
        <v>1</v>
      </c>
      <c r="C15" s="1507" t="s">
        <v>552</v>
      </c>
      <c r="D15" s="1508"/>
      <c r="E15" s="1508"/>
      <c r="F15" s="1509"/>
      <c r="G15" s="594"/>
      <c r="H15" s="763">
        <f>'Sch-1'!N46+'Sch-2'!J45+'Sch-3 '!P28+'Sch-4a'!P23+'Sch-4'!P21+'Sch-7'!M20</f>
        <v>0</v>
      </c>
      <c r="I15" s="764">
        <f>IF(H15=0,0,G15/H15)</f>
        <v>0</v>
      </c>
    </row>
    <row r="16" spans="1:21" ht="69.95" customHeight="1">
      <c r="B16" s="593">
        <v>2</v>
      </c>
      <c r="C16" s="1507" t="s">
        <v>553</v>
      </c>
      <c r="D16" s="1508"/>
      <c r="E16" s="1508"/>
      <c r="F16" s="1509"/>
      <c r="G16" s="595"/>
      <c r="H16" s="763">
        <f>'Sch-1'!N46+'Sch-2'!J45+'Sch-3 '!P28+'Sch-4a'!P23+'Sch-4'!P21+'Sch-7'!M20</f>
        <v>0</v>
      </c>
      <c r="I16" s="765">
        <f>G16</f>
        <v>0</v>
      </c>
    </row>
    <row r="17" spans="1:21" s="596" customFormat="1" ht="54.95" customHeight="1">
      <c r="B17" s="597">
        <v>3</v>
      </c>
      <c r="C17" s="1515" t="s">
        <v>37</v>
      </c>
      <c r="D17" s="1516"/>
      <c r="E17" s="1516"/>
      <c r="F17" s="1517"/>
      <c r="G17" s="598"/>
      <c r="H17" s="758"/>
      <c r="I17" s="766"/>
      <c r="J17" s="766"/>
      <c r="K17" s="766"/>
      <c r="L17" s="766"/>
      <c r="M17" s="766"/>
      <c r="N17" s="767"/>
      <c r="O17" s="767"/>
      <c r="P17" s="767"/>
      <c r="Q17" s="677"/>
      <c r="R17" s="677"/>
      <c r="S17" s="677"/>
      <c r="T17" s="678"/>
      <c r="U17" s="678"/>
    </row>
    <row r="18" spans="1:21" s="596" customFormat="1" ht="21" customHeight="1">
      <c r="B18" s="599"/>
      <c r="C18" s="795" t="s">
        <v>501</v>
      </c>
      <c r="D18" s="601"/>
      <c r="E18" s="602"/>
      <c r="F18" s="603" t="s">
        <v>38</v>
      </c>
      <c r="G18" s="604"/>
      <c r="H18" s="768">
        <f>'Sch-1'!N46</f>
        <v>0</v>
      </c>
      <c r="I18" s="769">
        <f t="shared" ref="I18:I23" si="0">IF(H18=0,0,G18/H18)</f>
        <v>0</v>
      </c>
      <c r="J18" s="770" t="s">
        <v>504</v>
      </c>
      <c r="K18" s="822">
        <f>I15+I16+I18+I25</f>
        <v>0</v>
      </c>
      <c r="L18" s="766"/>
      <c r="M18" s="766"/>
      <c r="N18" s="767"/>
      <c r="O18" s="767"/>
      <c r="P18" s="767"/>
      <c r="Q18" s="677"/>
      <c r="R18" s="677"/>
      <c r="S18" s="677"/>
      <c r="T18" s="678"/>
      <c r="U18" s="678"/>
    </row>
    <row r="19" spans="1:21" s="596" customFormat="1" ht="21" customHeight="1">
      <c r="B19" s="599"/>
      <c r="C19" s="600" t="s">
        <v>39</v>
      </c>
      <c r="D19" s="601"/>
      <c r="E19" s="602"/>
      <c r="F19" s="603" t="s">
        <v>38</v>
      </c>
      <c r="G19" s="604"/>
      <c r="H19" s="768">
        <f>'Sch-2'!J45</f>
        <v>0</v>
      </c>
      <c r="I19" s="769">
        <f t="shared" si="0"/>
        <v>0</v>
      </c>
      <c r="J19" s="770" t="s">
        <v>39</v>
      </c>
      <c r="K19" s="822">
        <f>I15+I16+I19+I26</f>
        <v>0</v>
      </c>
      <c r="L19" s="766"/>
      <c r="M19" s="766"/>
      <c r="N19" s="767"/>
      <c r="O19" s="767"/>
      <c r="P19" s="767"/>
      <c r="Q19" s="677"/>
      <c r="R19" s="677"/>
      <c r="S19" s="677"/>
      <c r="T19" s="678"/>
      <c r="U19" s="678"/>
    </row>
    <row r="20" spans="1:21" s="596" customFormat="1" ht="21" customHeight="1">
      <c r="B20" s="599"/>
      <c r="C20" s="600" t="s">
        <v>40</v>
      </c>
      <c r="D20" s="601"/>
      <c r="E20" s="602"/>
      <c r="F20" s="603" t="s">
        <v>38</v>
      </c>
      <c r="G20" s="604"/>
      <c r="H20" s="768">
        <f>'Sch-3 '!P28</f>
        <v>0</v>
      </c>
      <c r="I20" s="769">
        <f t="shared" si="0"/>
        <v>0</v>
      </c>
      <c r="J20" s="770" t="s">
        <v>40</v>
      </c>
      <c r="K20" s="822">
        <f>I15+I16+I20+I27</f>
        <v>0</v>
      </c>
      <c r="L20" s="766"/>
      <c r="M20" s="766"/>
      <c r="N20" s="767"/>
      <c r="O20" s="767"/>
      <c r="P20" s="767"/>
      <c r="Q20" s="677"/>
      <c r="R20" s="677"/>
      <c r="S20" s="677"/>
      <c r="T20" s="678"/>
      <c r="U20" s="678"/>
    </row>
    <row r="21" spans="1:21" s="596" customFormat="1" ht="21" customHeight="1">
      <c r="B21" s="599"/>
      <c r="C21" s="795" t="s">
        <v>551</v>
      </c>
      <c r="D21" s="601"/>
      <c r="E21" s="602"/>
      <c r="F21" s="603" t="s">
        <v>38</v>
      </c>
      <c r="G21" s="604"/>
      <c r="H21" s="768">
        <f>'Sch-4a'!P23</f>
        <v>0</v>
      </c>
      <c r="I21" s="769">
        <f t="shared" si="0"/>
        <v>0</v>
      </c>
      <c r="J21" s="770" t="s">
        <v>551</v>
      </c>
      <c r="K21" s="822">
        <f>I15+I16+I21+I28</f>
        <v>0</v>
      </c>
      <c r="L21" s="766"/>
      <c r="M21" s="766"/>
      <c r="N21" s="767"/>
      <c r="O21" s="767"/>
      <c r="P21" s="767"/>
      <c r="Q21" s="677"/>
      <c r="R21" s="677"/>
      <c r="S21" s="677"/>
      <c r="T21" s="678"/>
      <c r="U21" s="678"/>
    </row>
    <row r="22" spans="1:21" s="596" customFormat="1" ht="21" customHeight="1">
      <c r="B22" s="599"/>
      <c r="C22" s="795" t="s">
        <v>554</v>
      </c>
      <c r="D22" s="601"/>
      <c r="E22" s="602"/>
      <c r="F22" s="603" t="s">
        <v>38</v>
      </c>
      <c r="G22" s="604"/>
      <c r="H22" s="768">
        <f>'Sch-4'!P21</f>
        <v>0</v>
      </c>
      <c r="I22" s="769">
        <f t="shared" si="0"/>
        <v>0</v>
      </c>
      <c r="J22" s="770" t="s">
        <v>555</v>
      </c>
      <c r="K22" s="822">
        <f>I15+I16+I22+I29</f>
        <v>0</v>
      </c>
      <c r="L22" s="766"/>
      <c r="M22" s="766"/>
      <c r="N22" s="767"/>
      <c r="O22" s="767"/>
      <c r="P22" s="767"/>
      <c r="Q22" s="677"/>
      <c r="R22" s="677"/>
      <c r="S22" s="677"/>
      <c r="T22" s="678"/>
      <c r="U22" s="678"/>
    </row>
    <row r="23" spans="1:21" s="596" customFormat="1" ht="23.25" customHeight="1">
      <c r="B23" s="605"/>
      <c r="C23" s="606" t="s">
        <v>67</v>
      </c>
      <c r="D23" s="607"/>
      <c r="E23" s="602"/>
      <c r="F23" s="608" t="s">
        <v>38</v>
      </c>
      <c r="G23" s="604"/>
      <c r="H23" s="768">
        <f>'Sch-7'!M20</f>
        <v>0</v>
      </c>
      <c r="I23" s="769">
        <f t="shared" si="0"/>
        <v>0</v>
      </c>
      <c r="J23" s="770" t="s">
        <v>67</v>
      </c>
      <c r="K23" s="822">
        <f>I15+I16+I23+I30</f>
        <v>0</v>
      </c>
      <c r="L23" s="766"/>
      <c r="M23" s="766"/>
      <c r="N23" s="767"/>
      <c r="O23" s="767"/>
      <c r="P23" s="767"/>
      <c r="Q23" s="677"/>
      <c r="R23" s="677"/>
      <c r="S23" s="677"/>
      <c r="T23" s="678"/>
      <c r="U23" s="678"/>
    </row>
    <row r="24" spans="1:21" s="596" customFormat="1" ht="54.95" customHeight="1">
      <c r="B24" s="597">
        <v>4</v>
      </c>
      <c r="C24" s="1518" t="s">
        <v>41</v>
      </c>
      <c r="D24" s="1519"/>
      <c r="E24" s="1519"/>
      <c r="F24" s="1520"/>
      <c r="G24" s="598"/>
      <c r="H24" s="758"/>
      <c r="I24" s="766"/>
      <c r="J24" s="766"/>
      <c r="K24" s="766"/>
      <c r="L24" s="766"/>
      <c r="M24" s="766"/>
      <c r="N24" s="767"/>
      <c r="O24" s="767"/>
      <c r="P24" s="767"/>
      <c r="Q24" s="677"/>
      <c r="R24" s="677"/>
      <c r="S24" s="677"/>
      <c r="T24" s="678"/>
      <c r="U24" s="678"/>
    </row>
    <row r="25" spans="1:21" s="596" customFormat="1" ht="21" customHeight="1">
      <c r="A25" s="609"/>
      <c r="B25" s="599"/>
      <c r="C25" s="795" t="s">
        <v>502</v>
      </c>
      <c r="D25" s="601"/>
      <c r="E25" s="610"/>
      <c r="F25" s="603" t="s">
        <v>42</v>
      </c>
      <c r="G25" s="611"/>
      <c r="H25" s="768">
        <f>'Sch-1'!N46</f>
        <v>0</v>
      </c>
      <c r="I25" s="771">
        <f t="shared" ref="I25:I30" si="1">G25</f>
        <v>0</v>
      </c>
      <c r="J25" s="766"/>
      <c r="K25" s="766"/>
      <c r="L25" s="766"/>
      <c r="M25" s="766"/>
      <c r="N25" s="767"/>
      <c r="O25" s="767"/>
      <c r="P25" s="767"/>
      <c r="Q25" s="677"/>
      <c r="R25" s="677"/>
      <c r="S25" s="677"/>
      <c r="T25" s="678"/>
      <c r="U25" s="678"/>
    </row>
    <row r="26" spans="1:21" s="596" customFormat="1" ht="21" customHeight="1">
      <c r="A26" s="609"/>
      <c r="B26" s="599"/>
      <c r="C26" s="600" t="s">
        <v>39</v>
      </c>
      <c r="D26" s="601"/>
      <c r="E26" s="610"/>
      <c r="F26" s="603" t="s">
        <v>42</v>
      </c>
      <c r="G26" s="611"/>
      <c r="H26" s="768">
        <f>'Sch-2'!J45</f>
        <v>0</v>
      </c>
      <c r="I26" s="771">
        <f t="shared" si="1"/>
        <v>0</v>
      </c>
      <c r="J26" s="766"/>
      <c r="K26" s="766"/>
      <c r="L26" s="766"/>
      <c r="M26" s="766"/>
      <c r="N26" s="767"/>
      <c r="O26" s="767"/>
      <c r="P26" s="767"/>
      <c r="Q26" s="677"/>
      <c r="R26" s="677"/>
      <c r="S26" s="677"/>
      <c r="T26" s="678"/>
      <c r="U26" s="678"/>
    </row>
    <row r="27" spans="1:21" s="596" customFormat="1" ht="21" customHeight="1">
      <c r="A27" s="609"/>
      <c r="B27" s="599"/>
      <c r="C27" s="600" t="s">
        <v>40</v>
      </c>
      <c r="D27" s="601"/>
      <c r="E27" s="610"/>
      <c r="F27" s="603" t="s">
        <v>42</v>
      </c>
      <c r="G27" s="611"/>
      <c r="H27" s="768">
        <f>'Sch-3 '!P28</f>
        <v>0</v>
      </c>
      <c r="I27" s="771">
        <f t="shared" si="1"/>
        <v>0</v>
      </c>
      <c r="J27" s="766"/>
      <c r="K27" s="766"/>
      <c r="L27" s="766"/>
      <c r="M27" s="766"/>
      <c r="N27" s="767"/>
      <c r="O27" s="767"/>
      <c r="P27" s="767"/>
      <c r="Q27" s="677"/>
      <c r="R27" s="677"/>
      <c r="S27" s="677"/>
      <c r="T27" s="678"/>
      <c r="U27" s="678"/>
    </row>
    <row r="28" spans="1:21" s="596" customFormat="1" ht="21" customHeight="1">
      <c r="A28" s="609"/>
      <c r="B28" s="599"/>
      <c r="C28" s="795" t="s">
        <v>551</v>
      </c>
      <c r="D28" s="601"/>
      <c r="E28" s="610"/>
      <c r="F28" s="603" t="s">
        <v>42</v>
      </c>
      <c r="G28" s="611"/>
      <c r="H28" s="768">
        <f>'Sch-4a'!P23</f>
        <v>0</v>
      </c>
      <c r="I28" s="771">
        <f t="shared" si="1"/>
        <v>0</v>
      </c>
      <c r="J28" s="766"/>
      <c r="K28" s="766"/>
      <c r="L28" s="766"/>
      <c r="M28" s="766"/>
      <c r="N28" s="767"/>
      <c r="O28" s="767"/>
      <c r="P28" s="767"/>
      <c r="Q28" s="677"/>
      <c r="R28" s="677"/>
      <c r="S28" s="677"/>
      <c r="T28" s="678"/>
      <c r="U28" s="678"/>
    </row>
    <row r="29" spans="1:21" s="596" customFormat="1" ht="21" customHeight="1">
      <c r="A29" s="609"/>
      <c r="B29" s="599"/>
      <c r="C29" s="795" t="s">
        <v>554</v>
      </c>
      <c r="D29" s="601"/>
      <c r="E29" s="610"/>
      <c r="F29" s="603" t="s">
        <v>42</v>
      </c>
      <c r="G29" s="611"/>
      <c r="H29" s="768">
        <f>'Sch-4'!P21</f>
        <v>0</v>
      </c>
      <c r="I29" s="771">
        <f t="shared" si="1"/>
        <v>0</v>
      </c>
      <c r="J29" s="766"/>
      <c r="K29" s="766"/>
      <c r="L29" s="766"/>
      <c r="M29" s="766"/>
      <c r="N29" s="767"/>
      <c r="O29" s="767"/>
      <c r="P29" s="767"/>
      <c r="Q29" s="677"/>
      <c r="R29" s="677"/>
      <c r="S29" s="677"/>
      <c r="T29" s="678"/>
      <c r="U29" s="678"/>
    </row>
    <row r="30" spans="1:21" s="596" customFormat="1" ht="21" customHeight="1">
      <c r="A30" s="609"/>
      <c r="B30" s="605"/>
      <c r="C30" s="606" t="s">
        <v>67</v>
      </c>
      <c r="D30" s="607"/>
      <c r="E30" s="612"/>
      <c r="F30" s="608" t="s">
        <v>42</v>
      </c>
      <c r="G30" s="825"/>
      <c r="H30" s="768">
        <f>'Sch-7'!M20</f>
        <v>0</v>
      </c>
      <c r="I30" s="771">
        <f t="shared" si="1"/>
        <v>0</v>
      </c>
      <c r="J30" s="766"/>
      <c r="K30" s="766"/>
      <c r="L30" s="766"/>
      <c r="M30" s="766"/>
      <c r="N30" s="767"/>
      <c r="O30" s="767"/>
      <c r="P30" s="767"/>
      <c r="Q30" s="677"/>
      <c r="R30" s="677"/>
      <c r="S30" s="677"/>
      <c r="T30" s="678"/>
      <c r="U30" s="678"/>
    </row>
    <row r="31" spans="1:21" s="596" customFormat="1">
      <c r="A31" s="609"/>
      <c r="B31" s="613"/>
      <c r="C31" s="1521" t="s">
        <v>473</v>
      </c>
      <c r="D31" s="1522"/>
      <c r="E31" s="1522"/>
      <c r="F31" s="1522"/>
      <c r="G31" s="1522"/>
      <c r="H31" s="758"/>
      <c r="I31" s="766"/>
      <c r="J31" s="766"/>
      <c r="K31" s="766"/>
      <c r="L31" s="766"/>
      <c r="M31" s="766"/>
      <c r="N31" s="767"/>
      <c r="O31" s="767"/>
      <c r="P31" s="767"/>
      <c r="Q31" s="677"/>
      <c r="R31" s="677"/>
      <c r="S31" s="677"/>
      <c r="T31" s="678"/>
      <c r="U31" s="678"/>
    </row>
    <row r="32" spans="1:21" s="596" customFormat="1" ht="48.75" hidden="1" customHeight="1">
      <c r="A32" s="609"/>
      <c r="B32" s="679">
        <v>5</v>
      </c>
      <c r="C32" s="1523" t="s">
        <v>472</v>
      </c>
      <c r="D32" s="1523"/>
      <c r="E32" s="1523"/>
      <c r="F32" s="1523"/>
      <c r="G32" s="1523"/>
      <c r="H32" s="758"/>
      <c r="I32" s="766"/>
      <c r="J32" s="766"/>
      <c r="K32" s="766"/>
      <c r="L32" s="766"/>
      <c r="M32" s="766"/>
      <c r="N32" s="767"/>
      <c r="O32" s="767"/>
      <c r="P32" s="767"/>
      <c r="Q32" s="677"/>
      <c r="R32" s="677"/>
      <c r="S32" s="677"/>
      <c r="T32" s="678"/>
      <c r="U32" s="678"/>
    </row>
    <row r="33" spans="1:21" s="596" customFormat="1" ht="48.75" hidden="1" customHeight="1">
      <c r="A33" s="609"/>
      <c r="B33" s="1524"/>
      <c r="C33" s="1524"/>
      <c r="D33" s="1524"/>
      <c r="E33" s="1524"/>
      <c r="F33" s="1524"/>
      <c r="G33" s="1524"/>
      <c r="H33" s="758"/>
      <c r="I33" s="766"/>
      <c r="J33" s="766"/>
      <c r="K33" s="766"/>
      <c r="L33" s="766"/>
      <c r="M33" s="766"/>
      <c r="N33" s="767"/>
      <c r="O33" s="767"/>
      <c r="P33" s="767"/>
      <c r="Q33" s="677"/>
      <c r="R33" s="677"/>
      <c r="S33" s="677"/>
      <c r="T33" s="678"/>
      <c r="U33" s="678"/>
    </row>
    <row r="34" spans="1:21" s="596" customFormat="1" ht="48.75" hidden="1" customHeight="1">
      <c r="A34" s="609"/>
      <c r="B34" s="614"/>
      <c r="C34" s="1523" t="s">
        <v>0</v>
      </c>
      <c r="D34" s="1525"/>
      <c r="E34" s="1525"/>
      <c r="F34" s="1525"/>
      <c r="G34" s="1525"/>
      <c r="H34" s="758"/>
      <c r="I34" s="766"/>
      <c r="J34" s="766"/>
      <c r="K34" s="766"/>
      <c r="L34" s="766"/>
      <c r="M34" s="766"/>
      <c r="N34" s="767"/>
      <c r="O34" s="767"/>
      <c r="P34" s="767"/>
      <c r="Q34" s="677"/>
      <c r="R34" s="677"/>
      <c r="S34" s="677"/>
      <c r="T34" s="678"/>
      <c r="U34" s="678"/>
    </row>
    <row r="35" spans="1:21" s="596" customFormat="1" ht="33" customHeight="1">
      <c r="A35" s="590" t="s">
        <v>43</v>
      </c>
      <c r="B35" s="614"/>
      <c r="C35" s="615"/>
      <c r="E35" s="616"/>
      <c r="F35" s="616"/>
      <c r="G35" s="617"/>
      <c r="H35" s="758"/>
      <c r="I35" s="766"/>
      <c r="J35" s="766"/>
      <c r="K35" s="766"/>
      <c r="L35" s="766"/>
      <c r="M35" s="766"/>
      <c r="N35" s="767"/>
      <c r="O35" s="767"/>
      <c r="P35" s="767"/>
      <c r="Q35" s="677"/>
      <c r="R35" s="677"/>
      <c r="S35" s="677"/>
      <c r="T35" s="678"/>
      <c r="U35" s="678"/>
    </row>
    <row r="36" spans="1:21" s="596" customFormat="1" ht="33" customHeight="1">
      <c r="A36" s="618" t="s">
        <v>84</v>
      </c>
      <c r="B36" s="614"/>
      <c r="C36" s="615"/>
      <c r="E36" s="616"/>
      <c r="F36" s="616"/>
      <c r="G36" s="617"/>
      <c r="H36" s="758"/>
      <c r="I36" s="766"/>
      <c r="J36" s="766"/>
      <c r="K36" s="766"/>
      <c r="L36" s="766"/>
      <c r="M36" s="766"/>
      <c r="N36" s="767"/>
      <c r="O36" s="767"/>
      <c r="P36" s="767"/>
      <c r="Q36" s="677"/>
      <c r="R36" s="677"/>
      <c r="S36" s="677"/>
      <c r="T36" s="678"/>
      <c r="U36" s="678"/>
    </row>
    <row r="37" spans="1:21" s="596" customFormat="1" ht="33" customHeight="1">
      <c r="B37" s="618"/>
      <c r="D37" s="619"/>
      <c r="E37" s="620"/>
      <c r="F37" s="620"/>
      <c r="G37" s="620"/>
      <c r="H37" s="758"/>
      <c r="I37" s="766"/>
      <c r="J37" s="766"/>
      <c r="K37" s="766"/>
      <c r="L37" s="766"/>
      <c r="M37" s="766"/>
      <c r="N37" s="767"/>
      <c r="O37" s="767"/>
      <c r="P37" s="767"/>
      <c r="Q37" s="677"/>
      <c r="R37" s="677"/>
      <c r="S37" s="677"/>
      <c r="T37" s="678"/>
      <c r="U37" s="678"/>
    </row>
    <row r="38" spans="1:21" ht="33" customHeight="1">
      <c r="A38" s="621"/>
      <c r="B38" s="621"/>
      <c r="C38" s="622"/>
      <c r="D38" s="620"/>
      <c r="E38" s="618"/>
      <c r="F38" s="618"/>
      <c r="G38" s="623" t="s">
        <v>85</v>
      </c>
    </row>
    <row r="39" spans="1:21" ht="33" customHeight="1">
      <c r="A39" s="621"/>
      <c r="B39" s="621"/>
      <c r="C39" s="622"/>
      <c r="D39" s="620"/>
      <c r="E39" s="618"/>
      <c r="F39" s="618"/>
      <c r="G39" s="623" t="str">
        <f>"For and on behalf of " &amp; 'Sch-1'!C8</f>
        <v xml:space="preserve">For and on behalf of </v>
      </c>
    </row>
    <row r="40" spans="1:21" ht="33" customHeight="1">
      <c r="A40" s="624"/>
      <c r="B40" s="624"/>
      <c r="C40" s="624"/>
      <c r="D40" s="625"/>
      <c r="E40" s="626"/>
      <c r="F40" s="626"/>
      <c r="G40" s="587"/>
    </row>
    <row r="41" spans="1:21" ht="33" customHeight="1">
      <c r="A41" s="627" t="s">
        <v>255</v>
      </c>
      <c r="B41" s="627"/>
      <c r="C41" s="625" t="str">
        <f>IF('Sch-1'!B54=0,"", 'Sch-1'!B54)</f>
        <v>2-Feb-2020</v>
      </c>
      <c r="D41" s="625"/>
      <c r="E41" s="626" t="s">
        <v>86</v>
      </c>
      <c r="F41" s="1514" t="str">
        <f>'Sch-1'!M55</f>
        <v/>
      </c>
      <c r="G41" s="1514"/>
    </row>
    <row r="42" spans="1:21" ht="33" customHeight="1">
      <c r="A42" s="627" t="s">
        <v>256</v>
      </c>
      <c r="B42" s="627"/>
      <c r="C42" s="625" t="str">
        <f>IF('Sch-1'!B55=0,"", 'Sch-1'!B55)</f>
        <v/>
      </c>
      <c r="D42" s="628"/>
      <c r="E42" s="626" t="s">
        <v>87</v>
      </c>
      <c r="F42" s="1514" t="str">
        <f>'Sch-1'!M56</f>
        <v/>
      </c>
      <c r="G42" s="1514"/>
    </row>
    <row r="43" spans="1:21" ht="33" customHeight="1">
      <c r="A43" s="621"/>
      <c r="B43" s="621"/>
      <c r="C43" s="621"/>
      <c r="D43" s="621"/>
      <c r="E43" s="626"/>
      <c r="F43" s="626"/>
      <c r="G43" s="587"/>
    </row>
  </sheetData>
  <sheetProtection sheet="1" formatColumns="0" formatRows="0" selectLockedCells="1"/>
  <customSheetViews>
    <customSheetView guid="{1BFD9C24-2F44-4B3F-BC11-27A15F339058}" showPageBreaks="1" zeroValues="0" printArea="1" hiddenRows="1" hiddenColumns="1" state="hidden" view="pageBreakPreview" topLeftCell="A16">
      <selection activeCell="G18" sqref="G18"/>
      <pageMargins left="0.72" right="0.49" top="0.62" bottom="0.52" header="0.32" footer="0.27"/>
      <pageSetup scale="96" orientation="portrait" r:id="rId1"/>
      <headerFooter alignWithMargins="0">
        <oddFooter>&amp;R&amp;"Book Antiqua,Bold"&amp;10Letter of Discount  / Page &amp;P of &amp;N</oddFooter>
      </headerFooter>
    </customSheetView>
    <customSheetView guid="{A68B9ADD-4857-4982-919F-59DC4AD390A9}" showPageBreaks="1" zeroValues="0" printArea="1" hiddenRows="1" hiddenColumns="1" view="pageBreakPreview">
      <selection activeCell="G18" sqref="G18"/>
      <pageMargins left="0.72" right="0.49" top="0.62" bottom="0.52" header="0.32" footer="0.27"/>
      <pageSetup scale="96" orientation="portrait" r:id="rId2"/>
      <headerFooter alignWithMargins="0">
        <oddFooter>&amp;R&amp;"Book Antiqua,Bold"&amp;10Letter of Discount  / Page &amp;P of &amp;N</oddFooter>
      </headerFooter>
    </customSheetView>
    <customSheetView guid="{E31EEC54-5F58-47EA-99FC-C1E22AF5375A}" showPageBreaks="1" zeroValues="0" printArea="1" hiddenRows="1" hiddenColumns="1" view="pageBreakPreview" topLeftCell="A15">
      <selection activeCell="G18" sqref="G18"/>
      <pageMargins left="0.72" right="0.49" top="0.62" bottom="0.52" header="0.32" footer="0.27"/>
      <pageSetup scale="96" orientation="portrait" r:id="rId3"/>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A15">
      <selection activeCell="G22" sqref="G22"/>
      <pageMargins left="0.72" right="0.49" top="0.62" bottom="0.52" header="0.32" footer="0.27"/>
      <pageSetup scale="96" orientation="portrait" r:id="rId4"/>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5"/>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6"/>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7"/>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8"/>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9"/>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10"/>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1"/>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2"/>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3"/>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4"/>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5"/>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6"/>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7"/>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18"/>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19"/>
      <headerFooter alignWithMargins="0">
        <oddFooter>&amp;R&amp;"Book Antiqua,Bold"&amp;10Letter of Discount  / Page &amp;P of &amp;N</oddFooter>
      </headerFooter>
    </customSheetView>
    <customSheetView guid="{0E784DF4-DCB0-4594-B697-9BB3E5A34D91}" showPageBreaks="1" zeroValues="0" printArea="1" hiddenRows="1" hiddenColumns="1" view="pageBreakPreview" topLeftCell="A15">
      <selection activeCell="G18" sqref="G18"/>
      <pageMargins left="0.72" right="0.49" top="0.62" bottom="0.52" header="0.32" footer="0.27"/>
      <pageSetup scale="96" orientation="portrait" r:id="rId20"/>
      <headerFooter alignWithMargins="0">
        <oddFooter>&amp;R&amp;"Book Antiqua,Bold"&amp;10Letter of Discount  / Page &amp;P of &amp;N</oddFooter>
      </headerFooter>
    </customSheetView>
    <customSheetView guid="{49037B54-2990-41F2-A98D-615EDAEEEC02}" showPageBreaks="1" zeroValues="0" printArea="1" hiddenRows="1" hiddenColumns="1" view="pageBreakPreview">
      <selection activeCell="G18" sqref="G18"/>
      <pageMargins left="0.72" right="0.49" top="0.62" bottom="0.52" header="0.32" footer="0.27"/>
      <pageSetup scale="96" orientation="portrait" r:id="rId21"/>
      <headerFooter alignWithMargins="0">
        <oddFooter>&amp;R&amp;"Book Antiqua,Bold"&amp;10Letter of Discount  / Page &amp;P of &amp;N</oddFooter>
      </headerFooter>
    </customSheetView>
  </customSheetViews>
  <mergeCells count="14">
    <mergeCell ref="F41:G41"/>
    <mergeCell ref="F42:G42"/>
    <mergeCell ref="C16:F16"/>
    <mergeCell ref="C17:F17"/>
    <mergeCell ref="C24:F24"/>
    <mergeCell ref="C31:G31"/>
    <mergeCell ref="C32:G32"/>
    <mergeCell ref="B33:G33"/>
    <mergeCell ref="C34:G34"/>
    <mergeCell ref="C15:F15"/>
    <mergeCell ref="A1:G1"/>
    <mergeCell ref="A4:G4"/>
    <mergeCell ref="C12:G12"/>
    <mergeCell ref="A14:G14"/>
  </mergeCells>
  <phoneticPr fontId="29" type="noConversion"/>
  <dataValidations count="3">
    <dataValidation operator="greaterThanOrEqual" allowBlank="1" showInputMessage="1" showErrorMessage="1" error="Enter numeric figure without decimal only" sqref="G15"/>
    <dataValidation type="decimal" allowBlank="1" showInputMessage="1" showErrorMessage="1" error="Enter in percent only." sqref="G16 G25:G30">
      <formula1>0</formula1>
      <formula2>100</formula2>
    </dataValidation>
    <dataValidation type="decimal" operator="greaterThan" allowBlank="1" showInputMessage="1" showErrorMessage="1" error="Enter numeric figures only." sqref="G18:G23">
      <formula1>0</formula1>
    </dataValidation>
  </dataValidations>
  <pageMargins left="0.72" right="0.49" top="0.62" bottom="0.52" header="0.32" footer="0.27"/>
  <pageSetup scale="96" orientation="portrait" r:id="rId22"/>
  <headerFooter alignWithMargins="0">
    <oddFooter>&amp;R&amp;"Book Antiqua,Bold"&amp;10Letter of Discount  / Page &amp;P of &amp;N</oddFooter>
  </headerFooter>
  <drawing r:id="rId2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37"/>
    <pageSetUpPr fitToPage="1"/>
  </sheetPr>
  <dimension ref="A1:J17"/>
  <sheetViews>
    <sheetView showGridLines="0" view="pageBreakPreview" zoomScaleNormal="100" zoomScaleSheetLayoutView="100" workbookViewId="0">
      <selection activeCell="B2" sqref="B2:E2"/>
    </sheetView>
  </sheetViews>
  <sheetFormatPr defaultColWidth="8" defaultRowHeight="13.5"/>
  <cols>
    <col min="1" max="1" width="8.625" style="34" customWidth="1"/>
    <col min="2" max="2" width="11.125" style="34" customWidth="1"/>
    <col min="3" max="4" width="38.625" style="34" customWidth="1"/>
    <col min="5" max="5" width="11.25" style="34" customWidth="1"/>
    <col min="6" max="6" width="8.625" style="28" customWidth="1"/>
    <col min="7" max="9" width="8" style="28" customWidth="1"/>
    <col min="10" max="16384" width="8" style="19"/>
  </cols>
  <sheetData>
    <row r="1" spans="1:10" ht="30.75" customHeight="1">
      <c r="A1" s="772"/>
      <c r="B1" s="1306"/>
      <c r="C1" s="1307"/>
      <c r="D1" s="1307"/>
      <c r="E1" s="1308"/>
      <c r="F1" s="318"/>
      <c r="G1" s="826"/>
      <c r="H1" s="17"/>
      <c r="I1" s="17"/>
      <c r="J1" s="18"/>
    </row>
    <row r="2" spans="1:10" ht="78" customHeight="1">
      <c r="A2" s="1294" t="s">
        <v>312</v>
      </c>
      <c r="B2" s="1309" t="str">
        <f>Basic!B1</f>
        <v xml:space="preserve">Establishment of Reliable Communication Network Package-I (OPGW) in Puducherry </v>
      </c>
      <c r="C2" s="1310"/>
      <c r="D2" s="1310"/>
      <c r="E2" s="1311"/>
      <c r="F2" s="1294" t="str">
        <f>"Package " &amp;Basic!B3</f>
        <v xml:space="preserve">Package Establishment of Reliable Communication Network Package-I (OPGW) in Puducherry </v>
      </c>
      <c r="G2" s="16"/>
      <c r="H2" s="17"/>
      <c r="I2" s="17"/>
      <c r="J2" s="18"/>
    </row>
    <row r="3" spans="1:10" ht="23.25" customHeight="1">
      <c r="A3" s="1295"/>
      <c r="B3" s="1312" t="str">
        <f>Basic!B5</f>
        <v>Specification No: SR-II/C&amp;M/WC -2828/NIT-179(E)/2020</v>
      </c>
      <c r="C3" s="1313"/>
      <c r="D3" s="1313"/>
      <c r="E3" s="1314"/>
      <c r="F3" s="1295"/>
      <c r="G3" s="16"/>
      <c r="H3" s="17"/>
      <c r="I3" s="17"/>
      <c r="J3" s="18"/>
    </row>
    <row r="4" spans="1:10" ht="39.950000000000003" customHeight="1">
      <c r="A4" s="1295"/>
      <c r="B4" s="316">
        <v>1</v>
      </c>
      <c r="C4" s="1301" t="s">
        <v>563</v>
      </c>
      <c r="D4" s="1301"/>
      <c r="E4" s="1302"/>
      <c r="F4" s="1295"/>
      <c r="G4" s="23"/>
      <c r="H4" s="774" t="s">
        <v>477</v>
      </c>
      <c r="I4" s="17"/>
      <c r="J4" s="18"/>
    </row>
    <row r="5" spans="1:10" ht="30" customHeight="1">
      <c r="A5" s="1295"/>
      <c r="B5" s="316">
        <v>2</v>
      </c>
      <c r="C5" s="1301" t="s">
        <v>566</v>
      </c>
      <c r="D5" s="1301"/>
      <c r="E5" s="1302"/>
      <c r="F5" s="1295"/>
      <c r="G5" s="16"/>
      <c r="H5" s="17"/>
      <c r="I5" s="17"/>
      <c r="J5" s="18"/>
    </row>
    <row r="6" spans="1:10" s="28" customFormat="1" ht="30" customHeight="1">
      <c r="A6" s="1295"/>
      <c r="B6" s="316">
        <v>3</v>
      </c>
      <c r="C6" s="1301" t="s">
        <v>270</v>
      </c>
      <c r="D6" s="1301"/>
      <c r="E6" s="1302"/>
      <c r="F6" s="1295"/>
      <c r="G6" s="16"/>
      <c r="H6" s="17"/>
      <c r="I6" s="17"/>
      <c r="J6" s="17"/>
    </row>
    <row r="7" spans="1:10" ht="52.5" hidden="1" customHeight="1">
      <c r="A7" s="1295"/>
      <c r="B7" s="316">
        <v>4</v>
      </c>
      <c r="C7" s="1301" t="s">
        <v>459</v>
      </c>
      <c r="D7" s="1301"/>
      <c r="E7" s="1302"/>
      <c r="F7" s="1295"/>
      <c r="G7" s="16"/>
      <c r="H7" s="17"/>
      <c r="I7" s="17"/>
      <c r="J7" s="18"/>
    </row>
    <row r="8" spans="1:10" ht="9.75" customHeight="1">
      <c r="A8" s="1295"/>
      <c r="B8" s="21"/>
      <c r="C8" s="20"/>
      <c r="D8" s="20"/>
      <c r="E8" s="22"/>
      <c r="F8" s="1295"/>
      <c r="G8" s="16"/>
      <c r="H8" s="17"/>
      <c r="I8" s="17"/>
      <c r="J8" s="18"/>
    </row>
    <row r="9" spans="1:10" ht="23.25" customHeight="1">
      <c r="A9" s="1295"/>
      <c r="B9" s="1303"/>
      <c r="C9" s="1304"/>
      <c r="D9" s="1304"/>
      <c r="E9" s="1305"/>
      <c r="F9" s="1295"/>
      <c r="G9" s="16"/>
      <c r="H9" s="17"/>
      <c r="I9" s="17"/>
      <c r="J9" s="18"/>
    </row>
    <row r="10" spans="1:10" ht="10.5" customHeight="1">
      <c r="A10" s="1295"/>
      <c r="B10" s="24"/>
      <c r="C10" s="25"/>
      <c r="D10" s="25"/>
      <c r="E10" s="26"/>
      <c r="F10" s="1295"/>
      <c r="G10" s="16"/>
      <c r="H10" s="17"/>
      <c r="I10" s="17"/>
      <c r="J10" s="18"/>
    </row>
    <row r="11" spans="1:10" ht="24" customHeight="1">
      <c r="A11" s="1295"/>
      <c r="B11" s="1299" t="s">
        <v>395</v>
      </c>
      <c r="C11" s="1300"/>
      <c r="D11" s="1300"/>
      <c r="E11" s="27"/>
      <c r="F11" s="1295"/>
    </row>
    <row r="12" spans="1:10" ht="15.95" customHeight="1">
      <c r="A12" s="1296"/>
      <c r="B12" s="1288" t="s">
        <v>396</v>
      </c>
      <c r="C12" s="1289"/>
      <c r="D12" s="1289"/>
      <c r="E12" s="29"/>
      <c r="F12" s="1296"/>
      <c r="G12" s="16"/>
      <c r="H12" s="17"/>
      <c r="I12" s="17"/>
      <c r="J12" s="18"/>
    </row>
    <row r="13" spans="1:10" ht="24" customHeight="1">
      <c r="A13" s="1293"/>
      <c r="B13" s="1290" t="s">
        <v>397</v>
      </c>
      <c r="C13" s="1291"/>
      <c r="D13" s="1291"/>
      <c r="E13" s="27"/>
      <c r="F13" s="1292"/>
      <c r="G13" s="30"/>
      <c r="H13" s="30"/>
      <c r="I13" s="30"/>
      <c r="J13" s="30"/>
    </row>
    <row r="14" spans="1:10" ht="15.95" customHeight="1">
      <c r="A14" s="1293"/>
      <c r="B14" s="1297" t="s">
        <v>398</v>
      </c>
      <c r="C14" s="1298"/>
      <c r="D14" s="1298"/>
      <c r="E14" s="31"/>
      <c r="F14" s="1292"/>
      <c r="G14" s="30"/>
      <c r="H14" s="30"/>
      <c r="I14" s="30"/>
      <c r="J14" s="30"/>
    </row>
    <row r="15" spans="1:10" ht="15.75">
      <c r="A15" s="32"/>
      <c r="B15" s="33"/>
      <c r="C15" s="33"/>
      <c r="D15" s="33"/>
      <c r="E15" s="33"/>
      <c r="F15" s="17"/>
      <c r="G15" s="17"/>
      <c r="H15" s="17"/>
      <c r="I15" s="17"/>
      <c r="J15" s="18"/>
    </row>
    <row r="16" spans="1:10" ht="15.75">
      <c r="A16" s="32"/>
      <c r="B16" s="20"/>
      <c r="C16" s="20"/>
      <c r="D16" s="20"/>
      <c r="E16" s="20"/>
      <c r="F16" s="17"/>
      <c r="G16" s="17"/>
      <c r="H16" s="17"/>
      <c r="I16" s="17"/>
      <c r="J16" s="18"/>
    </row>
    <row r="17" spans="1:10" ht="15.75">
      <c r="A17" s="32"/>
      <c r="B17" s="32"/>
      <c r="C17" s="32"/>
      <c r="D17" s="32"/>
      <c r="E17" s="32"/>
      <c r="F17" s="17"/>
      <c r="G17" s="17"/>
      <c r="H17" s="17"/>
      <c r="I17" s="17"/>
      <c r="J17" s="18"/>
    </row>
  </sheetData>
  <sheetProtection sheet="1" objects="1" scenarios="1" formatColumns="0" formatRows="0" selectLockedCells="1"/>
  <customSheetViews>
    <customSheetView guid="{1BFD9C24-2F44-4B3F-BC11-27A15F339058}"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A68B9ADD-4857-4982-919F-59DC4AD390A9}" showPageBreaks="1" showGridLines="0" fitToPage="1" printArea="1" hiddenRows="1" view="pageBreakPreview">
      <selection activeCell="B12" sqref="B12:D1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E31EEC54-5F58-47EA-99FC-C1E22AF5375A}" showPageBreaks="1" showGridLines="0" fitToPage="1" printArea="1" hiddenRows="1" view="pageBreakPreview">
      <selection activeCell="C5" sqref="C5:E5"/>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498493C3-769C-4143-9114-C68CD1D40B11}" showPageBreaks="1" showGridLines="0" fitToPage="1" printArea="1" hiddenRows="1" view="pageBreakPreview">
      <selection activeCell="J3" sqref="J3"/>
      <pageMargins left="0.15748031496063" right="0.23622047244094499" top="0.78" bottom="0.98425196850393704" header="0.35433070866141703" footer="0.511811023622047"/>
      <printOptions horizontalCentered="1"/>
      <pageSetup paperSize="9" fitToHeight="0" orientation="landscape" r:id="rId4"/>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0E784DF4-DCB0-4594-B697-9BB3E5A34D91}" showPageBreaks="1" showGridLines="0" fitToPage="1" printArea="1" hiddenRows="1" view="pageBreakPreview">
      <selection activeCell="C6" sqref="C6:E6"/>
      <pageMargins left="0.15748031496063" right="0.23622047244094499" top="0.78" bottom="0.98425196850393704" header="0.35433070866141703" footer="0.511811023622047"/>
      <printOptions horizontalCentered="1"/>
      <pageSetup paperSize="9" fitToHeight="0" orientation="landscape" r:id="rId23"/>
      <headerFooter alignWithMargins="0"/>
    </customSheetView>
    <customSheetView guid="{49037B54-2990-41F2-A98D-615EDAEEEC02}" showPageBreaks="1" showGridLines="0" fitToPage="1" printArea="1" hiddenRows="1" view="pageBreakPreview">
      <selection activeCell="B12" sqref="B12:D12"/>
      <pageMargins left="0.15748031496063" right="0.23622047244094499" top="0.78" bottom="0.98425196850393704" header="0.35433070866141703" footer="0.511811023622047"/>
      <printOptions horizontalCentered="1"/>
      <pageSetup paperSize="9" fitToHeight="0" orientation="landscape" r:id="rId24"/>
      <headerFooter alignWithMargins="0"/>
    </customSheetView>
  </customSheetViews>
  <mergeCells count="16">
    <mergeCell ref="B1:E1"/>
    <mergeCell ref="C4:E4"/>
    <mergeCell ref="C5:E5"/>
    <mergeCell ref="B2:E2"/>
    <mergeCell ref="B3:E3"/>
    <mergeCell ref="B12:D12"/>
    <mergeCell ref="B13:D13"/>
    <mergeCell ref="F13:F14"/>
    <mergeCell ref="A13:A14"/>
    <mergeCell ref="A2:A12"/>
    <mergeCell ref="F2:F12"/>
    <mergeCell ref="B14:D14"/>
    <mergeCell ref="B11:D11"/>
    <mergeCell ref="C6:E6"/>
    <mergeCell ref="B9:E9"/>
    <mergeCell ref="C7:E7"/>
  </mergeCells>
  <phoneticPr fontId="2" type="noConversion"/>
  <printOptions horizontalCentered="1"/>
  <pageMargins left="0.15748031496063" right="0.23622047244094499" top="0.78" bottom="0.98425196850393704" header="0.35433070866141703" footer="0.511811023622047"/>
  <pageSetup paperSize="9" fitToHeight="0" orientation="landscape" r:id="rId25"/>
  <headerFooter alignWithMargins="0"/>
  <drawing r:id="rId2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642"/>
    <col min="2" max="2" width="26.875" style="643" customWidth="1"/>
    <col min="3" max="3" width="22.875" style="643" customWidth="1"/>
    <col min="4" max="5" width="15.625" style="643" customWidth="1"/>
    <col min="6" max="16384" width="9" style="619"/>
  </cols>
  <sheetData>
    <row r="1" spans="1:6">
      <c r="A1" s="629"/>
      <c r="B1" s="630"/>
      <c r="C1" s="630"/>
      <c r="D1" s="630"/>
      <c r="E1" s="630"/>
    </row>
    <row r="2" spans="1:6" ht="21.95" customHeight="1">
      <c r="A2" s="1526" t="s">
        <v>44</v>
      </c>
      <c r="B2" s="1526"/>
      <c r="C2" s="1526"/>
      <c r="D2" s="1526"/>
      <c r="E2" s="619"/>
    </row>
    <row r="3" spans="1:6">
      <c r="A3" s="629"/>
      <c r="B3" s="630"/>
      <c r="C3" s="630"/>
      <c r="D3" s="630"/>
      <c r="E3" s="630"/>
    </row>
    <row r="4" spans="1:6" ht="30">
      <c r="A4" s="631" t="s">
        <v>45</v>
      </c>
      <c r="B4" s="632" t="s">
        <v>46</v>
      </c>
      <c r="C4" s="631" t="s">
        <v>75</v>
      </c>
      <c r="D4" s="631" t="s">
        <v>47</v>
      </c>
      <c r="E4" s="631" t="s">
        <v>48</v>
      </c>
    </row>
    <row r="5" spans="1:6" ht="18" customHeight="1">
      <c r="A5" s="633" t="s">
        <v>49</v>
      </c>
      <c r="B5" s="633" t="s">
        <v>50</v>
      </c>
      <c r="C5" s="633" t="s">
        <v>51</v>
      </c>
      <c r="D5" s="633" t="s">
        <v>52</v>
      </c>
      <c r="E5" s="633" t="s">
        <v>53</v>
      </c>
    </row>
    <row r="6" spans="1:6" ht="45" customHeight="1">
      <c r="A6" s="634">
        <v>1</v>
      </c>
      <c r="B6" s="635"/>
      <c r="C6" s="636"/>
      <c r="D6" s="637"/>
      <c r="E6" s="638">
        <f t="shared" ref="E6:E15" si="0">C6*D6</f>
        <v>0</v>
      </c>
    </row>
    <row r="7" spans="1:6" ht="45" customHeight="1">
      <c r="A7" s="634">
        <v>2</v>
      </c>
      <c r="B7" s="635"/>
      <c r="C7" s="636"/>
      <c r="D7" s="637"/>
      <c r="E7" s="638">
        <f t="shared" si="0"/>
        <v>0</v>
      </c>
    </row>
    <row r="8" spans="1:6" ht="45" customHeight="1">
      <c r="A8" s="634">
        <v>3</v>
      </c>
      <c r="B8" s="635"/>
      <c r="C8" s="636"/>
      <c r="D8" s="637"/>
      <c r="E8" s="638">
        <f t="shared" si="0"/>
        <v>0</v>
      </c>
    </row>
    <row r="9" spans="1:6" ht="45" customHeight="1">
      <c r="A9" s="634">
        <v>4</v>
      </c>
      <c r="B9" s="635"/>
      <c r="C9" s="636"/>
      <c r="D9" s="637"/>
      <c r="E9" s="638">
        <f t="shared" si="0"/>
        <v>0</v>
      </c>
    </row>
    <row r="10" spans="1:6" ht="45" customHeight="1">
      <c r="A10" s="634">
        <v>5</v>
      </c>
      <c r="B10" s="635"/>
      <c r="C10" s="636"/>
      <c r="D10" s="637"/>
      <c r="E10" s="638">
        <f t="shared" si="0"/>
        <v>0</v>
      </c>
    </row>
    <row r="11" spans="1:6" ht="45" customHeight="1">
      <c r="A11" s="634">
        <v>6</v>
      </c>
      <c r="B11" s="635"/>
      <c r="C11" s="636"/>
      <c r="D11" s="637"/>
      <c r="E11" s="638">
        <f t="shared" si="0"/>
        <v>0</v>
      </c>
    </row>
    <row r="12" spans="1:6" ht="45" customHeight="1">
      <c r="A12" s="634">
        <v>7</v>
      </c>
      <c r="B12" s="635"/>
      <c r="C12" s="636"/>
      <c r="D12" s="637"/>
      <c r="E12" s="638">
        <f t="shared" si="0"/>
        <v>0</v>
      </c>
    </row>
    <row r="13" spans="1:6" ht="45" customHeight="1">
      <c r="A13" s="634">
        <v>8</v>
      </c>
      <c r="B13" s="635"/>
      <c r="C13" s="636"/>
      <c r="D13" s="637"/>
      <c r="E13" s="638">
        <f t="shared" si="0"/>
        <v>0</v>
      </c>
    </row>
    <row r="14" spans="1:6" ht="45" customHeight="1">
      <c r="A14" s="634">
        <v>9</v>
      </c>
      <c r="B14" s="635"/>
      <c r="C14" s="636"/>
      <c r="D14" s="637"/>
      <c r="E14" s="638">
        <f t="shared" si="0"/>
        <v>0</v>
      </c>
    </row>
    <row r="15" spans="1:6" ht="45" customHeight="1">
      <c r="A15" s="634">
        <v>10</v>
      </c>
      <c r="B15" s="635"/>
      <c r="C15" s="636"/>
      <c r="D15" s="637"/>
      <c r="E15" s="638">
        <f t="shared" si="0"/>
        <v>0</v>
      </c>
    </row>
    <row r="16" spans="1:6" ht="45" customHeight="1">
      <c r="A16" s="639"/>
      <c r="B16" s="640" t="s">
        <v>54</v>
      </c>
      <c r="C16" s="640"/>
      <c r="D16" s="640"/>
      <c r="E16" s="640">
        <f>SUM(E6:E15)</f>
        <v>0</v>
      </c>
      <c r="F16" s="641"/>
    </row>
    <row r="17" ht="30" customHeight="1"/>
    <row r="18" ht="30" customHeight="1"/>
    <row r="19" ht="30" customHeight="1"/>
    <row r="20" ht="30" customHeight="1"/>
    <row r="21" ht="30" customHeight="1"/>
  </sheetData>
  <sheetProtection sheet="1" formatColumns="0" formatRows="0" selectLockedCells="1"/>
  <customSheetViews>
    <customSheetView guid="{1BFD9C24-2F44-4B3F-BC11-27A15F339058}" state="hidden">
      <selection activeCell="C8" sqref="C8"/>
      <pageMargins left="0.75" right="0.75" top="0.65" bottom="1" header="0.5" footer="0.5"/>
      <pageSetup orientation="portrait" r:id="rId1"/>
      <headerFooter alignWithMargins="0"/>
    </customSheetView>
    <customSheetView guid="{A68B9ADD-4857-4982-919F-59DC4AD390A9}" state="hidden">
      <selection activeCell="C8" sqref="C8"/>
      <pageMargins left="0.75" right="0.75" top="0.65" bottom="1" header="0.5" footer="0.5"/>
      <pageSetup orientation="portrait" r:id="rId2"/>
      <headerFooter alignWithMargins="0"/>
    </customSheetView>
    <customSheetView guid="{E31EEC54-5F58-47EA-99FC-C1E22AF5375A}" state="hidden">
      <selection activeCell="C8" sqref="C8"/>
      <pageMargins left="0.75" right="0.75" top="0.65" bottom="1" header="0.5" footer="0.5"/>
      <pageSetup orientation="portrait" r:id="rId3"/>
      <headerFooter alignWithMargins="0"/>
    </customSheetView>
    <customSheetView guid="{498493C3-769C-4143-9114-C68CD1D40B11}" state="hidden">
      <selection activeCell="C8" sqref="C8"/>
      <pageMargins left="0.75" right="0.75" top="0.65" bottom="1" header="0.5" footer="0.5"/>
      <pageSetup orientation="portrait" r:id="rId4"/>
      <headerFooter alignWithMargins="0"/>
    </customSheetView>
    <customSheetView guid="{B835C05C-B615-4DCB-982D-4519616B3CD8}" state="hidden">
      <selection activeCell="C8" sqref="C8"/>
      <pageMargins left="0.75" right="0.75" top="0.65" bottom="1" header="0.5" footer="0.5"/>
      <pageSetup orientation="portrait" r:id="rId5"/>
      <headerFooter alignWithMargins="0"/>
    </customSheetView>
    <customSheetView guid="{223BC0FC-814D-40F0-9795-CE82A16FF3A5}" state="hidden">
      <selection activeCell="C8" sqref="C8"/>
      <pageMargins left="0.75" right="0.75" top="0.65" bottom="1" header="0.5" footer="0.5"/>
      <pageSetup orientation="portrait" r:id="rId6"/>
      <headerFooter alignWithMargins="0"/>
    </customSheetView>
    <customSheetView guid="{D53177B2-31EC-4222-B97A-A37DCFD9E45B}" state="hidden">
      <selection activeCell="C8" sqref="C8"/>
      <pageMargins left="0.75" right="0.75" top="0.65" bottom="1" header="0.5" footer="0.5"/>
      <pageSetup orientation="portrait" r:id="rId7"/>
      <headerFooter alignWithMargins="0"/>
    </customSheetView>
    <customSheetView guid="{B3CE7B10-A914-4559-A6DA-AED8C22AFD6D}" state="hidden">
      <selection activeCell="C8" sqref="C8"/>
      <pageMargins left="0.75" right="0.75" top="0.65" bottom="1" header="0.5" footer="0.5"/>
      <pageSetup orientation="portrait" r:id="rId8"/>
      <headerFooter alignWithMargins="0"/>
    </customSheetView>
    <customSheetView guid="{7487ED9F-BBED-4B2A-9631-22F1A430946B}">
      <selection activeCell="B6" sqref="B6:D15"/>
      <pageMargins left="0.75" right="0.75" top="0.65" bottom="1" header="0.5" footer="0.5"/>
      <pageSetup orientation="portrait" r:id="rId9"/>
      <headerFooter alignWithMargins="0"/>
    </customSheetView>
    <customSheetView guid="{A7DBDDEF-9245-44C6-9EBF-032DB6E1C0A2}" topLeftCell="A9">
      <selection activeCell="B6" sqref="B6:D15"/>
      <pageMargins left="0.75" right="0.75" top="0.65" bottom="1" header="0.5" footer="0.5"/>
      <pageSetup orientation="portrait" r:id="rId10"/>
      <headerFooter alignWithMargins="0"/>
    </customSheetView>
    <customSheetView guid="{E9F4E142-7D26-464D-BECA-4F3806DB1FE1}">
      <selection activeCell="G8" sqref="G8"/>
      <pageMargins left="0.75" right="0.75" top="0.65" bottom="1" header="0.5" footer="0.5"/>
      <pageSetup orientation="portrait" r:id="rId11"/>
      <headerFooter alignWithMargins="0"/>
    </customSheetView>
    <customSheetView guid="{27A45B7A-04F2-4516-B80B-5ED0825D4ED3}" scale="70">
      <selection activeCell="C6" sqref="C6:D6"/>
      <pageMargins left="0.75" right="0.75" top="0.65" bottom="1" header="0.5" footer="0.5"/>
      <pageSetup orientation="portrait" r:id="rId12"/>
      <headerFooter alignWithMargins="0"/>
    </customSheetView>
    <customSheetView guid="{ECE9294F-C910-4036-88BC-B1F2176FB06B}">
      <selection activeCell="B9" sqref="B9"/>
      <pageMargins left="0.75" right="0.75" top="0.65" bottom="1" header="0.5" footer="0.5"/>
      <pageSetup orientation="portrait" r:id="rId13"/>
      <headerFooter alignWithMargins="0"/>
    </customSheetView>
    <customSheetView guid="{B23AD343-29DA-4CE0-BD10-47BF44F3782F}">
      <selection activeCell="G8" sqref="G8"/>
      <pageMargins left="0.75" right="0.75" top="0.65" bottom="1" header="0.5" footer="0.5"/>
      <pageSetup orientation="portrait" r:id="rId14"/>
      <headerFooter alignWithMargins="0"/>
    </customSheetView>
    <customSheetView guid="{4AA1107B-A795-4744-B566-827168772C7A}">
      <selection activeCell="B6" sqref="B6:D15"/>
      <pageMargins left="0.75" right="0.75" top="0.65" bottom="1" header="0.5" footer="0.5"/>
      <pageSetup orientation="portrait" r:id="rId15"/>
      <headerFooter alignWithMargins="0"/>
    </customSheetView>
    <customSheetView guid="{EE46BCD1-F715-4FA9-A5FC-1B125AD601E0}">
      <selection activeCell="B6" sqref="B6:D15"/>
      <pageMargins left="0.75" right="0.75" top="0.65" bottom="1" header="0.5" footer="0.5"/>
      <pageSetup orientation="portrait" r:id="rId16"/>
      <headerFooter alignWithMargins="0"/>
    </customSheetView>
    <customSheetView guid="{D0757F9E-DF41-4B40-A5E5-F4F8FDD8D61D}" state="hidden">
      <selection activeCell="C8" sqref="C8"/>
      <pageMargins left="0.75" right="0.75" top="0.65" bottom="1" header="0.5" footer="0.5"/>
      <pageSetup orientation="portrait" r:id="rId17"/>
      <headerFooter alignWithMargins="0"/>
    </customSheetView>
    <customSheetView guid="{E97134B6-5E8D-4951-8DA0-73D065532361}" state="hidden">
      <selection activeCell="C8" sqref="C8"/>
      <pageMargins left="0.75" right="0.75" top="0.65" bottom="1" header="0.5" footer="0.5"/>
      <pageSetup orientation="portrait" r:id="rId18"/>
      <headerFooter alignWithMargins="0"/>
    </customSheetView>
    <customSheetView guid="{C431BC99-7569-44AB-83F6-AB73BDED3783}" state="hidden">
      <selection activeCell="C8" sqref="C8"/>
      <pageMargins left="0.75" right="0.75" top="0.65" bottom="1" header="0.5" footer="0.5"/>
      <pageSetup orientation="portrait" r:id="rId19"/>
      <headerFooter alignWithMargins="0"/>
    </customSheetView>
    <customSheetView guid="{0E784DF4-DCB0-4594-B697-9BB3E5A34D91}" state="hidden">
      <selection activeCell="C8" sqref="C8"/>
      <pageMargins left="0.75" right="0.75" top="0.65" bottom="1" header="0.5" footer="0.5"/>
      <pageSetup orientation="portrait" r:id="rId20"/>
      <headerFooter alignWithMargins="0"/>
    </customSheetView>
    <customSheetView guid="{49037B54-2990-41F2-A98D-615EDAEEEC02}" state="hidden">
      <selection activeCell="C8" sqref="C8"/>
      <pageMargins left="0.75" right="0.75" top="0.65" bottom="1" header="0.5" footer="0.5"/>
      <pageSetup orientation="portrait" r:id="rId21"/>
      <headerFooter alignWithMargins="0"/>
    </customSheetView>
  </customSheetViews>
  <mergeCells count="1">
    <mergeCell ref="A2:D2"/>
  </mergeCells>
  <phoneticPr fontId="29" type="noConversion"/>
  <pageMargins left="0.75" right="0.75" top="0.65" bottom="1" header="0.5" footer="0.5"/>
  <pageSetup orientation="portrait" r:id="rId22"/>
  <headerFooter alignWithMargins="0"/>
  <drawing r:id="rId2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7"/>
  </sheetPr>
  <dimension ref="A1:F21"/>
  <sheetViews>
    <sheetView zoomScaleNormal="100" workbookViewId="0">
      <selection activeCell="B6" sqref="B6"/>
    </sheetView>
  </sheetViews>
  <sheetFormatPr defaultColWidth="9" defaultRowHeight="16.5"/>
  <cols>
    <col min="1" max="1" width="9" style="642"/>
    <col min="2" max="2" width="26.875" style="643" customWidth="1"/>
    <col min="3" max="3" width="22.875" style="643" customWidth="1"/>
    <col min="4" max="5" width="15.625" style="643" customWidth="1"/>
    <col min="6" max="16384" width="9" style="619"/>
  </cols>
  <sheetData>
    <row r="1" spans="1:6">
      <c r="A1" s="629"/>
      <c r="B1" s="630"/>
      <c r="C1" s="630"/>
      <c r="D1" s="630"/>
      <c r="E1" s="630"/>
    </row>
    <row r="2" spans="1:6" ht="21.95" customHeight="1">
      <c r="A2" s="1526" t="s">
        <v>55</v>
      </c>
      <c r="B2" s="1526"/>
      <c r="C2" s="1526"/>
      <c r="D2" s="1527"/>
      <c r="E2"/>
    </row>
    <row r="3" spans="1:6">
      <c r="A3" s="629"/>
      <c r="B3" s="630"/>
      <c r="C3" s="630"/>
      <c r="D3" s="630"/>
      <c r="E3" s="630"/>
    </row>
    <row r="4" spans="1:6" ht="36" customHeight="1">
      <c r="A4" s="631" t="s">
        <v>45</v>
      </c>
      <c r="B4" s="632" t="s">
        <v>46</v>
      </c>
      <c r="C4" s="631" t="s">
        <v>56</v>
      </c>
      <c r="D4" s="631" t="s">
        <v>57</v>
      </c>
      <c r="E4" s="631" t="s">
        <v>58</v>
      </c>
    </row>
    <row r="5" spans="1:6" ht="18" customHeight="1">
      <c r="A5" s="633" t="s">
        <v>49</v>
      </c>
      <c r="B5" s="633" t="s">
        <v>50</v>
      </c>
      <c r="C5" s="633" t="s">
        <v>51</v>
      </c>
      <c r="D5" s="633" t="s">
        <v>52</v>
      </c>
      <c r="E5" s="633" t="s">
        <v>53</v>
      </c>
    </row>
    <row r="6" spans="1:6" ht="45" customHeight="1">
      <c r="A6" s="634">
        <v>1</v>
      </c>
      <c r="B6" s="635"/>
      <c r="C6" s="636"/>
      <c r="D6" s="637"/>
      <c r="E6" s="638">
        <f>C6*D6</f>
        <v>0</v>
      </c>
    </row>
    <row r="7" spans="1:6" ht="45" customHeight="1">
      <c r="A7" s="634">
        <v>2</v>
      </c>
      <c r="B7" s="635"/>
      <c r="C7" s="636"/>
      <c r="D7" s="637"/>
      <c r="E7" s="638">
        <f t="shared" ref="E7:E15" si="0">C7*D7</f>
        <v>0</v>
      </c>
    </row>
    <row r="8" spans="1:6" ht="45" customHeight="1">
      <c r="A8" s="634">
        <v>3</v>
      </c>
      <c r="B8" s="635"/>
      <c r="C8" s="636"/>
      <c r="D8" s="637"/>
      <c r="E8" s="638">
        <f t="shared" si="0"/>
        <v>0</v>
      </c>
    </row>
    <row r="9" spans="1:6" ht="45" customHeight="1">
      <c r="A9" s="634">
        <v>4</v>
      </c>
      <c r="B9" s="635"/>
      <c r="C9" s="636"/>
      <c r="D9" s="637"/>
      <c r="E9" s="638">
        <f t="shared" si="0"/>
        <v>0</v>
      </c>
    </row>
    <row r="10" spans="1:6" ht="45" customHeight="1">
      <c r="A10" s="634">
        <v>5</v>
      </c>
      <c r="B10" s="635"/>
      <c r="C10" s="636"/>
      <c r="D10" s="637"/>
      <c r="E10" s="638">
        <f t="shared" si="0"/>
        <v>0</v>
      </c>
    </row>
    <row r="11" spans="1:6" ht="45" customHeight="1">
      <c r="A11" s="634">
        <v>6</v>
      </c>
      <c r="B11" s="635"/>
      <c r="C11" s="636"/>
      <c r="D11" s="637"/>
      <c r="E11" s="638">
        <f t="shared" si="0"/>
        <v>0</v>
      </c>
    </row>
    <row r="12" spans="1:6" ht="45" customHeight="1">
      <c r="A12" s="634">
        <v>7</v>
      </c>
      <c r="B12" s="635"/>
      <c r="C12" s="636"/>
      <c r="D12" s="637"/>
      <c r="E12" s="638">
        <f t="shared" si="0"/>
        <v>0</v>
      </c>
    </row>
    <row r="13" spans="1:6" ht="45" customHeight="1">
      <c r="A13" s="634">
        <v>8</v>
      </c>
      <c r="B13" s="635"/>
      <c r="C13" s="636"/>
      <c r="D13" s="637"/>
      <c r="E13" s="638">
        <f t="shared" si="0"/>
        <v>0</v>
      </c>
    </row>
    <row r="14" spans="1:6" ht="45" customHeight="1">
      <c r="A14" s="634">
        <v>9</v>
      </c>
      <c r="B14" s="635"/>
      <c r="C14" s="636"/>
      <c r="D14" s="637"/>
      <c r="E14" s="638">
        <f t="shared" si="0"/>
        <v>0</v>
      </c>
    </row>
    <row r="15" spans="1:6" ht="45" customHeight="1">
      <c r="A15" s="634">
        <v>10</v>
      </c>
      <c r="B15" s="635"/>
      <c r="C15" s="636"/>
      <c r="D15" s="637"/>
      <c r="E15" s="638">
        <f t="shared" si="0"/>
        <v>0</v>
      </c>
    </row>
    <row r="16" spans="1:6" ht="45" customHeight="1">
      <c r="A16" s="639"/>
      <c r="B16" s="640" t="s">
        <v>54</v>
      </c>
      <c r="C16" s="640"/>
      <c r="D16" s="640"/>
      <c r="E16" s="640">
        <f>SUM(E6:E15)</f>
        <v>0</v>
      </c>
      <c r="F16" s="641"/>
    </row>
    <row r="17" ht="30" customHeight="1"/>
    <row r="18" ht="30" customHeight="1"/>
    <row r="19" ht="30" customHeight="1"/>
    <row r="20" ht="30" customHeight="1"/>
    <row r="21" ht="30" customHeight="1"/>
  </sheetData>
  <sheetProtection sheet="1" formatColumns="0" formatRows="0" selectLockedCells="1"/>
  <customSheetViews>
    <customSheetView guid="{1BFD9C24-2F44-4B3F-BC11-27A15F339058}" state="hidden">
      <selection activeCell="B6" sqref="B6"/>
      <pageMargins left="0.75" right="0.75" top="0.65" bottom="1" header="0.5" footer="0.5"/>
      <pageSetup orientation="portrait" r:id="rId1"/>
      <headerFooter alignWithMargins="0"/>
    </customSheetView>
    <customSheetView guid="{A68B9ADD-4857-4982-919F-59DC4AD390A9}" state="hidden">
      <selection activeCell="B6" sqref="B6"/>
      <pageMargins left="0.75" right="0.75" top="0.65" bottom="1" header="0.5" footer="0.5"/>
      <pageSetup orientation="portrait" r:id="rId2"/>
      <headerFooter alignWithMargins="0"/>
    </customSheetView>
    <customSheetView guid="{E31EEC54-5F58-47EA-99FC-C1E22AF5375A}" state="hidden">
      <selection activeCell="B6" sqref="B6"/>
      <pageMargins left="0.75" right="0.75" top="0.65" bottom="1" header="0.5" footer="0.5"/>
      <pageSetup orientation="portrait" r:id="rId3"/>
      <headerFooter alignWithMargins="0"/>
    </customSheetView>
    <customSheetView guid="{498493C3-769C-4143-9114-C68CD1D40B11}" state="hidden">
      <selection activeCell="B6" sqref="B6"/>
      <pageMargins left="0.75" right="0.75" top="0.65" bottom="1" header="0.5" footer="0.5"/>
      <pageSetup orientation="portrait" r:id="rId4"/>
      <headerFooter alignWithMargins="0"/>
    </customSheetView>
    <customSheetView guid="{B835C05C-B615-4DCB-982D-4519616B3CD8}" state="hidden">
      <selection activeCell="B6" sqref="B6"/>
      <pageMargins left="0.75" right="0.75" top="0.65" bottom="1" header="0.5" footer="0.5"/>
      <pageSetup orientation="portrait" r:id="rId5"/>
      <headerFooter alignWithMargins="0"/>
    </customSheetView>
    <customSheetView guid="{223BC0FC-814D-40F0-9795-CE82A16FF3A5}" state="hidden">
      <selection activeCell="B6" sqref="B6"/>
      <pageMargins left="0.75" right="0.75" top="0.65" bottom="1" header="0.5" footer="0.5"/>
      <pageSetup orientation="portrait" r:id="rId6"/>
      <headerFooter alignWithMargins="0"/>
    </customSheetView>
    <customSheetView guid="{D53177B2-31EC-4222-B97A-A37DCFD9E45B}" state="hidden">
      <selection activeCell="B6" sqref="B6"/>
      <pageMargins left="0.75" right="0.75" top="0.65" bottom="1" header="0.5" footer="0.5"/>
      <pageSetup orientation="portrait" r:id="rId7"/>
      <headerFooter alignWithMargins="0"/>
    </customSheetView>
    <customSheetView guid="{B3CE7B10-A914-4559-A6DA-AED8C22AFD6D}" state="hidden">
      <selection activeCell="B6" sqref="B6"/>
      <pageMargins left="0.75" right="0.75" top="0.65" bottom="1" header="0.5" footer="0.5"/>
      <pageSetup orientation="portrait" r:id="rId8"/>
      <headerFooter alignWithMargins="0"/>
    </customSheetView>
    <customSheetView guid="{7487ED9F-BBED-4B2A-9631-22F1A430946B}" topLeftCell="A10">
      <selection activeCell="G8" sqref="G8"/>
      <pageMargins left="0.75" right="0.75" top="0.65" bottom="1" header="0.5" footer="0.5"/>
      <pageSetup orientation="portrait" r:id="rId9"/>
      <headerFooter alignWithMargins="0"/>
    </customSheetView>
    <customSheetView guid="{A7DBDDEF-9245-44C6-9EBF-032DB6E1C0A2}" topLeftCell="A10">
      <selection activeCell="G8" sqref="G8"/>
      <pageMargins left="0.75" right="0.75" top="0.65" bottom="1" header="0.5" footer="0.5"/>
      <pageSetup orientation="portrait" r:id="rId10"/>
      <headerFooter alignWithMargins="0"/>
    </customSheetView>
    <customSheetView guid="{E9F4E142-7D26-464D-BECA-4F3806DB1FE1}">
      <selection activeCell="G8" sqref="G8"/>
      <pageMargins left="0.75" right="0.75" top="0.65" bottom="1" header="0.5" footer="0.5"/>
      <pageSetup orientation="portrait" r:id="rId11"/>
      <headerFooter alignWithMargins="0"/>
    </customSheetView>
    <customSheetView guid="{27A45B7A-04F2-4516-B80B-5ED0825D4ED3}" scale="70">
      <selection activeCell="C6" sqref="C6:D6"/>
      <pageMargins left="0.75" right="0.75" top="0.65" bottom="1" header="0.5" footer="0.5"/>
      <pageSetup orientation="portrait" r:id="rId12"/>
      <headerFooter alignWithMargins="0"/>
    </customSheetView>
    <customSheetView guid="{ECE9294F-C910-4036-88BC-B1F2176FB06B}">
      <selection activeCell="B11" sqref="B11"/>
      <pageMargins left="0.75" right="0.75" top="0.65" bottom="1" header="0.5" footer="0.5"/>
      <pageSetup orientation="portrait" r:id="rId13"/>
      <headerFooter alignWithMargins="0"/>
    </customSheetView>
    <customSheetView guid="{B23AD343-29DA-4CE0-BD10-47BF44F3782F}">
      <selection activeCell="G8" sqref="G8"/>
      <pageMargins left="0.75" right="0.75" top="0.65" bottom="1" header="0.5" footer="0.5"/>
      <pageSetup orientation="portrait" r:id="rId14"/>
      <headerFooter alignWithMargins="0"/>
    </customSheetView>
    <customSheetView guid="{4AA1107B-A795-4744-B566-827168772C7A}" topLeftCell="A10">
      <selection activeCell="G8" sqref="G8"/>
      <pageMargins left="0.75" right="0.75" top="0.65" bottom="1" header="0.5" footer="0.5"/>
      <pageSetup orientation="portrait" r:id="rId15"/>
      <headerFooter alignWithMargins="0"/>
    </customSheetView>
    <customSheetView guid="{EE46BCD1-F715-4FA9-A5FC-1B125AD601E0}">
      <selection activeCell="G8" sqref="G8"/>
      <pageMargins left="0.75" right="0.75" top="0.65" bottom="1" header="0.5" footer="0.5"/>
      <pageSetup orientation="portrait" r:id="rId16"/>
      <headerFooter alignWithMargins="0"/>
    </customSheetView>
    <customSheetView guid="{D0757F9E-DF41-4B40-A5E5-F4F8FDD8D61D}" state="hidden">
      <selection activeCell="B6" sqref="B6"/>
      <pageMargins left="0.75" right="0.75" top="0.65" bottom="1" header="0.5" footer="0.5"/>
      <pageSetup orientation="portrait" r:id="rId17"/>
      <headerFooter alignWithMargins="0"/>
    </customSheetView>
    <customSheetView guid="{E97134B6-5E8D-4951-8DA0-73D065532361}" state="hidden">
      <selection activeCell="B6" sqref="B6"/>
      <pageMargins left="0.75" right="0.75" top="0.65" bottom="1" header="0.5" footer="0.5"/>
      <pageSetup orientation="portrait" r:id="rId18"/>
      <headerFooter alignWithMargins="0"/>
    </customSheetView>
    <customSheetView guid="{C431BC99-7569-44AB-83F6-AB73BDED3783}" state="hidden">
      <selection activeCell="B6" sqref="B6"/>
      <pageMargins left="0.75" right="0.75" top="0.65" bottom="1" header="0.5" footer="0.5"/>
      <pageSetup orientation="portrait" r:id="rId19"/>
      <headerFooter alignWithMargins="0"/>
    </customSheetView>
    <customSheetView guid="{0E784DF4-DCB0-4594-B697-9BB3E5A34D91}" state="hidden">
      <selection activeCell="B6" sqref="B6"/>
      <pageMargins left="0.75" right="0.75" top="0.65" bottom="1" header="0.5" footer="0.5"/>
      <pageSetup orientation="portrait" r:id="rId20"/>
      <headerFooter alignWithMargins="0"/>
    </customSheetView>
    <customSheetView guid="{49037B54-2990-41F2-A98D-615EDAEEEC02}" state="hidden">
      <selection activeCell="B6" sqref="B6"/>
      <pageMargins left="0.75" right="0.75" top="0.65" bottom="1" header="0.5" footer="0.5"/>
      <pageSetup orientation="portrait" r:id="rId21"/>
      <headerFooter alignWithMargins="0"/>
    </customSheetView>
  </customSheetViews>
  <mergeCells count="1">
    <mergeCell ref="A2:D2"/>
  </mergeCells>
  <phoneticPr fontId="29" type="noConversion"/>
  <pageMargins left="0.75" right="0.75" top="0.65" bottom="1" header="0.5" footer="0.5"/>
  <pageSetup orientation="portrait" r:id="rId22"/>
  <headerFooter alignWithMargins="0"/>
  <drawing r:id="rId2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642" customWidth="1"/>
    <col min="2" max="4" width="20.625" style="643" customWidth="1"/>
    <col min="5" max="5" width="9.625" style="643" customWidth="1"/>
    <col min="6" max="6" width="12.625" style="643" customWidth="1"/>
    <col min="7" max="16384" width="9" style="619"/>
  </cols>
  <sheetData>
    <row r="1" spans="1:7">
      <c r="A1" s="629"/>
      <c r="B1" s="630"/>
      <c r="C1" s="630"/>
      <c r="D1" s="630"/>
      <c r="E1" s="630"/>
      <c r="F1" s="630"/>
    </row>
    <row r="2" spans="1:7" ht="21.95" customHeight="1">
      <c r="A2" s="1526" t="s">
        <v>59</v>
      </c>
      <c r="B2" s="1526"/>
      <c r="C2" s="1526"/>
      <c r="D2" s="1526"/>
      <c r="E2" s="1527"/>
      <c r="F2" s="619"/>
    </row>
    <row r="3" spans="1:7">
      <c r="A3" s="629"/>
      <c r="B3" s="630"/>
      <c r="C3" s="630"/>
      <c r="D3" s="630"/>
      <c r="E3" s="630"/>
      <c r="F3" s="630"/>
    </row>
    <row r="4" spans="1:7" ht="53.25" customHeight="1">
      <c r="A4" s="631" t="s">
        <v>45</v>
      </c>
      <c r="B4" s="632" t="s">
        <v>46</v>
      </c>
      <c r="C4" s="631" t="s">
        <v>60</v>
      </c>
      <c r="D4" s="631" t="s">
        <v>61</v>
      </c>
      <c r="E4" s="631" t="s">
        <v>62</v>
      </c>
      <c r="F4" s="631" t="s">
        <v>63</v>
      </c>
    </row>
    <row r="5" spans="1:7" ht="18" customHeight="1">
      <c r="A5" s="633" t="s">
        <v>49</v>
      </c>
      <c r="B5" s="633" t="s">
        <v>50</v>
      </c>
      <c r="C5" s="633" t="s">
        <v>51</v>
      </c>
      <c r="D5" s="633" t="s">
        <v>52</v>
      </c>
      <c r="E5" s="644" t="s">
        <v>64</v>
      </c>
      <c r="F5" s="633" t="s">
        <v>65</v>
      </c>
    </row>
    <row r="6" spans="1:7" ht="45" customHeight="1">
      <c r="A6" s="634">
        <v>1</v>
      </c>
      <c r="B6" s="635"/>
      <c r="C6" s="636"/>
      <c r="D6" s="636"/>
      <c r="E6" s="637"/>
      <c r="F6" s="638">
        <f>C6*E6</f>
        <v>0</v>
      </c>
    </row>
    <row r="7" spans="1:7" ht="45" customHeight="1">
      <c r="A7" s="634">
        <v>2</v>
      </c>
      <c r="B7" s="635"/>
      <c r="C7" s="636"/>
      <c r="D7" s="636"/>
      <c r="E7" s="637"/>
      <c r="F7" s="638">
        <f t="shared" ref="F7:F15" si="0">C7*E7</f>
        <v>0</v>
      </c>
    </row>
    <row r="8" spans="1:7" ht="45" customHeight="1">
      <c r="A8" s="634">
        <v>3</v>
      </c>
      <c r="B8" s="635"/>
      <c r="C8" s="636"/>
      <c r="D8" s="636"/>
      <c r="E8" s="637"/>
      <c r="F8" s="638">
        <f t="shared" si="0"/>
        <v>0</v>
      </c>
    </row>
    <row r="9" spans="1:7" ht="45" customHeight="1">
      <c r="A9" s="634">
        <v>4</v>
      </c>
      <c r="B9" s="635"/>
      <c r="C9" s="636"/>
      <c r="D9" s="636"/>
      <c r="E9" s="637"/>
      <c r="F9" s="638">
        <f t="shared" si="0"/>
        <v>0</v>
      </c>
    </row>
    <row r="10" spans="1:7" ht="45" customHeight="1">
      <c r="A10" s="634">
        <v>5</v>
      </c>
      <c r="B10" s="635"/>
      <c r="C10" s="636"/>
      <c r="D10" s="636"/>
      <c r="E10" s="637"/>
      <c r="F10" s="638">
        <f t="shared" si="0"/>
        <v>0</v>
      </c>
    </row>
    <row r="11" spans="1:7" ht="45" customHeight="1">
      <c r="A11" s="634">
        <v>6</v>
      </c>
      <c r="B11" s="635"/>
      <c r="C11" s="636"/>
      <c r="D11" s="636"/>
      <c r="E11" s="637"/>
      <c r="F11" s="638">
        <f t="shared" si="0"/>
        <v>0</v>
      </c>
    </row>
    <row r="12" spans="1:7" ht="45" customHeight="1">
      <c r="A12" s="634">
        <v>7</v>
      </c>
      <c r="B12" s="635"/>
      <c r="C12" s="636"/>
      <c r="D12" s="636"/>
      <c r="E12" s="637"/>
      <c r="F12" s="638">
        <f t="shared" si="0"/>
        <v>0</v>
      </c>
    </row>
    <row r="13" spans="1:7" ht="45" customHeight="1">
      <c r="A13" s="634">
        <v>8</v>
      </c>
      <c r="B13" s="635"/>
      <c r="C13" s="636"/>
      <c r="D13" s="636"/>
      <c r="E13" s="637"/>
      <c r="F13" s="638">
        <f t="shared" si="0"/>
        <v>0</v>
      </c>
    </row>
    <row r="14" spans="1:7" ht="45" customHeight="1">
      <c r="A14" s="634">
        <v>9</v>
      </c>
      <c r="B14" s="635"/>
      <c r="C14" s="636"/>
      <c r="D14" s="636"/>
      <c r="E14" s="637"/>
      <c r="F14" s="638">
        <f t="shared" si="0"/>
        <v>0</v>
      </c>
    </row>
    <row r="15" spans="1:7" ht="45" customHeight="1">
      <c r="A15" s="634">
        <v>10</v>
      </c>
      <c r="B15" s="635"/>
      <c r="C15" s="636"/>
      <c r="D15" s="636"/>
      <c r="E15" s="637"/>
      <c r="F15" s="638">
        <f t="shared" si="0"/>
        <v>0</v>
      </c>
    </row>
    <row r="16" spans="1:7" ht="45" customHeight="1">
      <c r="A16" s="639"/>
      <c r="B16" s="640" t="s">
        <v>54</v>
      </c>
      <c r="C16" s="640"/>
      <c r="D16" s="640"/>
      <c r="E16" s="640"/>
      <c r="F16" s="640">
        <f>SUM(F6:F15)</f>
        <v>0</v>
      </c>
      <c r="G16" s="641"/>
    </row>
    <row r="17" ht="30" customHeight="1"/>
    <row r="18" ht="30" customHeight="1"/>
    <row r="19" ht="30" customHeight="1"/>
    <row r="20" ht="30" customHeight="1"/>
    <row r="21" ht="30" customHeight="1"/>
  </sheetData>
  <sheetProtection sheet="1" formatColumns="0" formatRows="0" selectLockedCells="1"/>
  <customSheetViews>
    <customSheetView guid="{1BFD9C24-2F44-4B3F-BC11-27A15F339058}" state="hidden">
      <selection activeCell="E8" sqref="E8"/>
      <pageMargins left="0.75" right="0.62" top="0.65" bottom="1" header="0.5" footer="0.5"/>
      <pageSetup orientation="portrait" r:id="rId1"/>
      <headerFooter alignWithMargins="0"/>
    </customSheetView>
    <customSheetView guid="{A68B9ADD-4857-4982-919F-59DC4AD390A9}" state="hidden">
      <selection activeCell="E8" sqref="E8"/>
      <pageMargins left="0.75" right="0.62" top="0.65" bottom="1" header="0.5" footer="0.5"/>
      <pageSetup orientation="portrait" r:id="rId2"/>
      <headerFooter alignWithMargins="0"/>
    </customSheetView>
    <customSheetView guid="{E31EEC54-5F58-47EA-99FC-C1E22AF5375A}" state="hidden">
      <selection activeCell="E8" sqref="E8"/>
      <pageMargins left="0.75" right="0.62" top="0.65" bottom="1" header="0.5" footer="0.5"/>
      <pageSetup orientation="portrait" r:id="rId3"/>
      <headerFooter alignWithMargins="0"/>
    </customSheetView>
    <customSheetView guid="{498493C3-769C-4143-9114-C68CD1D40B11}" state="hidden">
      <selection activeCell="E8" sqref="E8"/>
      <pageMargins left="0.75" right="0.62" top="0.65" bottom="1" header="0.5" footer="0.5"/>
      <pageSetup orientation="portrait" r:id="rId4"/>
      <headerFooter alignWithMargins="0"/>
    </customSheetView>
    <customSheetView guid="{B835C05C-B615-4DCB-982D-4519616B3CD8}" state="hidden">
      <selection activeCell="E8" sqref="E8"/>
      <pageMargins left="0.75" right="0.62" top="0.65" bottom="1" header="0.5" footer="0.5"/>
      <pageSetup orientation="portrait" r:id="rId5"/>
      <headerFooter alignWithMargins="0"/>
    </customSheetView>
    <customSheetView guid="{223BC0FC-814D-40F0-9795-CE82A16FF3A5}" state="hidden">
      <selection activeCell="E8" sqref="E8"/>
      <pageMargins left="0.75" right="0.62" top="0.65" bottom="1" header="0.5" footer="0.5"/>
      <pageSetup orientation="portrait" r:id="rId6"/>
      <headerFooter alignWithMargins="0"/>
    </customSheetView>
    <customSheetView guid="{D53177B2-31EC-4222-B97A-A37DCFD9E45B}" state="hidden">
      <selection activeCell="E8" sqref="E8"/>
      <pageMargins left="0.75" right="0.62" top="0.65" bottom="1" header="0.5" footer="0.5"/>
      <pageSetup orientation="portrait" r:id="rId7"/>
      <headerFooter alignWithMargins="0"/>
    </customSheetView>
    <customSheetView guid="{B3CE7B10-A914-4559-A6DA-AED8C22AFD6D}" state="hidden">
      <selection activeCell="E8" sqref="E8"/>
      <pageMargins left="0.75" right="0.62" top="0.65" bottom="1" header="0.5" footer="0.5"/>
      <pageSetup orientation="portrait" r:id="rId8"/>
      <headerFooter alignWithMargins="0"/>
    </customSheetView>
    <customSheetView guid="{7487ED9F-BBED-4B2A-9631-22F1A430946B}">
      <selection activeCell="E8" sqref="E8"/>
      <pageMargins left="0.75" right="0.62" top="0.65" bottom="1" header="0.5" footer="0.5"/>
      <pageSetup orientation="portrait" r:id="rId9"/>
      <headerFooter alignWithMargins="0"/>
    </customSheetView>
    <customSheetView guid="{A7DBDDEF-9245-44C6-9EBF-032DB6E1C0A2}" topLeftCell="A9">
      <selection activeCell="B9" sqref="B9"/>
      <pageMargins left="0.75" right="0.62" top="0.65" bottom="1" header="0.5" footer="0.5"/>
      <pageSetup orientation="portrait" r:id="rId10"/>
      <headerFooter alignWithMargins="0"/>
    </customSheetView>
    <customSheetView guid="{E9F4E142-7D26-464D-BECA-4F3806DB1FE1}">
      <selection activeCell="G8" sqref="G8"/>
      <pageMargins left="0.75" right="0.62" top="0.65" bottom="1" header="0.5" footer="0.5"/>
      <pageSetup orientation="portrait" r:id="rId11"/>
      <headerFooter alignWithMargins="0"/>
    </customSheetView>
    <customSheetView guid="{27A45B7A-04F2-4516-B80B-5ED0825D4ED3}" scale="70">
      <selection activeCell="C6" sqref="C6"/>
      <pageMargins left="0.75" right="0.62" top="0.65" bottom="1" header="0.5" footer="0.5"/>
      <pageSetup orientation="portrait" r:id="rId12"/>
      <headerFooter alignWithMargins="0"/>
    </customSheetView>
    <customSheetView guid="{ECE9294F-C910-4036-88BC-B1F2176FB06B}">
      <selection activeCell="B6" sqref="B6"/>
      <pageMargins left="0.75" right="0.62" top="0.65" bottom="1" header="0.5" footer="0.5"/>
      <pageSetup orientation="portrait" r:id="rId13"/>
      <headerFooter alignWithMargins="0"/>
    </customSheetView>
    <customSheetView guid="{B23AD343-29DA-4CE0-BD10-47BF44F3782F}">
      <selection activeCell="G8" sqref="G8"/>
      <pageMargins left="0.75" right="0.62" top="0.65" bottom="1" header="0.5" footer="0.5"/>
      <pageSetup orientation="portrait" r:id="rId14"/>
      <headerFooter alignWithMargins="0"/>
    </customSheetView>
    <customSheetView guid="{4AA1107B-A795-4744-B566-827168772C7A}">
      <selection activeCell="E8" sqref="E8"/>
      <pageMargins left="0.75" right="0.62" top="0.65" bottom="1" header="0.5" footer="0.5"/>
      <pageSetup orientation="portrait" r:id="rId15"/>
      <headerFooter alignWithMargins="0"/>
    </customSheetView>
    <customSheetView guid="{EE46BCD1-F715-4FA9-A5FC-1B125AD601E0}">
      <selection activeCell="E8" sqref="E8"/>
      <pageMargins left="0.75" right="0.62" top="0.65" bottom="1" header="0.5" footer="0.5"/>
      <pageSetup orientation="portrait" r:id="rId16"/>
      <headerFooter alignWithMargins="0"/>
    </customSheetView>
    <customSheetView guid="{D0757F9E-DF41-4B40-A5E5-F4F8FDD8D61D}" state="hidden">
      <selection activeCell="E8" sqref="E8"/>
      <pageMargins left="0.75" right="0.62" top="0.65" bottom="1" header="0.5" footer="0.5"/>
      <pageSetup orientation="portrait" r:id="rId17"/>
      <headerFooter alignWithMargins="0"/>
    </customSheetView>
    <customSheetView guid="{E97134B6-5E8D-4951-8DA0-73D065532361}" state="hidden">
      <selection activeCell="E8" sqref="E8"/>
      <pageMargins left="0.75" right="0.62" top="0.65" bottom="1" header="0.5" footer="0.5"/>
      <pageSetup orientation="portrait" r:id="rId18"/>
      <headerFooter alignWithMargins="0"/>
    </customSheetView>
    <customSheetView guid="{C431BC99-7569-44AB-83F6-AB73BDED3783}" state="hidden">
      <selection activeCell="E8" sqref="E8"/>
      <pageMargins left="0.75" right="0.62" top="0.65" bottom="1" header="0.5" footer="0.5"/>
      <pageSetup orientation="portrait" r:id="rId19"/>
      <headerFooter alignWithMargins="0"/>
    </customSheetView>
    <customSheetView guid="{0E784DF4-DCB0-4594-B697-9BB3E5A34D91}" state="hidden">
      <selection activeCell="E8" sqref="E8"/>
      <pageMargins left="0.75" right="0.62" top="0.65" bottom="1" header="0.5" footer="0.5"/>
      <pageSetup orientation="portrait" r:id="rId20"/>
      <headerFooter alignWithMargins="0"/>
    </customSheetView>
    <customSheetView guid="{49037B54-2990-41F2-A98D-615EDAEEEC02}" state="hidden">
      <selection activeCell="E8" sqref="E8"/>
      <pageMargins left="0.75" right="0.62" top="0.65" bottom="1" header="0.5" footer="0.5"/>
      <pageSetup orientation="portrait" r:id="rId21"/>
      <headerFooter alignWithMargins="0"/>
    </customSheetView>
  </customSheetViews>
  <mergeCells count="1">
    <mergeCell ref="A2:E2"/>
  </mergeCells>
  <phoneticPr fontId="29" type="noConversion"/>
  <pageMargins left="0.75" right="0.62" top="0.65" bottom="1" header="0.5" footer="0.5"/>
  <pageSetup orientation="portrait" r:id="rId22"/>
  <headerFooter alignWithMargins="0"/>
  <drawing r:id="rId2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O80"/>
  <sheetViews>
    <sheetView showGridLines="0" showZeros="0" view="pageBreakPreview" topLeftCell="A52" zoomScaleNormal="100" zoomScaleSheetLayoutView="100" workbookViewId="0">
      <selection activeCell="F52" sqref="F52"/>
    </sheetView>
  </sheetViews>
  <sheetFormatPr defaultColWidth="8" defaultRowHeight="16.5"/>
  <cols>
    <col min="1" max="1" width="9.375" style="513" customWidth="1"/>
    <col min="2" max="2" width="10.5" style="516" customWidth="1"/>
    <col min="3" max="3" width="12.875" style="513" customWidth="1"/>
    <col min="4" max="4" width="18.125" style="513" customWidth="1"/>
    <col min="5" max="5" width="11.125" style="513" customWidth="1"/>
    <col min="6" max="6" width="29" style="513" customWidth="1"/>
    <col min="7" max="8" width="8" style="513" customWidth="1"/>
    <col min="9" max="24" width="8" style="512" customWidth="1"/>
    <col min="25" max="25" width="8" style="512" hidden="1" customWidth="1"/>
    <col min="26" max="27" width="8" style="514" hidden="1" customWidth="1"/>
    <col min="28" max="28" width="17.5" style="514" hidden="1" customWidth="1"/>
    <col min="29" max="29" width="12.125" style="514" hidden="1" customWidth="1"/>
    <col min="30" max="30" width="8" style="510" hidden="1" customWidth="1"/>
    <col min="31" max="31" width="8" style="511" hidden="1" customWidth="1"/>
    <col min="32" max="32" width="12" style="511" hidden="1" customWidth="1"/>
    <col min="33" max="35" width="8" style="510" hidden="1" customWidth="1"/>
    <col min="36" max="36" width="9.125" style="510" hidden="1" customWidth="1"/>
    <col min="37" max="40" width="8" style="510" hidden="1" customWidth="1"/>
    <col min="41" max="41" width="8" style="510" customWidth="1"/>
    <col min="42" max="16384" width="8" style="512"/>
  </cols>
  <sheetData>
    <row r="1" spans="1:36" ht="17.25">
      <c r="A1" s="504" t="str">
        <f>Cover!B3</f>
        <v>Specification No: SR-II/C&amp;M/WC -2828/NIT-179(E)/2020</v>
      </c>
      <c r="B1" s="504"/>
      <c r="C1" s="505"/>
      <c r="D1" s="505"/>
      <c r="E1" s="505"/>
      <c r="F1" s="506" t="s">
        <v>309</v>
      </c>
      <c r="G1" s="507"/>
      <c r="H1" s="507"/>
      <c r="I1" s="508"/>
      <c r="J1" s="508"/>
      <c r="K1" s="508"/>
      <c r="L1" s="508"/>
      <c r="M1" s="508"/>
      <c r="N1" s="508"/>
      <c r="O1" s="508"/>
      <c r="P1" s="508"/>
      <c r="Q1" s="508"/>
      <c r="R1" s="508"/>
      <c r="S1" s="508"/>
      <c r="T1" s="508"/>
      <c r="U1" s="508"/>
      <c r="V1" s="508"/>
      <c r="W1" s="508"/>
      <c r="X1" s="508"/>
      <c r="Y1" s="508"/>
      <c r="Z1" s="509" t="str">
        <f>'Names of Bidder'!D6</f>
        <v>Sole Bidder</v>
      </c>
      <c r="AA1" s="509"/>
      <c r="AB1" s="509"/>
      <c r="AC1" s="509"/>
      <c r="AE1" s="511">
        <v>1</v>
      </c>
      <c r="AF1" s="511" t="s">
        <v>98</v>
      </c>
      <c r="AI1" s="511">
        <v>1</v>
      </c>
      <c r="AJ1" s="510" t="s">
        <v>102</v>
      </c>
    </row>
    <row r="2" spans="1:36">
      <c r="B2" s="513"/>
      <c r="Z2" s="514">
        <f>'Names of Bidder'!L6</f>
        <v>0</v>
      </c>
      <c r="AE2" s="511">
        <v>2</v>
      </c>
      <c r="AF2" s="511" t="s">
        <v>99</v>
      </c>
      <c r="AI2" s="511">
        <v>2</v>
      </c>
      <c r="AJ2" s="510" t="s">
        <v>103</v>
      </c>
    </row>
    <row r="3" spans="1:36">
      <c r="A3" s="1530" t="s">
        <v>253</v>
      </c>
      <c r="B3" s="1530"/>
      <c r="C3" s="1530"/>
      <c r="D3" s="1530"/>
      <c r="E3" s="1530"/>
      <c r="F3" s="1530"/>
      <c r="G3" s="507"/>
      <c r="H3" s="507"/>
      <c r="I3" s="508"/>
      <c r="J3" s="508"/>
      <c r="K3" s="508"/>
      <c r="L3" s="508"/>
      <c r="M3" s="508"/>
      <c r="N3" s="508"/>
      <c r="O3" s="508"/>
      <c r="P3" s="508"/>
      <c r="Q3" s="508"/>
      <c r="R3" s="508"/>
      <c r="S3" s="508"/>
      <c r="T3" s="508"/>
      <c r="U3" s="508"/>
      <c r="V3" s="508"/>
      <c r="W3" s="508"/>
      <c r="X3" s="508"/>
      <c r="Y3" s="508"/>
      <c r="Z3" s="509"/>
      <c r="AA3" s="509"/>
      <c r="AB3" s="509"/>
      <c r="AC3" s="509"/>
      <c r="AE3" s="511">
        <v>3</v>
      </c>
      <c r="AF3" s="511" t="s">
        <v>100</v>
      </c>
      <c r="AI3" s="511">
        <v>3</v>
      </c>
      <c r="AJ3" s="510" t="s">
        <v>104</v>
      </c>
    </row>
    <row r="4" spans="1:36">
      <c r="A4" s="515"/>
      <c r="B4" s="515"/>
      <c r="C4" s="515"/>
      <c r="D4" s="515"/>
      <c r="E4" s="515"/>
      <c r="F4" s="515"/>
      <c r="G4" s="507"/>
      <c r="H4" s="507"/>
      <c r="I4" s="508"/>
      <c r="J4" s="508"/>
      <c r="K4" s="508"/>
      <c r="L4" s="508"/>
      <c r="M4" s="508"/>
      <c r="N4" s="508"/>
      <c r="O4" s="508"/>
      <c r="P4" s="508"/>
      <c r="Q4" s="508"/>
      <c r="R4" s="508"/>
      <c r="S4" s="508"/>
      <c r="T4" s="508"/>
      <c r="U4" s="508"/>
      <c r="V4" s="508"/>
      <c r="W4" s="508"/>
      <c r="X4" s="508"/>
      <c r="Y4" s="508"/>
      <c r="Z4" s="509"/>
      <c r="AA4" s="509"/>
      <c r="AB4" s="509"/>
      <c r="AC4" s="509"/>
      <c r="AE4" s="511">
        <v>4</v>
      </c>
      <c r="AF4" s="511" t="s">
        <v>101</v>
      </c>
      <c r="AI4" s="511">
        <v>4</v>
      </c>
      <c r="AJ4" s="510" t="s">
        <v>105</v>
      </c>
    </row>
    <row r="5" spans="1:36">
      <c r="A5" s="516" t="s">
        <v>88</v>
      </c>
      <c r="C5" s="1531"/>
      <c r="D5" s="1531"/>
      <c r="E5" s="1531"/>
      <c r="F5" s="1531"/>
      <c r="AE5" s="511">
        <v>5</v>
      </c>
      <c r="AF5" s="511" t="s">
        <v>101</v>
      </c>
      <c r="AI5" s="511">
        <v>5</v>
      </c>
      <c r="AJ5" s="510" t="s">
        <v>106</v>
      </c>
    </row>
    <row r="6" spans="1:36">
      <c r="A6" s="516" t="s">
        <v>77</v>
      </c>
      <c r="B6" s="1532" t="str">
        <f>'Sch-1'!B54</f>
        <v>2-Feb-2020</v>
      </c>
      <c r="C6" s="1532"/>
      <c r="AE6" s="511">
        <v>6</v>
      </c>
      <c r="AF6" s="511" t="s">
        <v>101</v>
      </c>
      <c r="AG6" s="518">
        <f>DAY(B6)</f>
        <v>2</v>
      </c>
      <c r="AI6" s="511">
        <v>6</v>
      </c>
      <c r="AJ6" s="510" t="s">
        <v>107</v>
      </c>
    </row>
    <row r="7" spans="1:36">
      <c r="A7" s="516"/>
      <c r="B7" s="517"/>
      <c r="C7" s="517"/>
      <c r="AE7" s="511">
        <v>7</v>
      </c>
      <c r="AF7" s="511" t="s">
        <v>101</v>
      </c>
      <c r="AG7" s="518">
        <f>MONTH(B6)</f>
        <v>2</v>
      </c>
      <c r="AI7" s="511">
        <v>7</v>
      </c>
      <c r="AJ7" s="510" t="s">
        <v>108</v>
      </c>
    </row>
    <row r="8" spans="1:36">
      <c r="A8" s="519" t="s">
        <v>399</v>
      </c>
      <c r="B8" s="520"/>
      <c r="C8" s="507"/>
      <c r="D8" s="507"/>
      <c r="E8" s="507"/>
      <c r="F8" s="521"/>
      <c r="G8" s="507"/>
      <c r="H8" s="507"/>
      <c r="I8" s="508"/>
      <c r="J8" s="508"/>
      <c r="K8" s="508"/>
      <c r="L8" s="508"/>
      <c r="M8" s="508"/>
      <c r="N8" s="508"/>
      <c r="O8" s="508"/>
      <c r="P8" s="508"/>
      <c r="Q8" s="508"/>
      <c r="R8" s="508"/>
      <c r="S8" s="508"/>
      <c r="T8" s="508"/>
      <c r="U8" s="508"/>
      <c r="V8" s="508"/>
      <c r="W8" s="508"/>
      <c r="X8" s="508"/>
      <c r="Y8" s="508"/>
      <c r="Z8" s="509"/>
      <c r="AA8" s="509"/>
      <c r="AB8" s="509"/>
      <c r="AC8" s="509"/>
      <c r="AE8" s="511">
        <v>8</v>
      </c>
      <c r="AF8" s="511" t="s">
        <v>101</v>
      </c>
      <c r="AG8" s="518" t="str">
        <f>LOOKUP(AG7,AI1:AI12,AJ1:AJ12)</f>
        <v>February</v>
      </c>
      <c r="AI8" s="511">
        <v>8</v>
      </c>
      <c r="AJ8" s="510" t="s">
        <v>109</v>
      </c>
    </row>
    <row r="9" spans="1:36">
      <c r="A9" s="522" t="str">
        <f>'Sch-1'!M7</f>
        <v>Contracts Services, 3rd Floor</v>
      </c>
      <c r="B9" s="522"/>
      <c r="F9" s="523"/>
      <c r="AE9" s="511">
        <v>9</v>
      </c>
      <c r="AF9" s="511" t="s">
        <v>101</v>
      </c>
      <c r="AG9" s="518">
        <f>YEAR(B6)</f>
        <v>2020</v>
      </c>
      <c r="AI9" s="511">
        <v>9</v>
      </c>
      <c r="AJ9" s="510" t="s">
        <v>110</v>
      </c>
    </row>
    <row r="10" spans="1:36">
      <c r="A10" s="522" t="str">
        <f>'Sch-1'!M8</f>
        <v>Power Grid Corporation of India Ltd.,</v>
      </c>
      <c r="B10" s="522"/>
      <c r="F10" s="523"/>
      <c r="AE10" s="511">
        <v>10</v>
      </c>
      <c r="AF10" s="511" t="s">
        <v>101</v>
      </c>
      <c r="AI10" s="511">
        <v>10</v>
      </c>
      <c r="AJ10" s="510" t="s">
        <v>111</v>
      </c>
    </row>
    <row r="11" spans="1:36">
      <c r="A11" s="522" t="str">
        <f>'Sch-1'!M9</f>
        <v>SRTS-II RHQ Bangalore</v>
      </c>
      <c r="B11" s="522"/>
      <c r="F11" s="523"/>
      <c r="AE11" s="511">
        <v>11</v>
      </c>
      <c r="AF11" s="511" t="s">
        <v>101</v>
      </c>
      <c r="AI11" s="511">
        <v>11</v>
      </c>
      <c r="AJ11" s="510" t="s">
        <v>112</v>
      </c>
    </row>
    <row r="12" spans="1:36">
      <c r="A12" s="522">
        <f>'Sch-1'!M10</f>
        <v>0</v>
      </c>
      <c r="B12" s="522"/>
      <c r="F12" s="523"/>
      <c r="AE12" s="511">
        <v>12</v>
      </c>
      <c r="AF12" s="511" t="s">
        <v>101</v>
      </c>
      <c r="AI12" s="511">
        <v>12</v>
      </c>
      <c r="AJ12" s="510" t="s">
        <v>113</v>
      </c>
    </row>
    <row r="13" spans="1:36">
      <c r="A13" s="522">
        <f>'Sch-1'!M11</f>
        <v>0</v>
      </c>
      <c r="B13" s="522"/>
      <c r="F13" s="523"/>
      <c r="AE13" s="511">
        <v>13</v>
      </c>
      <c r="AF13" s="511" t="s">
        <v>101</v>
      </c>
    </row>
    <row r="14" spans="1:36" ht="22.5" customHeight="1">
      <c r="A14" s="516"/>
      <c r="F14" s="523"/>
      <c r="AE14" s="511">
        <v>14</v>
      </c>
      <c r="AF14" s="511" t="s">
        <v>101</v>
      </c>
    </row>
    <row r="15" spans="1:36" ht="67.900000000000006" customHeight="1">
      <c r="A15" s="524" t="s">
        <v>89</v>
      </c>
      <c r="B15" s="525"/>
      <c r="C15" s="1533" t="str">
        <f>Cover!B2</f>
        <v xml:space="preserve">Establishment of Reliable Communication Network Package-I (OPGW) in Puducherry </v>
      </c>
      <c r="D15" s="1533"/>
      <c r="E15" s="1533"/>
      <c r="F15" s="1533"/>
      <c r="AE15" s="511">
        <v>15</v>
      </c>
      <c r="AF15" s="511" t="s">
        <v>101</v>
      </c>
    </row>
    <row r="16" spans="1:36" ht="27.75" customHeight="1">
      <c r="A16" s="513" t="s">
        <v>78</v>
      </c>
      <c r="B16" s="513"/>
      <c r="C16" s="523"/>
      <c r="D16" s="523"/>
      <c r="E16" s="523"/>
      <c r="F16" s="523"/>
      <c r="AE16" s="511">
        <v>16</v>
      </c>
      <c r="AF16" s="511" t="s">
        <v>101</v>
      </c>
    </row>
    <row r="17" spans="1:41" ht="152.25" customHeight="1">
      <c r="A17" s="525">
        <v>1</v>
      </c>
      <c r="B17" s="1528"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528"/>
      <c r="D17" s="1528"/>
      <c r="E17" s="1528"/>
      <c r="F17" s="1528"/>
      <c r="Z17" s="526" t="s">
        <v>97</v>
      </c>
      <c r="AA17" s="797" t="s">
        <v>505</v>
      </c>
      <c r="AB17" s="527">
        <f>'Sch-6 After Discount'!D28</f>
        <v>0</v>
      </c>
      <c r="AC17" s="528" t="str">
        <f>" (" &amp; 'N to W'!A4 &amp; ")"</f>
        <v xml:space="preserve"> (Rs. Zero Only )</v>
      </c>
      <c r="AE17" s="511">
        <v>17</v>
      </c>
      <c r="AF17" s="511" t="s">
        <v>101</v>
      </c>
    </row>
    <row r="18" spans="1:41" ht="39" customHeight="1">
      <c r="B18" s="1534" t="s">
        <v>79</v>
      </c>
      <c r="C18" s="1534"/>
      <c r="D18" s="1534"/>
      <c r="E18" s="1534"/>
      <c r="F18" s="1534"/>
      <c r="AE18" s="511">
        <v>18</v>
      </c>
      <c r="AF18" s="511" t="s">
        <v>101</v>
      </c>
    </row>
    <row r="19" spans="1:41" s="513" customFormat="1" ht="27.75" customHeight="1">
      <c r="A19" s="529">
        <v>2</v>
      </c>
      <c r="B19" s="1529" t="s">
        <v>80</v>
      </c>
      <c r="C19" s="1529"/>
      <c r="D19" s="1529"/>
      <c r="E19" s="1529"/>
      <c r="F19" s="1529"/>
      <c r="G19" s="507"/>
      <c r="H19" s="507"/>
      <c r="I19" s="507"/>
      <c r="J19" s="507"/>
      <c r="K19" s="507"/>
      <c r="L19" s="507"/>
      <c r="M19" s="507"/>
      <c r="N19" s="507"/>
      <c r="O19" s="507"/>
      <c r="P19" s="507"/>
      <c r="Q19" s="507"/>
      <c r="R19" s="507"/>
      <c r="S19" s="507"/>
      <c r="T19" s="507"/>
      <c r="U19" s="507"/>
      <c r="V19" s="507"/>
      <c r="W19" s="507"/>
      <c r="X19" s="507"/>
      <c r="Y19" s="507"/>
      <c r="Z19" s="530"/>
      <c r="AA19" s="530"/>
      <c r="AB19" s="530"/>
      <c r="AC19" s="530"/>
      <c r="AD19" s="531"/>
      <c r="AE19" s="511">
        <v>19</v>
      </c>
      <c r="AF19" s="511" t="s">
        <v>101</v>
      </c>
      <c r="AG19" s="531"/>
      <c r="AH19" s="531"/>
      <c r="AI19" s="531"/>
      <c r="AJ19" s="531"/>
      <c r="AK19" s="531"/>
      <c r="AL19" s="531"/>
      <c r="AM19" s="531"/>
      <c r="AN19" s="531"/>
      <c r="AO19" s="531"/>
    </row>
    <row r="20" spans="1:41" ht="39.75" customHeight="1">
      <c r="A20" s="525">
        <v>2.1</v>
      </c>
      <c r="B20" s="1528" t="s">
        <v>81</v>
      </c>
      <c r="C20" s="1528"/>
      <c r="D20" s="1528"/>
      <c r="E20" s="1528"/>
      <c r="F20" s="1528"/>
      <c r="AE20" s="511">
        <v>20</v>
      </c>
      <c r="AF20" s="511" t="s">
        <v>101</v>
      </c>
    </row>
    <row r="21" spans="1:41" ht="36.75" customHeight="1">
      <c r="B21" s="1535" t="s">
        <v>440</v>
      </c>
      <c r="C21" s="1535"/>
      <c r="D21" s="1528" t="s">
        <v>82</v>
      </c>
      <c r="E21" s="1528"/>
      <c r="F21" s="1528"/>
      <c r="AE21" s="511">
        <v>21</v>
      </c>
      <c r="AF21" s="511" t="s">
        <v>98</v>
      </c>
    </row>
    <row r="22" spans="1:41" ht="33" customHeight="1">
      <c r="B22" s="1535" t="s">
        <v>441</v>
      </c>
      <c r="C22" s="1535"/>
      <c r="D22" s="798" t="s">
        <v>506</v>
      </c>
      <c r="E22" s="524"/>
      <c r="F22" s="524"/>
      <c r="AE22" s="511">
        <v>22</v>
      </c>
      <c r="AF22" s="511" t="s">
        <v>101</v>
      </c>
    </row>
    <row r="23" spans="1:41" ht="27.95" customHeight="1">
      <c r="B23" s="1535" t="s">
        <v>442</v>
      </c>
      <c r="C23" s="1535"/>
      <c r="D23" s="524" t="s">
        <v>96</v>
      </c>
      <c r="E23" s="524"/>
      <c r="F23" s="524"/>
      <c r="H23" s="533"/>
      <c r="AE23" s="511">
        <v>23</v>
      </c>
      <c r="AF23" s="511" t="s">
        <v>101</v>
      </c>
    </row>
    <row r="24" spans="1:41" ht="27.95" hidden="1" customHeight="1">
      <c r="B24" s="1547" t="s">
        <v>544</v>
      </c>
      <c r="C24" s="1535"/>
      <c r="D24" s="524" t="s">
        <v>83</v>
      </c>
      <c r="E24" s="524"/>
      <c r="F24" s="524"/>
      <c r="AE24" s="511">
        <v>24</v>
      </c>
      <c r="AF24" s="511" t="s">
        <v>101</v>
      </c>
    </row>
    <row r="25" spans="1:41" ht="27.95" customHeight="1">
      <c r="B25" s="1547" t="s">
        <v>621</v>
      </c>
      <c r="C25" s="1535"/>
      <c r="D25" s="798" t="s">
        <v>622</v>
      </c>
      <c r="E25" s="524"/>
      <c r="F25" s="524"/>
    </row>
    <row r="26" spans="1:41" ht="27.95" customHeight="1">
      <c r="B26" s="1535" t="s">
        <v>443</v>
      </c>
      <c r="C26" s="1535"/>
      <c r="D26" s="798" t="s">
        <v>598</v>
      </c>
      <c r="E26" s="524"/>
      <c r="F26" s="524"/>
      <c r="AE26" s="511">
        <v>25</v>
      </c>
      <c r="AF26" s="511" t="s">
        <v>101</v>
      </c>
    </row>
    <row r="27" spans="1:41" ht="27.95" customHeight="1">
      <c r="B27" s="1535" t="s">
        <v>444</v>
      </c>
      <c r="C27" s="1535"/>
      <c r="D27" s="798" t="s">
        <v>597</v>
      </c>
      <c r="E27" s="524"/>
      <c r="F27" s="524"/>
      <c r="AE27" s="511">
        <v>26</v>
      </c>
      <c r="AF27" s="511" t="s">
        <v>101</v>
      </c>
    </row>
    <row r="28" spans="1:41" ht="43.5" hidden="1" customHeight="1">
      <c r="B28" s="1535" t="s">
        <v>445</v>
      </c>
      <c r="C28" s="1535"/>
      <c r="D28" s="1545" t="s">
        <v>565</v>
      </c>
      <c r="E28" s="1545"/>
      <c r="F28" s="1545"/>
      <c r="AE28" s="511">
        <v>27</v>
      </c>
      <c r="AF28" s="511" t="s">
        <v>101</v>
      </c>
    </row>
    <row r="29" spans="1:41" ht="114.75" customHeight="1">
      <c r="A29" s="532">
        <v>2.2000000000000002</v>
      </c>
      <c r="B29" s="1528" t="s">
        <v>90</v>
      </c>
      <c r="C29" s="1528"/>
      <c r="D29" s="1528"/>
      <c r="E29" s="1528"/>
      <c r="F29" s="1528"/>
      <c r="AE29" s="511">
        <v>28</v>
      </c>
      <c r="AF29" s="511" t="s">
        <v>101</v>
      </c>
    </row>
    <row r="30" spans="1:41" ht="85.5" customHeight="1">
      <c r="A30" s="532">
        <v>2.2999999999999998</v>
      </c>
      <c r="B30" s="1528" t="s">
        <v>91</v>
      </c>
      <c r="C30" s="1528"/>
      <c r="D30" s="1528"/>
      <c r="E30" s="1528"/>
      <c r="F30" s="1528"/>
      <c r="AE30" s="511">
        <v>29</v>
      </c>
      <c r="AF30" s="511" t="s">
        <v>101</v>
      </c>
    </row>
    <row r="31" spans="1:41" ht="146.25" customHeight="1">
      <c r="A31" s="532">
        <v>2.4</v>
      </c>
      <c r="B31" s="1528" t="s">
        <v>92</v>
      </c>
      <c r="C31" s="1528"/>
      <c r="D31" s="1528"/>
      <c r="E31" s="1528"/>
      <c r="F31" s="1528"/>
      <c r="AE31" s="511">
        <v>30</v>
      </c>
      <c r="AF31" s="511" t="s">
        <v>101</v>
      </c>
    </row>
    <row r="32" spans="1:41" ht="93" customHeight="1">
      <c r="A32" s="532">
        <v>2.5</v>
      </c>
      <c r="B32" s="1528" t="s">
        <v>93</v>
      </c>
      <c r="C32" s="1528"/>
      <c r="D32" s="1528"/>
      <c r="E32" s="1528"/>
      <c r="F32" s="1528"/>
      <c r="AE32" s="511">
        <v>31</v>
      </c>
      <c r="AF32" s="511" t="s">
        <v>98</v>
      </c>
    </row>
    <row r="33" spans="1:29" ht="98.25" customHeight="1">
      <c r="A33" s="525">
        <v>3</v>
      </c>
      <c r="B33" s="1528" t="s">
        <v>114</v>
      </c>
      <c r="C33" s="1528"/>
      <c r="D33" s="1528"/>
      <c r="E33" s="1528"/>
      <c r="F33" s="1528"/>
    </row>
    <row r="34" spans="1:29" ht="98.25" customHeight="1">
      <c r="A34" s="525">
        <v>3.1</v>
      </c>
      <c r="B34" s="1548" t="s">
        <v>507</v>
      </c>
      <c r="C34" s="1548"/>
      <c r="D34" s="1548"/>
      <c r="E34" s="1548"/>
      <c r="F34" s="1548"/>
    </row>
    <row r="35" spans="1:29" ht="144" customHeight="1">
      <c r="A35" s="532">
        <v>3.2</v>
      </c>
      <c r="B35" s="1544" t="s">
        <v>545</v>
      </c>
      <c r="C35" s="1528"/>
      <c r="D35" s="1528"/>
      <c r="E35" s="1528"/>
      <c r="F35" s="1528"/>
    </row>
    <row r="36" spans="1:29" ht="15.75" customHeight="1">
      <c r="A36" s="532"/>
      <c r="B36" s="1528"/>
      <c r="C36" s="1528"/>
      <c r="D36" s="1528"/>
      <c r="E36" s="1528"/>
      <c r="F36" s="1528"/>
    </row>
    <row r="37" spans="1:29" ht="58.5" customHeight="1">
      <c r="A37" s="532">
        <v>3.3</v>
      </c>
      <c r="B37" s="1544" t="s">
        <v>508</v>
      </c>
      <c r="C37" s="1528"/>
      <c r="D37" s="1528"/>
      <c r="E37" s="1528"/>
      <c r="F37" s="1528"/>
    </row>
    <row r="38" spans="1:29" ht="5.25" customHeight="1">
      <c r="A38" s="532"/>
      <c r="B38" s="1528"/>
      <c r="C38" s="1528"/>
      <c r="D38" s="1528"/>
      <c r="E38" s="1528"/>
      <c r="F38" s="1528"/>
    </row>
    <row r="39" spans="1:29" ht="84" customHeight="1">
      <c r="A39" s="525">
        <v>4</v>
      </c>
      <c r="B39" s="1544" t="s">
        <v>94</v>
      </c>
      <c r="C39" s="1528"/>
      <c r="D39" s="1528"/>
      <c r="E39" s="1528"/>
      <c r="F39" s="1528"/>
    </row>
    <row r="40" spans="1:29" ht="117" customHeight="1">
      <c r="A40" s="525">
        <v>5</v>
      </c>
      <c r="B40" s="1528" t="s">
        <v>95</v>
      </c>
      <c r="C40" s="1528"/>
      <c r="D40" s="1528"/>
      <c r="E40" s="1528"/>
      <c r="F40" s="1528"/>
    </row>
    <row r="41" spans="1:29" ht="30" customHeight="1">
      <c r="B41" s="534" t="str">
        <f>IF(ISERROR("Dated this " &amp; AG6 &amp; LOOKUP(AG6,AE1:AE32,AF1:AF32) &amp; " day of " &amp; AG8 &amp; " " &amp;AG9), "", "Dated this " &amp; AG6 &amp; LOOKUP(AG6,AE1:AE32,AF1:AF32) &amp; " day of " &amp; AG8 &amp; " " &amp;AG9)</f>
        <v>Dated this 2nd day of February 2020</v>
      </c>
      <c r="C41" s="534"/>
      <c r="D41" s="534"/>
      <c r="E41" s="535"/>
      <c r="F41" s="535"/>
    </row>
    <row r="42" spans="1:29" ht="30" customHeight="1">
      <c r="B42" s="534" t="s">
        <v>84</v>
      </c>
      <c r="C42" s="536"/>
      <c r="D42" s="537"/>
      <c r="E42" s="537"/>
      <c r="F42" s="537"/>
    </row>
    <row r="43" spans="1:29" ht="30" customHeight="1">
      <c r="B43" s="538"/>
      <c r="C43" s="537"/>
      <c r="D43" s="537"/>
      <c r="E43" s="534"/>
      <c r="F43" s="539" t="s">
        <v>85</v>
      </c>
    </row>
    <row r="44" spans="1:29" ht="30" customHeight="1">
      <c r="B44" s="538"/>
      <c r="C44" s="537"/>
      <c r="D44" s="534"/>
      <c r="E44" s="534"/>
      <c r="F44" s="539" t="str">
        <f>"For and on behalf of " &amp; 'Sch-1'!C8</f>
        <v xml:space="preserve">For and on behalf of </v>
      </c>
    </row>
    <row r="45" spans="1:29" ht="30" customHeight="1">
      <c r="A45" s="512"/>
      <c r="B45" s="512"/>
      <c r="C45" s="540"/>
      <c r="D45" s="508"/>
      <c r="E45" s="541" t="s">
        <v>369</v>
      </c>
      <c r="F45" s="542"/>
      <c r="G45" s="507"/>
      <c r="H45" s="507"/>
      <c r="I45" s="508"/>
      <c r="J45" s="508"/>
      <c r="K45" s="508"/>
      <c r="L45" s="508"/>
      <c r="M45" s="508"/>
      <c r="N45" s="508"/>
      <c r="O45" s="508"/>
      <c r="P45" s="508"/>
      <c r="Q45" s="508"/>
      <c r="R45" s="508"/>
      <c r="S45" s="508"/>
      <c r="T45" s="508"/>
      <c r="U45" s="508"/>
      <c r="V45" s="508"/>
      <c r="W45" s="508"/>
      <c r="X45" s="508"/>
      <c r="Y45" s="508"/>
      <c r="Z45" s="509"/>
      <c r="AA45" s="509"/>
      <c r="AB45" s="509"/>
      <c r="AC45" s="509"/>
    </row>
    <row r="46" spans="1:29" ht="30" customHeight="1">
      <c r="A46" s="543" t="s">
        <v>255</v>
      </c>
      <c r="B46" s="1546" t="str">
        <f>'Sch-1'!B54</f>
        <v>2-Feb-2020</v>
      </c>
      <c r="C46" s="1546"/>
      <c r="D46" s="508"/>
      <c r="E46" s="541" t="s">
        <v>86</v>
      </c>
      <c r="F46" s="544" t="str">
        <f>'Sch-1'!M55</f>
        <v/>
      </c>
      <c r="G46" s="507"/>
      <c r="H46" s="507"/>
      <c r="I46" s="508"/>
      <c r="J46" s="508"/>
      <c r="K46" s="508"/>
      <c r="L46" s="508"/>
      <c r="M46" s="508"/>
      <c r="N46" s="508"/>
      <c r="O46" s="508"/>
      <c r="P46" s="508"/>
      <c r="Q46" s="508"/>
      <c r="R46" s="508"/>
      <c r="S46" s="508"/>
      <c r="T46" s="508"/>
      <c r="U46" s="508"/>
      <c r="V46" s="508"/>
      <c r="W46" s="508"/>
      <c r="X46" s="508"/>
      <c r="Y46" s="508"/>
      <c r="Z46" s="509"/>
      <c r="AA46" s="509"/>
      <c r="AB46" s="509"/>
      <c r="AC46" s="509"/>
    </row>
    <row r="47" spans="1:29" ht="30" customHeight="1">
      <c r="A47" s="543" t="s">
        <v>256</v>
      </c>
      <c r="B47" s="544" t="str">
        <f>'Sch-1'!B55</f>
        <v/>
      </c>
      <c r="C47" s="545"/>
      <c r="D47" s="508"/>
      <c r="E47" s="541" t="s">
        <v>87</v>
      </c>
      <c r="F47" s="544" t="str">
        <f>'Sch-1'!M56</f>
        <v/>
      </c>
      <c r="G47" s="507"/>
      <c r="H47" s="507"/>
      <c r="I47" s="508"/>
      <c r="J47" s="508"/>
      <c r="K47" s="508"/>
      <c r="L47" s="508"/>
      <c r="M47" s="508"/>
      <c r="N47" s="508"/>
      <c r="O47" s="508"/>
      <c r="P47" s="508"/>
      <c r="Q47" s="508"/>
      <c r="R47" s="508"/>
      <c r="S47" s="508"/>
      <c r="T47" s="508"/>
      <c r="U47" s="508"/>
      <c r="V47" s="508"/>
      <c r="W47" s="508"/>
      <c r="X47" s="508"/>
      <c r="Y47" s="508"/>
      <c r="Z47" s="509"/>
      <c r="AA47" s="509"/>
      <c r="AB47" s="509"/>
      <c r="AC47" s="509"/>
    </row>
    <row r="48" spans="1:29" ht="30" customHeight="1">
      <c r="B48" s="513"/>
      <c r="D48" s="512"/>
      <c r="E48" s="541" t="s">
        <v>368</v>
      </c>
      <c r="F48" s="507"/>
      <c r="G48" s="507"/>
      <c r="H48" s="507"/>
      <c r="I48" s="508"/>
      <c r="J48" s="508"/>
      <c r="K48" s="508"/>
      <c r="L48" s="508"/>
      <c r="M48" s="508"/>
      <c r="N48" s="508"/>
      <c r="O48" s="508"/>
      <c r="P48" s="508"/>
      <c r="Q48" s="508"/>
      <c r="R48" s="508"/>
      <c r="S48" s="508"/>
      <c r="T48" s="508"/>
      <c r="U48" s="508"/>
      <c r="V48" s="508"/>
      <c r="W48" s="508"/>
      <c r="X48" s="508"/>
      <c r="Y48" s="508"/>
      <c r="Z48" s="509"/>
      <c r="AA48" s="509"/>
      <c r="AB48" s="509"/>
      <c r="AC48" s="509"/>
    </row>
    <row r="49" spans="1:41" ht="30" customHeight="1">
      <c r="A49" s="1544"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528"/>
      <c r="C49" s="1528"/>
      <c r="D49" s="1528"/>
      <c r="E49" s="1528"/>
      <c r="F49" s="1273"/>
    </row>
    <row r="50" spans="1:41" ht="30" customHeight="1">
      <c r="A50" s="546"/>
      <c r="B50" s="546"/>
      <c r="C50" s="534" t="str">
        <f>IF(Z2="2 or More", "Other Partner-2", "")</f>
        <v/>
      </c>
      <c r="D50" s="546"/>
      <c r="E50" s="547"/>
      <c r="F50" s="547" t="str">
        <f>IF(Z2=1,"Other Partner",IF(Z2="2 or More","Other Partner-1",""))</f>
        <v/>
      </c>
    </row>
    <row r="51" spans="1:41" ht="30" customHeight="1">
      <c r="A51" s="534"/>
      <c r="B51" s="539" t="str">
        <f>IF(Z2="2 or More", "Signature :", "")</f>
        <v/>
      </c>
      <c r="C51" s="548"/>
      <c r="D51" s="549"/>
      <c r="E51" s="550"/>
      <c r="F51" s="549"/>
      <c r="G51" s="507"/>
      <c r="H51" s="507"/>
      <c r="I51" s="508"/>
      <c r="J51" s="508"/>
      <c r="K51" s="508"/>
      <c r="L51" s="508"/>
      <c r="M51" s="508"/>
      <c r="N51" s="508"/>
      <c r="O51" s="508"/>
      <c r="P51" s="508"/>
      <c r="Q51" s="508"/>
      <c r="R51" s="508"/>
      <c r="S51" s="508"/>
      <c r="T51" s="508"/>
      <c r="U51" s="508"/>
      <c r="V51" s="508"/>
      <c r="W51" s="508"/>
      <c r="X51" s="508"/>
      <c r="Y51" s="508"/>
      <c r="Z51" s="509"/>
      <c r="AA51" s="509"/>
      <c r="AB51" s="509"/>
      <c r="AC51" s="509"/>
    </row>
    <row r="52" spans="1:41" s="513" customFormat="1" ht="30" customHeight="1">
      <c r="A52" s="534"/>
      <c r="B52" s="539" t="str">
        <f>IF(Z2="2 or More", "Printed Name :", "")</f>
        <v/>
      </c>
      <c r="C52" s="503"/>
      <c r="D52" s="534"/>
      <c r="E52" s="539" t="str">
        <f>IF(Z1="Sole Bidder", "", "Printed Name :")</f>
        <v/>
      </c>
      <c r="F52" s="670"/>
      <c r="H52" s="516"/>
      <c r="Z52" s="551"/>
      <c r="AA52" s="551"/>
      <c r="AB52" s="551"/>
      <c r="AC52" s="551"/>
      <c r="AD52" s="531"/>
      <c r="AE52" s="511"/>
      <c r="AF52" s="511"/>
      <c r="AG52" s="531"/>
      <c r="AH52" s="531"/>
      <c r="AI52" s="531"/>
      <c r="AJ52" s="531"/>
      <c r="AK52" s="531"/>
      <c r="AL52" s="531"/>
      <c r="AM52" s="531"/>
      <c r="AN52" s="531"/>
      <c r="AO52" s="531"/>
    </row>
    <row r="53" spans="1:41" s="513" customFormat="1" ht="30" customHeight="1">
      <c r="A53" s="534"/>
      <c r="B53" s="539" t="str">
        <f>IF(Z2="2 or More", "Designation :", "")</f>
        <v/>
      </c>
      <c r="C53" s="503"/>
      <c r="D53" s="534"/>
      <c r="E53" s="539" t="str">
        <f>IF(Z1="Sole Bidder", "", "Designation :")</f>
        <v/>
      </c>
      <c r="F53" s="670"/>
      <c r="H53" s="516"/>
      <c r="Z53" s="551"/>
      <c r="AA53" s="551"/>
      <c r="AB53" s="551"/>
      <c r="AC53" s="551"/>
      <c r="AD53" s="531"/>
      <c r="AE53" s="511"/>
      <c r="AF53" s="511"/>
      <c r="AG53" s="531"/>
      <c r="AH53" s="531"/>
      <c r="AI53" s="531"/>
      <c r="AJ53" s="531"/>
      <c r="AK53" s="531"/>
      <c r="AL53" s="531"/>
      <c r="AM53" s="531"/>
      <c r="AN53" s="531"/>
      <c r="AO53" s="531"/>
    </row>
    <row r="54" spans="1:41" s="513" customFormat="1" ht="30" customHeight="1">
      <c r="A54" s="534"/>
      <c r="B54" s="539" t="str">
        <f>IF(Z2=2, "Common Seal :", "")</f>
        <v/>
      </c>
      <c r="C54" s="548"/>
      <c r="D54" s="549"/>
      <c r="E54" s="550"/>
      <c r="F54" s="552"/>
      <c r="G54" s="507"/>
      <c r="H54" s="542"/>
      <c r="I54" s="507"/>
      <c r="J54" s="507"/>
      <c r="K54" s="507"/>
      <c r="L54" s="507"/>
      <c r="M54" s="507"/>
      <c r="N54" s="507"/>
      <c r="O54" s="507"/>
      <c r="P54" s="507"/>
      <c r="Q54" s="507"/>
      <c r="R54" s="507"/>
      <c r="S54" s="507"/>
      <c r="T54" s="507"/>
      <c r="U54" s="507"/>
      <c r="V54" s="507"/>
      <c r="W54" s="507"/>
      <c r="X54" s="507"/>
      <c r="Y54" s="507"/>
      <c r="Z54" s="530"/>
      <c r="AA54" s="530"/>
      <c r="AB54" s="530"/>
      <c r="AC54" s="530"/>
      <c r="AD54" s="531"/>
      <c r="AE54" s="511"/>
      <c r="AF54" s="511"/>
      <c r="AG54" s="531"/>
      <c r="AH54" s="531"/>
      <c r="AI54" s="531"/>
      <c r="AJ54" s="531"/>
      <c r="AK54" s="531"/>
      <c r="AL54" s="531"/>
      <c r="AM54" s="531"/>
      <c r="AN54" s="531"/>
      <c r="AO54" s="531"/>
    </row>
    <row r="55" spans="1:41" s="513" customFormat="1" ht="33" customHeight="1">
      <c r="A55" s="553" t="s">
        <v>254</v>
      </c>
      <c r="B55" s="554"/>
      <c r="C55" s="555"/>
      <c r="D55" s="552"/>
      <c r="E55" s="556"/>
      <c r="F55" s="552"/>
      <c r="G55" s="507"/>
      <c r="H55" s="542"/>
      <c r="I55" s="507"/>
      <c r="J55" s="507"/>
      <c r="K55" s="507"/>
      <c r="L55" s="507"/>
      <c r="M55" s="507"/>
      <c r="N55" s="507"/>
      <c r="O55" s="507"/>
      <c r="P55" s="507"/>
      <c r="Q55" s="507"/>
      <c r="R55" s="507"/>
      <c r="S55" s="507"/>
      <c r="T55" s="507"/>
      <c r="U55" s="507"/>
      <c r="V55" s="507"/>
      <c r="W55" s="507"/>
      <c r="X55" s="507"/>
      <c r="Y55" s="507"/>
      <c r="Z55" s="530"/>
      <c r="AA55" s="530"/>
      <c r="AB55" s="530"/>
      <c r="AC55" s="530"/>
      <c r="AD55" s="531"/>
      <c r="AE55" s="511"/>
      <c r="AF55" s="511"/>
      <c r="AG55" s="531"/>
      <c r="AH55" s="531"/>
      <c r="AI55" s="531"/>
      <c r="AJ55" s="531"/>
      <c r="AK55" s="531"/>
      <c r="AL55" s="531"/>
      <c r="AM55" s="531"/>
      <c r="AN55" s="531"/>
      <c r="AO55" s="531"/>
    </row>
    <row r="56" spans="1:41" s="513" customFormat="1" ht="33" customHeight="1">
      <c r="A56" s="1543" t="s">
        <v>272</v>
      </c>
      <c r="B56" s="1543"/>
      <c r="C56" s="1543"/>
      <c r="D56" s="1537"/>
      <c r="E56" s="1538"/>
      <c r="F56" s="1538"/>
      <c r="H56" s="516"/>
      <c r="Z56" s="551"/>
      <c r="AA56" s="551"/>
      <c r="AB56" s="551"/>
      <c r="AC56" s="551"/>
      <c r="AD56" s="531"/>
      <c r="AE56" s="511"/>
      <c r="AF56" s="511"/>
      <c r="AG56" s="531"/>
      <c r="AH56" s="531"/>
      <c r="AI56" s="531"/>
      <c r="AJ56" s="531"/>
      <c r="AK56" s="531"/>
      <c r="AL56" s="531"/>
      <c r="AM56" s="531"/>
      <c r="AN56" s="531"/>
      <c r="AO56" s="531"/>
    </row>
    <row r="57" spans="1:41" s="513" customFormat="1" ht="33" customHeight="1">
      <c r="A57" s="1542"/>
      <c r="B57" s="1542"/>
      <c r="C57" s="1542"/>
      <c r="D57" s="459"/>
      <c r="E57" s="459"/>
      <c r="F57" s="459"/>
      <c r="H57" s="516"/>
      <c r="Z57" s="551"/>
      <c r="AA57" s="551"/>
      <c r="AB57" s="551"/>
      <c r="AC57" s="551"/>
      <c r="AD57" s="531"/>
      <c r="AE57" s="511"/>
      <c r="AF57" s="511"/>
      <c r="AG57" s="531"/>
      <c r="AH57" s="531"/>
      <c r="AI57" s="531"/>
      <c r="AJ57" s="531"/>
      <c r="AK57" s="531"/>
      <c r="AL57" s="531"/>
      <c r="AM57" s="531"/>
      <c r="AN57" s="531"/>
      <c r="AO57" s="531"/>
    </row>
    <row r="58" spans="1:41" s="513" customFormat="1" ht="33" customHeight="1">
      <c r="A58" s="1541"/>
      <c r="B58" s="1541"/>
      <c r="C58" s="1541"/>
      <c r="D58" s="459"/>
      <c r="E58" s="459"/>
      <c r="F58" s="459"/>
      <c r="H58" s="516"/>
      <c r="Z58" s="551"/>
      <c r="AA58" s="551"/>
      <c r="AB58" s="551"/>
      <c r="AC58" s="551"/>
      <c r="AD58" s="531"/>
      <c r="AE58" s="511"/>
      <c r="AF58" s="511"/>
      <c r="AG58" s="531"/>
      <c r="AH58" s="531"/>
      <c r="AI58" s="531"/>
      <c r="AJ58" s="531"/>
      <c r="AK58" s="531"/>
      <c r="AL58" s="531"/>
      <c r="AM58" s="531"/>
      <c r="AN58" s="531"/>
      <c r="AO58" s="531"/>
    </row>
    <row r="59" spans="1:41" s="513" customFormat="1" ht="33" customHeight="1">
      <c r="A59" s="1540" t="s">
        <v>273</v>
      </c>
      <c r="B59" s="1540"/>
      <c r="C59" s="1540"/>
      <c r="D59" s="1537"/>
      <c r="E59" s="1538"/>
      <c r="F59" s="1538"/>
      <c r="H59" s="516"/>
      <c r="Z59" s="551"/>
      <c r="AA59" s="551"/>
      <c r="AB59" s="551"/>
      <c r="AC59" s="551"/>
      <c r="AD59" s="531"/>
      <c r="AE59" s="511"/>
      <c r="AF59" s="511"/>
      <c r="AG59" s="531"/>
      <c r="AH59" s="531"/>
      <c r="AI59" s="531"/>
      <c r="AJ59" s="531"/>
      <c r="AK59" s="531"/>
      <c r="AL59" s="531"/>
      <c r="AM59" s="531"/>
      <c r="AN59" s="531"/>
      <c r="AO59" s="531"/>
    </row>
    <row r="60" spans="1:41" s="513" customFormat="1" ht="33" customHeight="1">
      <c r="A60" s="1540" t="s">
        <v>271</v>
      </c>
      <c r="B60" s="1540"/>
      <c r="C60" s="1540"/>
      <c r="D60" s="1537"/>
      <c r="E60" s="1538"/>
      <c r="F60" s="1538"/>
      <c r="H60" s="516"/>
      <c r="Z60" s="551"/>
      <c r="AA60" s="551"/>
      <c r="AB60" s="551"/>
      <c r="AC60" s="551"/>
      <c r="AD60" s="531"/>
      <c r="AE60" s="511"/>
      <c r="AF60" s="511"/>
      <c r="AG60" s="531"/>
      <c r="AH60" s="531"/>
      <c r="AI60" s="531"/>
      <c r="AJ60" s="531"/>
      <c r="AK60" s="531"/>
      <c r="AL60" s="531"/>
      <c r="AM60" s="531"/>
      <c r="AN60" s="531"/>
      <c r="AO60" s="531"/>
    </row>
    <row r="61" spans="1:41" s="513" customFormat="1" ht="33" customHeight="1">
      <c r="A61" s="1540" t="s">
        <v>274</v>
      </c>
      <c r="B61" s="1540"/>
      <c r="C61" s="1540"/>
      <c r="D61" s="1537"/>
      <c r="E61" s="1538"/>
      <c r="F61" s="1538"/>
      <c r="H61" s="516"/>
      <c r="Z61" s="551"/>
      <c r="AA61" s="551"/>
      <c r="AB61" s="551"/>
      <c r="AC61" s="551"/>
      <c r="AD61" s="531"/>
      <c r="AE61" s="511"/>
      <c r="AF61" s="511"/>
      <c r="AG61" s="531"/>
      <c r="AH61" s="531"/>
      <c r="AI61" s="531"/>
      <c r="AJ61" s="531"/>
      <c r="AK61" s="531"/>
      <c r="AL61" s="531"/>
      <c r="AM61" s="531"/>
      <c r="AN61" s="531"/>
      <c r="AO61" s="531"/>
    </row>
    <row r="62" spans="1:41" s="513" customFormat="1" ht="33" customHeight="1">
      <c r="A62" s="1543" t="s">
        <v>275</v>
      </c>
      <c r="B62" s="1543"/>
      <c r="C62" s="1543"/>
      <c r="D62" s="1537"/>
      <c r="E62" s="1538"/>
      <c r="F62" s="1538"/>
      <c r="H62" s="516"/>
      <c r="Z62" s="551"/>
      <c r="AA62" s="551"/>
      <c r="AB62" s="551"/>
      <c r="AC62" s="551"/>
      <c r="AD62" s="531"/>
      <c r="AE62" s="511"/>
      <c r="AF62" s="511"/>
      <c r="AG62" s="531"/>
      <c r="AH62" s="531"/>
      <c r="AI62" s="531"/>
      <c r="AJ62" s="531"/>
      <c r="AK62" s="531"/>
      <c r="AL62" s="531"/>
      <c r="AM62" s="531"/>
      <c r="AN62" s="531"/>
      <c r="AO62" s="531"/>
    </row>
    <row r="63" spans="1:41" s="513" customFormat="1" ht="33" customHeight="1">
      <c r="A63" s="1542"/>
      <c r="B63" s="1542"/>
      <c r="C63" s="1542"/>
      <c r="D63" s="459"/>
      <c r="E63" s="459"/>
      <c r="F63" s="459"/>
      <c r="H63" s="516"/>
      <c r="Z63" s="551"/>
      <c r="AA63" s="551"/>
      <c r="AB63" s="551"/>
      <c r="AC63" s="551"/>
      <c r="AD63" s="531"/>
      <c r="AE63" s="511"/>
      <c r="AF63" s="511"/>
      <c r="AG63" s="531"/>
      <c r="AH63" s="531"/>
      <c r="AI63" s="531"/>
      <c r="AJ63" s="531"/>
      <c r="AK63" s="531"/>
      <c r="AL63" s="531"/>
      <c r="AM63" s="531"/>
      <c r="AN63" s="531"/>
      <c r="AO63" s="531"/>
    </row>
    <row r="64" spans="1:41" s="513" customFormat="1" ht="33" customHeight="1">
      <c r="A64" s="1541"/>
      <c r="B64" s="1541"/>
      <c r="C64" s="1541"/>
      <c r="D64" s="459"/>
      <c r="E64" s="459"/>
      <c r="F64" s="459"/>
      <c r="H64" s="516"/>
      <c r="Z64" s="551"/>
      <c r="AA64" s="551"/>
      <c r="AB64" s="551"/>
      <c r="AC64" s="551"/>
      <c r="AD64" s="531"/>
      <c r="AE64" s="511"/>
      <c r="AF64" s="511"/>
      <c r="AG64" s="531"/>
      <c r="AH64" s="531"/>
      <c r="AI64" s="531"/>
      <c r="AJ64" s="531"/>
      <c r="AK64" s="531"/>
      <c r="AL64" s="531"/>
      <c r="AM64" s="531"/>
      <c r="AN64" s="531"/>
      <c r="AO64" s="531"/>
    </row>
    <row r="65" spans="1:41" s="513" customFormat="1" ht="60.75" customHeight="1">
      <c r="A65" s="1539"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539"/>
      <c r="C65" s="1539"/>
      <c r="D65" s="1539"/>
      <c r="E65" s="1539"/>
      <c r="F65" s="1539"/>
      <c r="H65" s="516"/>
      <c r="Z65" s="551"/>
      <c r="AA65" s="551"/>
      <c r="AB65" s="551"/>
      <c r="AC65" s="551"/>
      <c r="AD65" s="531"/>
      <c r="AE65" s="511"/>
      <c r="AF65" s="511"/>
      <c r="AG65" s="531"/>
      <c r="AH65" s="531"/>
      <c r="AI65" s="531"/>
      <c r="AJ65" s="531"/>
      <c r="AK65" s="531"/>
      <c r="AL65" s="531"/>
      <c r="AM65" s="531"/>
      <c r="AN65" s="531"/>
      <c r="AO65" s="531"/>
    </row>
    <row r="66" spans="1:41" s="513" customFormat="1" ht="33" customHeight="1">
      <c r="A66" s="1536" t="s">
        <v>142</v>
      </c>
      <c r="B66" s="1536"/>
      <c r="C66" s="1536"/>
      <c r="D66" s="1536"/>
      <c r="E66" s="1536"/>
      <c r="F66" s="1536"/>
      <c r="H66" s="516"/>
      <c r="Z66" s="551"/>
      <c r="AA66" s="551"/>
      <c r="AB66" s="551"/>
      <c r="AC66" s="551"/>
      <c r="AD66" s="531"/>
      <c r="AE66" s="511"/>
      <c r="AF66" s="511"/>
      <c r="AG66" s="531"/>
      <c r="AH66" s="531"/>
      <c r="AI66" s="531"/>
      <c r="AJ66" s="531"/>
      <c r="AK66" s="531"/>
      <c r="AL66" s="531"/>
      <c r="AM66" s="531"/>
      <c r="AN66" s="531"/>
      <c r="AO66" s="531"/>
    </row>
    <row r="67" spans="1:41" s="513" customFormat="1" ht="33" customHeight="1">
      <c r="A67" s="516"/>
      <c r="B67" s="516"/>
      <c r="H67" s="516"/>
      <c r="Z67" s="551"/>
      <c r="AA67" s="551"/>
      <c r="AB67" s="551"/>
      <c r="AC67" s="551"/>
      <c r="AD67" s="531"/>
      <c r="AE67" s="511"/>
      <c r="AF67" s="511"/>
      <c r="AG67" s="531"/>
      <c r="AH67" s="531"/>
      <c r="AI67" s="531"/>
      <c r="AJ67" s="531"/>
      <c r="AK67" s="531"/>
      <c r="AL67" s="531"/>
      <c r="AM67" s="531"/>
      <c r="AN67" s="531"/>
      <c r="AO67" s="531"/>
    </row>
    <row r="68" spans="1:41" s="513" customFormat="1" ht="33" customHeight="1">
      <c r="A68" s="516"/>
      <c r="B68" s="516"/>
      <c r="H68" s="516"/>
      <c r="Z68" s="551"/>
      <c r="AA68" s="551"/>
      <c r="AB68" s="551"/>
      <c r="AC68" s="551"/>
      <c r="AD68" s="531"/>
      <c r="AE68" s="511"/>
      <c r="AF68" s="511"/>
      <c r="AG68" s="531"/>
      <c r="AH68" s="531"/>
      <c r="AI68" s="531"/>
      <c r="AJ68" s="531"/>
      <c r="AK68" s="531"/>
      <c r="AL68" s="531"/>
      <c r="AM68" s="531"/>
      <c r="AN68" s="531"/>
      <c r="AO68" s="531"/>
    </row>
    <row r="69" spans="1:41">
      <c r="A69" s="516"/>
    </row>
    <row r="70" spans="1:41">
      <c r="A70" s="516"/>
    </row>
    <row r="71" spans="1:41">
      <c r="A71" s="516"/>
    </row>
    <row r="72" spans="1:41">
      <c r="A72" s="516"/>
    </row>
    <row r="73" spans="1:41">
      <c r="A73" s="516"/>
    </row>
    <row r="74" spans="1:41">
      <c r="A74" s="516"/>
    </row>
    <row r="75" spans="1:41">
      <c r="A75" s="516"/>
    </row>
    <row r="76" spans="1:41">
      <c r="A76" s="516"/>
    </row>
    <row r="77" spans="1:41">
      <c r="A77" s="516"/>
    </row>
    <row r="78" spans="1:41">
      <c r="A78" s="516"/>
    </row>
    <row r="79" spans="1:41">
      <c r="A79" s="516"/>
    </row>
    <row r="80" spans="1:41">
      <c r="A80" s="516"/>
    </row>
  </sheetData>
  <sheetProtection sheet="1" objects="1" scenarios="1" formatColumns="0" formatRows="0" selectLockedCells="1"/>
  <customSheetViews>
    <customSheetView guid="{1BFD9C24-2F44-4B3F-BC11-27A15F339058}" showPageBreaks="1" showGridLines="0" zeroValues="0" printArea="1" hiddenRows="1" hiddenColumns="1" view="pageBreakPreview" topLeftCell="A52">
      <selection activeCell="F52" sqref="F52"/>
      <pageMargins left="0.75" right="0.77" top="0.62" bottom="0.61" header="0.39" footer="0.32"/>
      <pageSetup scale="99" orientation="portrait" r:id="rId1"/>
      <headerFooter alignWithMargins="0">
        <oddFooter>&amp;R&amp;"Book Antiqua,Bold"&amp;8Bid Form (1st Envelope)  / Page &amp;P of &amp;N</oddFooter>
      </headerFooter>
    </customSheetView>
    <customSheetView guid="{A68B9ADD-4857-4982-919F-59DC4AD390A9}" showPageBreaks="1" showGridLines="0" zeroValues="0" printArea="1" hiddenColumns="1" view="pageBreakPreview">
      <selection activeCell="C5" sqref="C5:F5"/>
      <pageMargins left="0.75" right="0.77" top="0.62" bottom="0.61" header="0.39" footer="0.32"/>
      <pageSetup orientation="portrait" r:id="rId2"/>
      <headerFooter alignWithMargins="0">
        <oddFooter>&amp;R&amp;"Book Antiqua,Bold"&amp;8Bid Form (1st Envelope)  / Page &amp;P of &amp;N</oddFooter>
      </headerFooter>
    </customSheetView>
    <customSheetView guid="{E31EEC54-5F58-47EA-99FC-C1E22AF5375A}" showPageBreaks="1" showGridLines="0" zeroValues="0" printArea="1" hiddenColumns="1" view="pageBreakPreview">
      <selection activeCell="F52" sqref="F52"/>
      <pageMargins left="0.75" right="0.77" top="0.62" bottom="0.61" header="0.39" footer="0.32"/>
      <pageSetup orientation="portrait" r:id="rId3"/>
      <headerFooter alignWithMargins="0">
        <oddFooter>&amp;R&amp;"Book Antiqua,Bold"&amp;8Bid Form (1st Envelope)  / Page &amp;P of &amp;N</oddFooter>
      </headerFooter>
    </customSheetView>
    <customSheetView guid="{498493C3-769C-4143-9114-C68CD1D40B11}" showPageBreaks="1" showGridLines="0" zeroValues="0" printArea="1" hiddenColumns="1" view="pageBreakPreview" topLeftCell="A41">
      <selection activeCell="F52" sqref="F52"/>
      <pageMargins left="0.75" right="0.77" top="0.62" bottom="0.61" header="0.39" footer="0.32"/>
      <pageSetup orientation="portrait" r:id="rId4"/>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5"/>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6"/>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7"/>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3"/>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4"/>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5"/>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6"/>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22"/>
      <headerFooter alignWithMargins="0">
        <oddFooter>&amp;R&amp;"Book Antiqua,Bold"&amp;8Bid Form (1st Envelope)  / Page &amp;P of &amp;N</oddFooter>
      </headerFooter>
    </customSheetView>
    <customSheetView guid="{0E784DF4-DCB0-4594-B697-9BB3E5A34D91}" showPageBreaks="1" showGridLines="0" zeroValues="0" printArea="1" hiddenColumns="1" view="pageBreakPreview" topLeftCell="A19">
      <selection activeCell="F52" sqref="F52"/>
      <pageMargins left="0.75" right="0.77" top="0.62" bottom="0.61" header="0.39" footer="0.32"/>
      <pageSetup orientation="portrait" r:id="rId23"/>
      <headerFooter alignWithMargins="0">
        <oddFooter>&amp;R&amp;"Book Antiqua,Bold"&amp;8Bid Form (1st Envelope)  / Page &amp;P of &amp;N</oddFooter>
      </headerFooter>
    </customSheetView>
    <customSheetView guid="{49037B54-2990-41F2-A98D-615EDAEEEC02}" showPageBreaks="1" showGridLines="0" zeroValues="0" printArea="1" hiddenColumns="1" view="pageBreakPreview">
      <selection activeCell="C5" sqref="C5:F5"/>
      <pageMargins left="0.75" right="0.77" top="0.62" bottom="0.61" header="0.39" footer="0.32"/>
      <pageSetup orientation="portrait" r:id="rId24"/>
      <headerFooter alignWithMargins="0">
        <oddFooter>&amp;R&amp;"Book Antiqua,Bold"&amp;8Bid Form (1st Envelope)  / Page &amp;P of &amp;N</oddFooter>
      </headerFooter>
    </customSheetView>
  </customSheetViews>
  <mergeCells count="48">
    <mergeCell ref="B22:C22"/>
    <mergeCell ref="B23:C23"/>
    <mergeCell ref="B24:C24"/>
    <mergeCell ref="B26:C26"/>
    <mergeCell ref="B35:F35"/>
    <mergeCell ref="B28:C28"/>
    <mergeCell ref="B34:F34"/>
    <mergeCell ref="B25:C25"/>
    <mergeCell ref="D59:F59"/>
    <mergeCell ref="D60:F60"/>
    <mergeCell ref="B40:F40"/>
    <mergeCell ref="B29:F29"/>
    <mergeCell ref="B27:C27"/>
    <mergeCell ref="B37:F37"/>
    <mergeCell ref="D56:F56"/>
    <mergeCell ref="B36:F36"/>
    <mergeCell ref="B38:F38"/>
    <mergeCell ref="A56:C56"/>
    <mergeCell ref="D28:F28"/>
    <mergeCell ref="B39:F39"/>
    <mergeCell ref="B46:C46"/>
    <mergeCell ref="A49:E49"/>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B20:F20"/>
    <mergeCell ref="D21:F21"/>
    <mergeCell ref="B19:F19"/>
    <mergeCell ref="A3:F3"/>
    <mergeCell ref="C5:F5"/>
    <mergeCell ref="B6:C6"/>
    <mergeCell ref="C15:F15"/>
    <mergeCell ref="B17:F17"/>
    <mergeCell ref="B18:F18"/>
    <mergeCell ref="B21:C21"/>
  </mergeCells>
  <phoneticPr fontId="33" type="noConversion"/>
  <conditionalFormatting sqref="F52:F53">
    <cfRule type="expression" dxfId="0" priority="1" stopIfTrue="1">
      <formula>$E$52=""</formula>
    </cfRule>
  </conditionalFormatting>
  <pageMargins left="0.75" right="0.77" top="0.62" bottom="0.61" header="0.39" footer="0.32"/>
  <pageSetup scale="99" orientation="portrait" r:id="rId25"/>
  <headerFooter alignWithMargins="0">
    <oddFooter>&amp;R&amp;"Book Antiqua,Bold"&amp;8Bid Form (1st Envelope)  / Page &amp;P of &amp;N</oddFooter>
  </headerFooter>
  <drawing r:id="rId2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743" customWidth="1"/>
    <col min="2" max="2" width="46.875" style="743" customWidth="1"/>
    <col min="3" max="3" width="2.25" style="743" customWidth="1"/>
    <col min="4" max="4" width="17.625" style="744" customWidth="1"/>
    <col min="5" max="5" width="4.125" style="744" customWidth="1"/>
    <col min="6" max="6" width="17.625" style="744" customWidth="1"/>
    <col min="7" max="7" width="29.625" style="683" customWidth="1"/>
    <col min="8" max="8" width="15.25" style="683" customWidth="1"/>
    <col min="9" max="9" width="8.875" style="683" bestFit="1" customWidth="1"/>
    <col min="10" max="11" width="8" style="683"/>
    <col min="12" max="12" width="14" style="683" customWidth="1"/>
    <col min="13" max="16384" width="8" style="683"/>
  </cols>
  <sheetData>
    <row r="1" spans="1:8" ht="15.95" customHeight="1">
      <c r="A1" s="680"/>
      <c r="B1" s="1556" t="s">
        <v>219</v>
      </c>
      <c r="C1" s="1557"/>
      <c r="D1" s="1557"/>
      <c r="E1" s="1557"/>
      <c r="F1" s="1557"/>
    </row>
    <row r="2" spans="1:8" ht="15.95" customHeight="1">
      <c r="A2" s="680"/>
      <c r="B2" s="681"/>
      <c r="C2" s="682"/>
      <c r="D2" s="684"/>
      <c r="E2" s="684"/>
      <c r="F2" s="684"/>
    </row>
    <row r="3" spans="1:8" s="685" customFormat="1" ht="15.95" customHeight="1">
      <c r="A3" s="680"/>
      <c r="B3" s="680"/>
      <c r="C3" s="680"/>
      <c r="D3" s="1558" t="s">
        <v>220</v>
      </c>
      <c r="E3" s="1558"/>
      <c r="F3" s="1558"/>
    </row>
    <row r="4" spans="1:8" s="685" customFormat="1" ht="20.25" customHeight="1">
      <c r="A4" s="1559" t="s">
        <v>221</v>
      </c>
      <c r="B4" s="1559"/>
      <c r="C4" s="1559"/>
      <c r="D4" s="1560">
        <f>'Sch-1'!C8:E8</f>
        <v>0</v>
      </c>
      <c r="E4" s="1560"/>
      <c r="F4" s="1560"/>
    </row>
    <row r="5" spans="1:8" s="690" customFormat="1" ht="21" customHeight="1">
      <c r="A5" s="686" t="s">
        <v>381</v>
      </c>
      <c r="B5" s="1552" t="s">
        <v>222</v>
      </c>
      <c r="C5" s="1553"/>
      <c r="D5" s="687" t="s">
        <v>223</v>
      </c>
      <c r="E5" s="1554" t="s">
        <v>224</v>
      </c>
      <c r="F5" s="1555"/>
    </row>
    <row r="6" spans="1:8" s="685" customFormat="1" ht="36" customHeight="1">
      <c r="A6" s="691">
        <v>1</v>
      </c>
      <c r="B6" s="692" t="s">
        <v>246</v>
      </c>
      <c r="C6" s="693"/>
      <c r="D6" s="694">
        <f>'Sch-6'!D14</f>
        <v>0</v>
      </c>
      <c r="E6" s="695" t="s">
        <v>355</v>
      </c>
      <c r="F6" s="696">
        <f>D6</f>
        <v>0</v>
      </c>
      <c r="G6" s="697"/>
    </row>
    <row r="7" spans="1:8" s="685" customFormat="1" ht="34.5" customHeight="1">
      <c r="A7" s="691">
        <v>2</v>
      </c>
      <c r="B7" s="692" t="s">
        <v>247</v>
      </c>
      <c r="C7" s="693"/>
      <c r="D7" s="694">
        <f>'Sch-6'!D16</f>
        <v>0</v>
      </c>
      <c r="E7" s="695"/>
      <c r="F7" s="696">
        <f>D7</f>
        <v>0</v>
      </c>
      <c r="G7" s="697"/>
    </row>
    <row r="8" spans="1:8" s="685" customFormat="1" ht="21" customHeight="1">
      <c r="A8" s="691">
        <v>3</v>
      </c>
      <c r="B8" s="692" t="s">
        <v>248</v>
      </c>
      <c r="C8" s="693"/>
      <c r="D8" s="698">
        <f>'Sch-6'!D18</f>
        <v>0</v>
      </c>
      <c r="E8" s="688"/>
      <c r="F8" s="689">
        <f>D8</f>
        <v>0</v>
      </c>
      <c r="G8" s="697"/>
    </row>
    <row r="9" spans="1:8" s="685" customFormat="1" ht="21" customHeight="1">
      <c r="A9" s="691">
        <v>4</v>
      </c>
      <c r="B9" s="692" t="s">
        <v>249</v>
      </c>
      <c r="C9" s="693"/>
      <c r="D9" s="699" t="s">
        <v>438</v>
      </c>
      <c r="E9" s="695"/>
      <c r="F9" s="689" t="str">
        <f>D9</f>
        <v>Not Applicable</v>
      </c>
    </row>
    <row r="10" spans="1:8" s="685" customFormat="1" ht="21" customHeight="1">
      <c r="A10" s="691">
        <v>5</v>
      </c>
      <c r="B10" s="692" t="s">
        <v>250</v>
      </c>
      <c r="C10" s="693"/>
      <c r="D10" s="700">
        <f>SUM(D6,D7,D8)</f>
        <v>0</v>
      </c>
      <c r="E10" s="695"/>
      <c r="F10" s="701">
        <f>SUM(F6,F7,F8)</f>
        <v>0</v>
      </c>
    </row>
    <row r="11" spans="1:8" s="685" customFormat="1" ht="21" customHeight="1">
      <c r="A11" s="691">
        <v>6</v>
      </c>
      <c r="B11" s="702" t="s">
        <v>225</v>
      </c>
      <c r="C11" s="703" t="s">
        <v>355</v>
      </c>
      <c r="D11" s="704" t="e">
        <f>H11</f>
        <v>#REF!</v>
      </c>
      <c r="E11" s="705" t="s">
        <v>355</v>
      </c>
      <c r="F11" s="696" t="e">
        <f>D11</f>
        <v>#REF!</v>
      </c>
      <c r="H11" s="706" t="e">
        <f>ROUND(('Sch-1'!N48-'Sch-1 dis'!F75)+('Sch-2'!J45-'Sch-2 Dis'!F56)+ ('Sch-3 '!P28-'Sch-3 Dis'!F81),0)</f>
        <v>#REF!</v>
      </c>
    </row>
    <row r="12" spans="1:8" s="685" customFormat="1" ht="21.95" customHeight="1">
      <c r="A12" s="691">
        <v>7</v>
      </c>
      <c r="B12" s="702" t="s">
        <v>251</v>
      </c>
      <c r="C12" s="693"/>
      <c r="D12" s="687" t="e">
        <f>D10-D11</f>
        <v>#REF!</v>
      </c>
      <c r="E12" s="695"/>
      <c r="F12" s="701" t="e">
        <f>F10-F11</f>
        <v>#REF!</v>
      </c>
      <c r="G12" s="707"/>
      <c r="H12" s="706"/>
    </row>
    <row r="13" spans="1:8" s="685" customFormat="1" ht="21.95" customHeight="1">
      <c r="A13" s="691">
        <v>8</v>
      </c>
      <c r="B13" s="692" t="s">
        <v>226</v>
      </c>
      <c r="C13" s="693"/>
      <c r="D13" s="704"/>
      <c r="E13" s="695"/>
      <c r="F13" s="696"/>
    </row>
    <row r="14" spans="1:8" s="685" customFormat="1" ht="21.95" customHeight="1">
      <c r="A14" s="691" t="s">
        <v>355</v>
      </c>
      <c r="B14" s="692" t="s">
        <v>227</v>
      </c>
      <c r="C14" s="708"/>
      <c r="D14" s="709">
        <f>'Sch-5 Dis'!D14:E14</f>
        <v>0</v>
      </c>
      <c r="E14" s="710"/>
      <c r="F14" s="689">
        <f>F32</f>
        <v>0</v>
      </c>
      <c r="G14" s="697"/>
    </row>
    <row r="15" spans="1:8" s="685" customFormat="1" ht="21.95" customHeight="1">
      <c r="A15" s="691"/>
      <c r="B15" s="692" t="s">
        <v>1</v>
      </c>
      <c r="C15" s="693"/>
      <c r="D15" s="709">
        <f>'Sch-5 Dis'!D16:E16</f>
        <v>0</v>
      </c>
      <c r="E15" s="711"/>
      <c r="F15" s="689">
        <f>F34</f>
        <v>0</v>
      </c>
      <c r="G15" s="697"/>
    </row>
    <row r="16" spans="1:8" s="685" customFormat="1" ht="21.95" customHeight="1">
      <c r="A16" s="691"/>
      <c r="B16" s="692" t="s">
        <v>2</v>
      </c>
      <c r="C16" s="693"/>
      <c r="D16" s="709" t="e">
        <f>'Sch-5 Dis'!#REF!</f>
        <v>#REF!</v>
      </c>
      <c r="E16" s="711"/>
      <c r="F16" s="689">
        <f>F35</f>
        <v>0</v>
      </c>
      <c r="G16" s="697"/>
    </row>
    <row r="17" spans="1:12" s="685" customFormat="1" ht="21.95" customHeight="1">
      <c r="A17" s="691"/>
      <c r="B17" s="692" t="s">
        <v>3</v>
      </c>
      <c r="C17" s="693"/>
      <c r="D17" s="709" t="e">
        <f>SUM('Sch-5 Dis'!#REF!,'Sch-5 Dis'!#REF!)</f>
        <v>#REF!</v>
      </c>
      <c r="E17" s="711"/>
      <c r="F17" s="689">
        <f>F38</f>
        <v>0</v>
      </c>
      <c r="G17" s="697"/>
    </row>
    <row r="18" spans="1:12" s="685" customFormat="1" ht="21.95" customHeight="1">
      <c r="A18" s="691"/>
      <c r="B18" s="692" t="s">
        <v>4</v>
      </c>
      <c r="C18" s="693"/>
      <c r="D18" s="698" t="s">
        <v>477</v>
      </c>
      <c r="E18" s="688"/>
      <c r="F18" s="689" t="str">
        <f>F36</f>
        <v/>
      </c>
    </row>
    <row r="19" spans="1:12" s="685" customFormat="1" ht="27" customHeight="1">
      <c r="A19" s="691"/>
      <c r="B19" s="692" t="s">
        <v>5</v>
      </c>
      <c r="C19" s="712"/>
      <c r="D19" s="713" t="e">
        <f>SUM(D14,D15,D16,D17,D18)</f>
        <v>#REF!</v>
      </c>
      <c r="E19" s="714"/>
      <c r="F19" s="712">
        <f>SUM(F14:F18)</f>
        <v>0</v>
      </c>
      <c r="G19" s="697"/>
    </row>
    <row r="20" spans="1:12" s="685" customFormat="1" ht="33.75" customHeight="1">
      <c r="A20" s="691">
        <v>8</v>
      </c>
      <c r="B20" s="692" t="s">
        <v>232</v>
      </c>
      <c r="C20" s="693"/>
      <c r="D20" s="687" t="e">
        <f>D10+D19</f>
        <v>#REF!</v>
      </c>
      <c r="E20" s="715" t="s">
        <v>355</v>
      </c>
      <c r="F20" s="716">
        <f>F10+F19</f>
        <v>0</v>
      </c>
      <c r="G20" s="697"/>
    </row>
    <row r="21" spans="1:12" s="685" customFormat="1" ht="51" customHeight="1">
      <c r="A21" s="691">
        <v>9</v>
      </c>
      <c r="B21" s="692" t="s">
        <v>252</v>
      </c>
      <c r="C21" s="693"/>
      <c r="D21" s="704">
        <v>0</v>
      </c>
      <c r="E21" s="695"/>
      <c r="F21" s="696">
        <f>D21</f>
        <v>0</v>
      </c>
    </row>
    <row r="22" spans="1:12" s="722" customFormat="1" ht="23.25" customHeight="1">
      <c r="A22" s="717" t="s">
        <v>355</v>
      </c>
      <c r="B22" s="718" t="s">
        <v>355</v>
      </c>
      <c r="C22" s="718"/>
      <c r="D22" s="719"/>
      <c r="E22" s="720"/>
      <c r="F22" s="721"/>
    </row>
    <row r="23" spans="1:12" s="685" customFormat="1" ht="18.75" customHeight="1">
      <c r="A23" s="723" t="s">
        <v>233</v>
      </c>
      <c r="B23" s="1549" t="s">
        <v>234</v>
      </c>
      <c r="C23" s="1549"/>
      <c r="D23" s="1549"/>
      <c r="E23" s="1549"/>
      <c r="F23" s="1561"/>
    </row>
    <row r="24" spans="1:12" s="685" customFormat="1" ht="18.75" customHeight="1">
      <c r="A24" s="723"/>
      <c r="B24" s="1562" t="str">
        <f>H24&amp;" "&amp;G24&amp;" "&amp;I24&amp;" "&amp;J24&amp;"%"&amp; " as"&amp;" "&amp;K24&amp; " "&amp;L24</f>
        <v xml:space="preserve">Excise Duty    % as  </v>
      </c>
      <c r="C24" s="1563"/>
      <c r="D24" s="1563"/>
      <c r="E24" s="1563"/>
      <c r="F24" s="1564"/>
      <c r="G24" s="725" t="s">
        <v>477</v>
      </c>
      <c r="H24" s="726" t="s">
        <v>6</v>
      </c>
      <c r="I24" s="726" t="str">
        <f>IF(J24="","","@")</f>
        <v/>
      </c>
      <c r="J24" s="727" t="s">
        <v>477</v>
      </c>
      <c r="K24" s="728" t="str">
        <f>IF(OR(L24=0,L24=""),"","Rs.")</f>
        <v/>
      </c>
      <c r="L24" s="729" t="str">
        <f>IF(D14=0,"",D14)</f>
        <v/>
      </c>
    </row>
    <row r="25" spans="1:12" s="685" customFormat="1" ht="19.5" customHeight="1">
      <c r="B25" s="1562" t="str">
        <f>H25&amp;" "&amp;G25&amp;" "&amp;I25&amp;" "&amp;J25&amp;"%"&amp; " as"&amp;" "&amp;K25&amp; " "&amp;L25</f>
        <v xml:space="preserve">CST    % as  </v>
      </c>
      <c r="C25" s="1563"/>
      <c r="D25" s="1563"/>
      <c r="E25" s="1563"/>
      <c r="F25" s="1564"/>
      <c r="G25" s="725" t="s">
        <v>477</v>
      </c>
      <c r="H25" s="726" t="s">
        <v>7</v>
      </c>
      <c r="I25" s="726" t="str">
        <f>IF(J25="","","@")</f>
        <v/>
      </c>
      <c r="J25" s="727" t="s">
        <v>477</v>
      </c>
      <c r="K25" s="728" t="str">
        <f>IF(OR(L25=0,L25=""),"","Rs.")</f>
        <v/>
      </c>
      <c r="L25" s="729" t="str">
        <f>IF(D15=0,"",D15)</f>
        <v/>
      </c>
    </row>
    <row r="26" spans="1:12" s="685" customFormat="1" ht="19.5" customHeight="1">
      <c r="B26" s="1562" t="e">
        <f>H26&amp;" "&amp;G26&amp;" "&amp;I26&amp;" "&amp;J26&amp;"%"&amp; " as"&amp;" "&amp;K26&amp; " "&amp;L26</f>
        <v>#REF!</v>
      </c>
      <c r="C26" s="1563"/>
      <c r="D26" s="1563"/>
      <c r="E26" s="1563"/>
      <c r="F26" s="1564"/>
      <c r="G26" s="725" t="s">
        <v>477</v>
      </c>
      <c r="H26" s="726" t="s">
        <v>8</v>
      </c>
      <c r="I26" s="726" t="str">
        <f>IF(J26="","","@")</f>
        <v/>
      </c>
      <c r="J26" s="727" t="s">
        <v>477</v>
      </c>
      <c r="K26" s="728" t="e">
        <f>IF(OR(L26=0,L26=""),"","Rs.")</f>
        <v>#REF!</v>
      </c>
      <c r="L26" s="729" t="e">
        <f>IF(D16=0,"",D16)</f>
        <v>#REF!</v>
      </c>
    </row>
    <row r="27" spans="1:12" s="685" customFormat="1" ht="19.5" customHeight="1">
      <c r="B27" s="1562" t="e">
        <f>H27&amp;" "&amp;G27&amp;" "&amp;I27&amp;" "&amp;J27&amp; " as"&amp;" "&amp;K27&amp; " "&amp;L27</f>
        <v>#REF!</v>
      </c>
      <c r="C27" s="1563"/>
      <c r="D27" s="1563"/>
      <c r="E27" s="1563"/>
      <c r="F27" s="1564"/>
      <c r="G27" s="725" t="s">
        <v>477</v>
      </c>
      <c r="H27" s="726" t="s">
        <v>9</v>
      </c>
      <c r="I27" s="726"/>
      <c r="J27" s="730"/>
      <c r="K27" s="728" t="e">
        <f>IF(OR(L27=0,L27=""),"","Rs.")</f>
        <v>#REF!</v>
      </c>
      <c r="L27" s="729" t="e">
        <f>IF(D17=0,"",D17)</f>
        <v>#REF!</v>
      </c>
    </row>
    <row r="28" spans="1:12" s="685" customFormat="1" ht="19.5" customHeight="1">
      <c r="B28" s="1562" t="str">
        <f>H28&amp;" "&amp;G28&amp;" "&amp;I28&amp;" "&amp;J28&amp; " as"&amp;" "&amp;K28&amp; " "&amp;L28</f>
        <v xml:space="preserve">Others     as  </v>
      </c>
      <c r="C28" s="1563"/>
      <c r="D28" s="1563"/>
      <c r="E28" s="1563"/>
      <c r="F28" s="1564"/>
      <c r="G28" s="725" t="s">
        <v>477</v>
      </c>
      <c r="H28" s="724" t="s">
        <v>238</v>
      </c>
      <c r="I28" s="724"/>
      <c r="J28" s="724"/>
      <c r="K28" s="724" t="str">
        <f>IF(OR(L28=0,L28=""),"","Rs.")</f>
        <v/>
      </c>
      <c r="L28" s="731" t="str">
        <f>IF(D18=0,"",D18)</f>
        <v/>
      </c>
    </row>
    <row r="29" spans="1:12" s="685" customFormat="1" ht="19.5" customHeight="1">
      <c r="B29" s="1550"/>
      <c r="C29" s="1550"/>
      <c r="D29" s="1550"/>
      <c r="E29" s="1550"/>
      <c r="F29" s="1551"/>
    </row>
    <row r="30" spans="1:12" s="733" customFormat="1" ht="59.25" customHeight="1">
      <c r="A30" s="732" t="s">
        <v>239</v>
      </c>
      <c r="B30" s="1570" t="s">
        <v>10</v>
      </c>
      <c r="C30" s="1571"/>
      <c r="D30" s="1571"/>
      <c r="E30" s="1571"/>
      <c r="F30" s="1572"/>
    </row>
    <row r="31" spans="1:12" s="685" customFormat="1" ht="19.5" customHeight="1">
      <c r="A31" s="734" t="s">
        <v>358</v>
      </c>
      <c r="B31" s="1549" t="s">
        <v>240</v>
      </c>
      <c r="C31" s="1549"/>
      <c r="D31" s="1549"/>
      <c r="E31" s="724" t="s">
        <v>236</v>
      </c>
      <c r="F31" s="729">
        <v>0</v>
      </c>
    </row>
    <row r="32" spans="1:12" s="685" customFormat="1" ht="19.5" customHeight="1">
      <c r="A32" s="734" t="s">
        <v>359</v>
      </c>
      <c r="B32" s="726" t="s">
        <v>11</v>
      </c>
      <c r="C32" s="735"/>
      <c r="D32" s="736">
        <v>0.1</v>
      </c>
      <c r="E32" s="724" t="s">
        <v>236</v>
      </c>
      <c r="F32" s="729">
        <f>ROUND(D32*F31,0)</f>
        <v>0</v>
      </c>
      <c r="H32" s="1549"/>
      <c r="I32" s="1549"/>
      <c r="J32" s="1549"/>
    </row>
    <row r="33" spans="1:10" s="685" customFormat="1" ht="19.5" customHeight="1">
      <c r="A33" s="737" t="s">
        <v>360</v>
      </c>
      <c r="B33" s="726" t="s">
        <v>12</v>
      </c>
      <c r="C33" s="735"/>
      <c r="D33" s="738">
        <v>0</v>
      </c>
      <c r="E33" s="724"/>
      <c r="F33" s="729">
        <f>D33</f>
        <v>0</v>
      </c>
      <c r="H33" s="724"/>
      <c r="I33" s="724"/>
      <c r="J33" s="724"/>
    </row>
    <row r="34" spans="1:10" s="685" customFormat="1" ht="19.5" customHeight="1">
      <c r="A34" s="737" t="s">
        <v>361</v>
      </c>
      <c r="B34" s="726" t="s">
        <v>13</v>
      </c>
      <c r="D34" s="736">
        <v>0.02</v>
      </c>
      <c r="E34" s="724" t="s">
        <v>236</v>
      </c>
      <c r="F34" s="729">
        <f>ROUND((F33+(F33*D32))*D34,0)</f>
        <v>0</v>
      </c>
    </row>
    <row r="35" spans="1:10" s="685" customFormat="1" ht="19.5" customHeight="1">
      <c r="A35" s="737" t="s">
        <v>362</v>
      </c>
      <c r="B35" s="726" t="s">
        <v>14</v>
      </c>
      <c r="C35" s="724"/>
      <c r="D35" s="736">
        <v>0.01</v>
      </c>
      <c r="E35" s="724"/>
      <c r="F35" s="729">
        <f>ROUND(((F31-F33)+((F31-F33)*D32))*D35,0)</f>
        <v>0</v>
      </c>
    </row>
    <row r="36" spans="1:10" s="685" customFormat="1" ht="19.5" customHeight="1">
      <c r="A36" s="737" t="s">
        <v>363</v>
      </c>
      <c r="B36" s="728" t="s">
        <v>15</v>
      </c>
      <c r="C36" s="724"/>
      <c r="D36" s="724"/>
      <c r="E36" s="724" t="s">
        <v>236</v>
      </c>
      <c r="F36" s="739" t="str">
        <f>L28</f>
        <v/>
      </c>
    </row>
    <row r="37" spans="1:10" s="685" customFormat="1" ht="19.5" customHeight="1">
      <c r="A37" s="737" t="s">
        <v>16</v>
      </c>
      <c r="B37" s="1549" t="s">
        <v>243</v>
      </c>
      <c r="C37" s="1549"/>
      <c r="D37" s="1549"/>
      <c r="E37" s="724" t="s">
        <v>236</v>
      </c>
      <c r="F37" s="740">
        <f>SUM(F31,F32,F34,F35,F36)</f>
        <v>0</v>
      </c>
    </row>
    <row r="38" spans="1:10" s="685" customFormat="1" ht="19.5" customHeight="1">
      <c r="A38" s="737" t="s">
        <v>17</v>
      </c>
      <c r="B38" s="728" t="s">
        <v>18</v>
      </c>
      <c r="C38" s="724"/>
      <c r="D38" s="736"/>
      <c r="E38" s="724" t="s">
        <v>236</v>
      </c>
      <c r="F38" s="739">
        <f>ROUND(D38*F37,0)</f>
        <v>0</v>
      </c>
    </row>
    <row r="39" spans="1:10" s="685" customFormat="1" ht="19.5" customHeight="1">
      <c r="A39" s="734"/>
      <c r="B39" s="724"/>
      <c r="C39" s="724"/>
      <c r="D39" s="724"/>
      <c r="E39" s="724"/>
      <c r="F39" s="741"/>
    </row>
    <row r="40" spans="1:10" s="685" customFormat="1" ht="15" customHeight="1">
      <c r="A40" s="734"/>
      <c r="B40" s="724"/>
      <c r="C40" s="724"/>
      <c r="D40" s="724"/>
      <c r="E40" s="724"/>
      <c r="F40" s="741"/>
    </row>
    <row r="41" spans="1:10" s="685" customFormat="1" ht="15" customHeight="1">
      <c r="A41" s="734"/>
      <c r="B41" s="724"/>
      <c r="C41" s="724"/>
      <c r="D41" s="724"/>
      <c r="E41" s="724"/>
      <c r="F41" s="741"/>
    </row>
    <row r="42" spans="1:10" s="685" customFormat="1" ht="19.5" customHeight="1">
      <c r="A42" s="734"/>
      <c r="B42" s="724"/>
      <c r="C42" s="724"/>
      <c r="D42" s="724"/>
      <c r="E42" s="724"/>
      <c r="F42" s="741"/>
    </row>
    <row r="43" spans="1:10" ht="49.5" customHeight="1">
      <c r="A43" s="1565" t="str">
        <f>Basic!B1</f>
        <v xml:space="preserve">Establishment of Reliable Communication Network Package-I (OPGW) in Puducherry </v>
      </c>
      <c r="B43" s="1566"/>
      <c r="C43" s="1567"/>
      <c r="D43" s="1568" t="s">
        <v>244</v>
      </c>
      <c r="E43" s="1569"/>
      <c r="F43" s="750" t="s">
        <v>245</v>
      </c>
    </row>
    <row r="44" spans="1:10" ht="33">
      <c r="A44" s="745" t="s">
        <v>19</v>
      </c>
      <c r="B44" s="746" t="str">
        <f>Basic!B5</f>
        <v>Specification No: SR-II/C&amp;M/WC -2828/NIT-179(E)/2020</v>
      </c>
      <c r="C44" s="747"/>
      <c r="D44" s="748"/>
      <c r="E44" s="749"/>
      <c r="F44" s="751"/>
    </row>
    <row r="46" spans="1:10">
      <c r="A46" s="742"/>
    </row>
  </sheetData>
  <sheetProtection selectLockedCells="1" selectUnlockedCells="1"/>
  <customSheetViews>
    <customSheetView guid="{1BFD9C24-2F44-4B3F-BC11-27A15F33905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A68B9ADD-4857-4982-919F-59DC4AD390A9}"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E31EEC54-5F58-47EA-99FC-C1E22AF5375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0E784DF4-DCB0-4594-B697-9BB3E5A34D9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49037B54-2990-41F2-A98D-615EDAEEEC0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29" type="noConversion"/>
  <printOptions horizontalCentered="1"/>
  <pageMargins left="0.79" right="0.37" top="0.65" bottom="0.45" header="0.38" footer="0"/>
  <pageSetup paperSize="9" scale="84" fitToHeight="0" orientation="portrait" horizontalDpi="1200" verticalDpi="1200" r:id="rId21"/>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41"/>
  <sheetViews>
    <sheetView topLeftCell="A28" zoomScaleNormal="100" zoomScaleSheetLayoutView="100" workbookViewId="0">
      <selection sqref="A1:F1"/>
    </sheetView>
  </sheetViews>
  <sheetFormatPr defaultColWidth="8" defaultRowHeight="16.5"/>
  <cols>
    <col min="1" max="1" width="7.5" style="160" customWidth="1"/>
    <col min="2" max="2" width="46.875" style="160" customWidth="1"/>
    <col min="3" max="3" width="2.25" style="160" customWidth="1"/>
    <col min="4" max="4" width="17.625" style="161" customWidth="1"/>
    <col min="5" max="5" width="4.125" style="161" customWidth="1"/>
    <col min="6" max="6" width="17.625" style="161" customWidth="1"/>
    <col min="7" max="7" width="21.625" style="121" customWidth="1"/>
    <col min="8" max="8" width="15.25" style="306" customWidth="1"/>
    <col min="9" max="10" width="13.75" style="306" customWidth="1"/>
    <col min="11" max="11" width="14.875" style="306" customWidth="1"/>
    <col min="12" max="12" width="13.75" style="306" customWidth="1"/>
    <col min="13" max="16" width="8" style="306" customWidth="1"/>
    <col min="17" max="16384" width="8" style="121"/>
  </cols>
  <sheetData>
    <row r="1" spans="1:16" ht="15.95" customHeight="1">
      <c r="A1" s="118"/>
      <c r="B1" s="1577" t="s">
        <v>219</v>
      </c>
      <c r="C1" s="1578"/>
      <c r="D1" s="1578"/>
      <c r="E1" s="1578"/>
      <c r="F1" s="1578"/>
    </row>
    <row r="2" spans="1:16" ht="15.95" customHeight="1">
      <c r="A2" s="118"/>
      <c r="B2" s="119"/>
      <c r="C2" s="120"/>
      <c r="D2" s="122"/>
      <c r="E2" s="122"/>
      <c r="F2" s="122"/>
    </row>
    <row r="3" spans="1:16" s="123" customFormat="1" ht="15.95" customHeight="1">
      <c r="A3" s="118"/>
      <c r="B3" s="118"/>
      <c r="C3" s="118"/>
      <c r="D3" s="1579" t="s">
        <v>220</v>
      </c>
      <c r="E3" s="1579"/>
      <c r="F3" s="1579"/>
      <c r="H3" s="307"/>
      <c r="I3" s="307"/>
      <c r="J3" s="307"/>
      <c r="K3" s="307"/>
      <c r="L3" s="307"/>
      <c r="M3" s="307"/>
      <c r="N3" s="307"/>
      <c r="O3" s="307"/>
      <c r="P3" s="307"/>
    </row>
    <row r="4" spans="1:16" s="123" customFormat="1" ht="20.25" customHeight="1">
      <c r="A4" s="1585" t="s">
        <v>221</v>
      </c>
      <c r="B4" s="1585"/>
      <c r="C4" s="1585"/>
      <c r="D4" s="1580" t="str">
        <f>'Sch-1'!C8</f>
        <v/>
      </c>
      <c r="E4" s="1580"/>
      <c r="F4" s="1580"/>
      <c r="H4" s="307"/>
      <c r="I4" s="307"/>
      <c r="J4" s="307"/>
      <c r="K4" s="307"/>
      <c r="L4" s="307"/>
      <c r="M4" s="307"/>
      <c r="N4" s="307"/>
      <c r="O4" s="307"/>
      <c r="P4" s="307"/>
    </row>
    <row r="5" spans="1:16" s="129" customFormat="1" ht="21" customHeight="1">
      <c r="A5" s="125" t="s">
        <v>381</v>
      </c>
      <c r="B5" s="1583" t="s">
        <v>222</v>
      </c>
      <c r="C5" s="1584"/>
      <c r="D5" s="126" t="s">
        <v>223</v>
      </c>
      <c r="E5" s="1581" t="s">
        <v>224</v>
      </c>
      <c r="F5" s="1582"/>
      <c r="H5" s="308"/>
      <c r="I5" s="308"/>
      <c r="J5" s="308"/>
      <c r="K5" s="308"/>
      <c r="L5" s="308"/>
      <c r="M5" s="308"/>
      <c r="N5" s="308"/>
      <c r="O5" s="308"/>
      <c r="P5" s="308"/>
    </row>
    <row r="6" spans="1:16" s="123" customFormat="1" ht="36" customHeight="1">
      <c r="A6" s="130">
        <v>1</v>
      </c>
      <c r="B6" s="131" t="s">
        <v>246</v>
      </c>
      <c r="C6" s="132"/>
      <c r="D6" s="133">
        <f>'Sch-6'!D14</f>
        <v>0</v>
      </c>
      <c r="E6" s="134" t="s">
        <v>355</v>
      </c>
      <c r="F6" s="135">
        <f>D6</f>
        <v>0</v>
      </c>
      <c r="G6" s="136"/>
      <c r="H6" s="307"/>
      <c r="I6" s="307"/>
      <c r="J6" s="307"/>
      <c r="K6" s="307"/>
      <c r="L6" s="307"/>
      <c r="M6" s="307"/>
      <c r="N6" s="307"/>
      <c r="O6" s="307"/>
      <c r="P6" s="307"/>
    </row>
    <row r="7" spans="1:16" s="123" customFormat="1" ht="34.5" customHeight="1">
      <c r="A7" s="130">
        <v>2</v>
      </c>
      <c r="B7" s="131" t="s">
        <v>247</v>
      </c>
      <c r="C7" s="132"/>
      <c r="D7" s="133">
        <f>'Sch-6'!D16</f>
        <v>0</v>
      </c>
      <c r="E7" s="134"/>
      <c r="F7" s="135">
        <f>D7</f>
        <v>0</v>
      </c>
      <c r="G7" s="136"/>
      <c r="H7" s="307"/>
      <c r="I7" s="307"/>
      <c r="J7" s="307"/>
      <c r="K7" s="307"/>
      <c r="L7" s="307"/>
      <c r="M7" s="307"/>
      <c r="N7" s="307"/>
      <c r="O7" s="307"/>
      <c r="P7" s="307"/>
    </row>
    <row r="8" spans="1:16" s="123" customFormat="1" ht="21" customHeight="1">
      <c r="A8" s="130">
        <v>3</v>
      </c>
      <c r="B8" s="131" t="s">
        <v>248</v>
      </c>
      <c r="C8" s="132"/>
      <c r="D8" s="133">
        <f>'Sch-6'!D18</f>
        <v>0</v>
      </c>
      <c r="E8" s="134"/>
      <c r="F8" s="135">
        <f>D8</f>
        <v>0</v>
      </c>
      <c r="G8" s="136"/>
      <c r="H8" s="307"/>
      <c r="I8" s="307"/>
      <c r="J8" s="307"/>
      <c r="K8" s="307"/>
      <c r="L8" s="307"/>
      <c r="M8" s="307"/>
      <c r="N8" s="307"/>
      <c r="O8" s="307"/>
      <c r="P8" s="307"/>
    </row>
    <row r="9" spans="1:16" s="123" customFormat="1" ht="21" customHeight="1">
      <c r="A9" s="130">
        <v>4</v>
      </c>
      <c r="B9" s="131" t="s">
        <v>249</v>
      </c>
      <c r="C9" s="132"/>
      <c r="D9" s="137" t="s">
        <v>438</v>
      </c>
      <c r="E9" s="134"/>
      <c r="F9" s="128" t="str">
        <f>D9</f>
        <v>Not Applicable</v>
      </c>
      <c r="H9" s="307"/>
      <c r="I9" s="307"/>
      <c r="J9" s="307"/>
      <c r="K9" s="307"/>
      <c r="L9" s="307"/>
      <c r="M9" s="307"/>
      <c r="N9" s="307"/>
      <c r="O9" s="307"/>
      <c r="P9" s="307"/>
    </row>
    <row r="10" spans="1:16" s="123" customFormat="1" ht="21" customHeight="1">
      <c r="A10" s="130">
        <v>5</v>
      </c>
      <c r="B10" s="131" t="s">
        <v>250</v>
      </c>
      <c r="C10" s="132"/>
      <c r="D10" s="138">
        <f>SUM(D6,D7,D8)</f>
        <v>0</v>
      </c>
      <c r="E10" s="134"/>
      <c r="F10" s="139">
        <f>F6+F7+F8</f>
        <v>0</v>
      </c>
      <c r="H10" s="307"/>
      <c r="I10" s="307"/>
      <c r="J10" s="307"/>
      <c r="K10" s="307"/>
      <c r="L10" s="307"/>
      <c r="M10" s="307"/>
      <c r="N10" s="307"/>
      <c r="O10" s="307"/>
      <c r="P10" s="307"/>
    </row>
    <row r="11" spans="1:16" s="123" customFormat="1" ht="21" customHeight="1">
      <c r="A11" s="130">
        <v>6</v>
      </c>
      <c r="B11" s="140" t="s">
        <v>225</v>
      </c>
      <c r="C11" s="141" t="s">
        <v>355</v>
      </c>
      <c r="D11" s="142" t="e">
        <f>'Sch-1'!AA50+'Sch-2'!#REF!+'Sch-3 '!#REF!+'Sch-7'!#REF!</f>
        <v>#REF!</v>
      </c>
      <c r="E11" s="143" t="s">
        <v>355</v>
      </c>
      <c r="F11" s="135" t="e">
        <f>D11</f>
        <v>#REF!</v>
      </c>
      <c r="H11" s="307"/>
      <c r="I11" s="307"/>
      <c r="J11" s="307"/>
      <c r="K11" s="307"/>
      <c r="L11" s="307"/>
      <c r="M11" s="307"/>
      <c r="N11" s="307"/>
      <c r="O11" s="307"/>
      <c r="P11" s="307"/>
    </row>
    <row r="12" spans="1:16" s="123" customFormat="1" ht="21.95" customHeight="1">
      <c r="A12" s="130">
        <v>7</v>
      </c>
      <c r="B12" s="140" t="s">
        <v>251</v>
      </c>
      <c r="C12" s="132"/>
      <c r="D12" s="126" t="e">
        <f>D10-D11</f>
        <v>#REF!</v>
      </c>
      <c r="E12" s="134"/>
      <c r="F12" s="139" t="e">
        <f>F10-F11</f>
        <v>#REF!</v>
      </c>
      <c r="G12" s="144"/>
      <c r="H12" s="307"/>
      <c r="I12" s="307"/>
      <c r="J12" s="307"/>
      <c r="K12" s="307"/>
      <c r="L12" s="307"/>
      <c r="M12" s="307"/>
      <c r="N12" s="307"/>
      <c r="O12" s="307"/>
      <c r="P12" s="307"/>
    </row>
    <row r="13" spans="1:16" s="123" customFormat="1" ht="21.95" customHeight="1">
      <c r="A13" s="130">
        <v>8</v>
      </c>
      <c r="B13" s="131" t="s">
        <v>226</v>
      </c>
      <c r="C13" s="132"/>
      <c r="D13" s="142"/>
      <c r="E13" s="134"/>
      <c r="F13" s="135"/>
      <c r="H13" s="307"/>
      <c r="I13" s="307"/>
      <c r="J13" s="307"/>
      <c r="K13" s="307"/>
      <c r="L13" s="307"/>
      <c r="M13" s="307"/>
      <c r="N13" s="307"/>
      <c r="O13" s="307"/>
      <c r="P13" s="307"/>
    </row>
    <row r="14" spans="1:16" s="123" customFormat="1" ht="21.95" customHeight="1">
      <c r="A14" s="130" t="s">
        <v>355</v>
      </c>
      <c r="B14" s="131" t="s">
        <v>227</v>
      </c>
      <c r="C14" s="145"/>
      <c r="D14" s="148" t="e">
        <f>'Sch-5'!K14</f>
        <v>#REF!</v>
      </c>
      <c r="E14" s="146"/>
      <c r="F14" s="128">
        <f>F32</f>
        <v>0</v>
      </c>
      <c r="G14" s="136"/>
      <c r="H14" s="307"/>
      <c r="I14" s="307"/>
      <c r="J14" s="307"/>
      <c r="K14" s="307"/>
      <c r="L14" s="307"/>
      <c r="M14" s="307"/>
      <c r="N14" s="307"/>
      <c r="O14" s="307"/>
      <c r="P14" s="307"/>
    </row>
    <row r="15" spans="1:16" s="123" customFormat="1" ht="21.95" customHeight="1">
      <c r="A15" s="130"/>
      <c r="B15" s="131" t="s">
        <v>228</v>
      </c>
      <c r="C15" s="132"/>
      <c r="D15" s="148" t="e">
        <f>'Sch-5'!K16+'Sch-5'!#REF!</f>
        <v>#REF!</v>
      </c>
      <c r="E15" s="147"/>
      <c r="F15" s="128" t="e">
        <f>F33</f>
        <v>#REF!</v>
      </c>
      <c r="G15" s="136"/>
      <c r="H15" s="307"/>
      <c r="I15" s="307"/>
      <c r="J15" s="307"/>
      <c r="K15" s="307"/>
      <c r="L15" s="307"/>
      <c r="M15" s="307"/>
      <c r="N15" s="307"/>
      <c r="O15" s="307"/>
      <c r="P15" s="307"/>
    </row>
    <row r="16" spans="1:16" s="123" customFormat="1" ht="21.95" customHeight="1">
      <c r="A16" s="130"/>
      <c r="B16" s="131" t="s">
        <v>229</v>
      </c>
      <c r="C16" s="132"/>
      <c r="D16" s="148" t="e">
        <f>#REF!+#REF!</f>
        <v>#REF!</v>
      </c>
      <c r="E16" s="147"/>
      <c r="F16" s="128" t="e">
        <f>F36</f>
        <v>#REF!</v>
      </c>
      <c r="G16" s="136"/>
      <c r="H16" s="307"/>
      <c r="I16" s="307"/>
      <c r="J16" s="307"/>
      <c r="K16" s="307"/>
      <c r="L16" s="307"/>
      <c r="M16" s="307"/>
      <c r="N16" s="307"/>
      <c r="O16" s="307"/>
      <c r="P16" s="307"/>
    </row>
    <row r="17" spans="1:16" s="123" customFormat="1" ht="21.95" customHeight="1">
      <c r="A17" s="130"/>
      <c r="B17" s="131" t="s">
        <v>230</v>
      </c>
      <c r="C17" s="132"/>
      <c r="D17" s="148" t="e">
        <f>#REF!</f>
        <v>#REF!</v>
      </c>
      <c r="E17" s="127"/>
      <c r="F17" s="128">
        <f>F34</f>
        <v>0</v>
      </c>
      <c r="H17" s="307"/>
      <c r="I17" s="307"/>
      <c r="J17" s="307"/>
      <c r="K17" s="307"/>
      <c r="L17" s="307"/>
      <c r="M17" s="307"/>
      <c r="N17" s="307"/>
      <c r="O17" s="307"/>
      <c r="P17" s="307"/>
    </row>
    <row r="18" spans="1:16" s="123" customFormat="1" ht="27" customHeight="1">
      <c r="A18" s="130"/>
      <c r="B18" s="131" t="s">
        <v>231</v>
      </c>
      <c r="C18" s="149"/>
      <c r="D18" s="288" t="e">
        <f>D14+D15+D16+D17</f>
        <v>#REF!</v>
      </c>
      <c r="E18" s="150"/>
      <c r="F18" s="149" t="e">
        <f>SUM(F14:F17)</f>
        <v>#REF!</v>
      </c>
      <c r="G18" s="136"/>
      <c r="H18" s="307"/>
      <c r="I18" s="307"/>
      <c r="J18" s="307"/>
      <c r="K18" s="307"/>
      <c r="L18" s="307"/>
      <c r="M18" s="307"/>
      <c r="N18" s="307"/>
      <c r="O18" s="307"/>
      <c r="P18" s="307"/>
    </row>
    <row r="19" spans="1:16" s="123" customFormat="1" ht="33.75" customHeight="1">
      <c r="A19" s="130">
        <v>8</v>
      </c>
      <c r="B19" s="131" t="s">
        <v>232</v>
      </c>
      <c r="C19" s="132"/>
      <c r="D19" s="126" t="e">
        <f>D10+D18</f>
        <v>#REF!</v>
      </c>
      <c r="E19" s="151" t="s">
        <v>355</v>
      </c>
      <c r="F19" s="152" t="e">
        <f>F10+F18</f>
        <v>#REF!</v>
      </c>
      <c r="G19" s="136"/>
      <c r="H19" s="307"/>
      <c r="I19" s="307"/>
      <c r="J19" s="307"/>
      <c r="K19" s="307"/>
      <c r="L19" s="307"/>
      <c r="M19" s="307"/>
      <c r="N19" s="307"/>
      <c r="O19" s="307"/>
      <c r="P19" s="307"/>
    </row>
    <row r="20" spans="1:16" s="123" customFormat="1" ht="51" customHeight="1">
      <c r="A20" s="130">
        <v>9</v>
      </c>
      <c r="B20" s="131" t="s">
        <v>252</v>
      </c>
      <c r="C20" s="132"/>
      <c r="D20" s="142">
        <f>'Sch-1'!N47</f>
        <v>0</v>
      </c>
      <c r="E20" s="134"/>
      <c r="F20" s="135">
        <f>D20</f>
        <v>0</v>
      </c>
      <c r="H20" s="307"/>
      <c r="I20" s="307"/>
      <c r="J20" s="307"/>
      <c r="K20" s="307"/>
      <c r="L20" s="307"/>
      <c r="M20" s="307"/>
      <c r="N20" s="307"/>
      <c r="O20" s="307"/>
      <c r="P20" s="307"/>
    </row>
    <row r="21" spans="1:16" s="153" customFormat="1" ht="23.25" customHeight="1">
      <c r="A21" s="154" t="s">
        <v>233</v>
      </c>
      <c r="B21" s="1586" t="s">
        <v>234</v>
      </c>
      <c r="C21" s="1586"/>
      <c r="D21" s="1586"/>
      <c r="E21" s="1586"/>
      <c r="F21" s="1587"/>
      <c r="H21" s="309"/>
      <c r="I21" s="309"/>
      <c r="J21" s="309"/>
      <c r="K21" s="309"/>
      <c r="L21" s="309"/>
      <c r="M21" s="309"/>
      <c r="N21" s="309"/>
      <c r="O21" s="309"/>
      <c r="P21" s="309"/>
    </row>
    <row r="22" spans="1:16" s="123" customFormat="1" ht="18.75" customHeight="1">
      <c r="A22" s="156" t="s">
        <v>358</v>
      </c>
      <c r="B22" s="1576" t="s">
        <v>235</v>
      </c>
      <c r="C22" s="1576"/>
      <c r="D22" s="1576"/>
      <c r="E22" s="155" t="s">
        <v>236</v>
      </c>
      <c r="F22" s="158" t="e">
        <f>D14</f>
        <v>#REF!</v>
      </c>
      <c r="H22" s="307"/>
      <c r="I22" s="307"/>
      <c r="J22" s="307"/>
      <c r="K22" s="307"/>
      <c r="L22" s="307"/>
      <c r="M22" s="307"/>
      <c r="N22" s="307"/>
      <c r="O22" s="307"/>
      <c r="P22" s="307"/>
    </row>
    <row r="23" spans="1:16" s="123" customFormat="1" ht="19.5" customHeight="1">
      <c r="A23" s="156" t="s">
        <v>359</v>
      </c>
      <c r="B23" s="1576" t="s">
        <v>237</v>
      </c>
      <c r="C23" s="1576"/>
      <c r="D23" s="1576"/>
      <c r="E23" s="155" t="s">
        <v>236</v>
      </c>
      <c r="F23" s="158" t="e">
        <f>D15</f>
        <v>#REF!</v>
      </c>
      <c r="H23" s="307"/>
      <c r="I23" s="307"/>
      <c r="J23" s="307"/>
      <c r="K23" s="307"/>
      <c r="L23" s="307"/>
      <c r="M23" s="307"/>
      <c r="N23" s="307"/>
      <c r="O23" s="307"/>
      <c r="P23" s="307"/>
    </row>
    <row r="24" spans="1:16" s="123" customFormat="1" ht="19.5" customHeight="1">
      <c r="A24" s="156" t="s">
        <v>360</v>
      </c>
      <c r="B24" s="1576" t="s">
        <v>289</v>
      </c>
      <c r="C24" s="1576"/>
      <c r="D24" s="1576"/>
      <c r="E24" s="155" t="s">
        <v>236</v>
      </c>
      <c r="F24" s="158" t="e">
        <f>D16</f>
        <v>#REF!</v>
      </c>
      <c r="H24" s="307"/>
      <c r="I24" s="307"/>
      <c r="J24" s="307"/>
      <c r="K24" s="307"/>
      <c r="L24" s="307"/>
      <c r="M24" s="307"/>
      <c r="N24" s="307"/>
      <c r="O24" s="307"/>
      <c r="P24" s="307"/>
    </row>
    <row r="25" spans="1:16" s="123" customFormat="1" ht="19.5" customHeight="1">
      <c r="A25" s="156" t="s">
        <v>361</v>
      </c>
      <c r="B25" s="1576" t="s">
        <v>238</v>
      </c>
      <c r="C25" s="1576"/>
      <c r="D25" s="1576"/>
      <c r="E25" s="155" t="s">
        <v>236</v>
      </c>
      <c r="F25" s="158" t="e">
        <f>D17</f>
        <v>#REF!</v>
      </c>
      <c r="H25" s="307"/>
      <c r="I25" s="307"/>
      <c r="J25" s="307"/>
      <c r="K25" s="307"/>
      <c r="L25" s="307"/>
      <c r="M25" s="307"/>
      <c r="N25" s="307"/>
      <c r="O25" s="307"/>
      <c r="P25" s="307"/>
    </row>
    <row r="26" spans="1:16" s="123" customFormat="1" ht="19.5" customHeight="1">
      <c r="A26" s="163" t="s">
        <v>239</v>
      </c>
      <c r="B26" s="1586" t="s">
        <v>291</v>
      </c>
      <c r="C26" s="1586"/>
      <c r="D26" s="1586"/>
      <c r="E26" s="1586"/>
      <c r="F26" s="1587"/>
      <c r="H26" s="307"/>
      <c r="I26" s="307"/>
      <c r="J26" s="307"/>
      <c r="K26" s="307"/>
      <c r="L26" s="307"/>
      <c r="M26" s="307"/>
      <c r="N26" s="307"/>
      <c r="O26" s="307"/>
      <c r="P26" s="307"/>
    </row>
    <row r="27" spans="1:16" s="159" customFormat="1" ht="19.5" customHeight="1">
      <c r="A27" s="289"/>
      <c r="B27" s="290"/>
      <c r="C27" s="290"/>
      <c r="D27" s="290"/>
      <c r="E27" s="290"/>
      <c r="F27" s="291"/>
      <c r="H27" s="310"/>
      <c r="I27" s="310"/>
      <c r="J27" s="310"/>
      <c r="K27" s="310"/>
      <c r="L27" s="310"/>
      <c r="M27" s="310"/>
      <c r="N27" s="310"/>
      <c r="O27" s="310"/>
      <c r="P27" s="310"/>
    </row>
    <row r="28" spans="1:16" s="123" customFormat="1" ht="19.5" customHeight="1">
      <c r="A28" s="292"/>
      <c r="B28" s="153"/>
      <c r="C28" s="153"/>
      <c r="D28" s="153"/>
      <c r="E28" s="153"/>
      <c r="F28" s="293"/>
      <c r="H28" s="307"/>
      <c r="I28" s="307"/>
      <c r="J28" s="307"/>
      <c r="K28" s="307"/>
      <c r="L28" s="307"/>
      <c r="M28" s="307"/>
      <c r="N28" s="307"/>
      <c r="O28" s="307"/>
      <c r="P28" s="307"/>
    </row>
    <row r="29" spans="1:16" s="123" customFormat="1" ht="19.5" customHeight="1">
      <c r="A29" s="292"/>
      <c r="B29" s="153"/>
      <c r="C29" s="153"/>
      <c r="D29" s="153"/>
      <c r="E29" s="153"/>
      <c r="F29" s="293"/>
      <c r="H29" s="307"/>
      <c r="I29" s="307"/>
      <c r="J29" s="307"/>
      <c r="K29" s="307"/>
      <c r="L29" s="307"/>
      <c r="M29" s="307"/>
      <c r="N29" s="307"/>
      <c r="O29" s="307"/>
      <c r="P29" s="307"/>
    </row>
    <row r="30" spans="1:16" s="123" customFormat="1" ht="60" customHeight="1">
      <c r="A30" s="163" t="s">
        <v>290</v>
      </c>
      <c r="B30" s="1588" t="s">
        <v>307</v>
      </c>
      <c r="C30" s="1589"/>
      <c r="D30" s="1589"/>
      <c r="E30" s="1589"/>
      <c r="F30" s="1590"/>
      <c r="H30" s="307" t="s">
        <v>292</v>
      </c>
      <c r="I30" s="307"/>
      <c r="J30" s="307"/>
      <c r="K30" s="307"/>
      <c r="L30" s="307"/>
      <c r="M30" s="307"/>
      <c r="N30" s="307"/>
      <c r="O30" s="307"/>
      <c r="P30" s="307"/>
    </row>
    <row r="31" spans="1:16" s="123" customFormat="1" ht="19.5" customHeight="1">
      <c r="A31" s="156" t="s">
        <v>358</v>
      </c>
      <c r="B31" s="1576" t="s">
        <v>240</v>
      </c>
      <c r="C31" s="1576"/>
      <c r="D31" s="1576"/>
      <c r="E31" s="155" t="s">
        <v>236</v>
      </c>
      <c r="F31" s="157">
        <f>'Sch-1'!AE3</f>
        <v>0</v>
      </c>
      <c r="H31" s="308" t="s">
        <v>293</v>
      </c>
      <c r="I31" s="308" t="e">
        <f>#REF!</f>
        <v>#REF!</v>
      </c>
      <c r="J31" s="308" t="e">
        <f>IF(I31=0, "", I31)</f>
        <v>#REF!</v>
      </c>
      <c r="K31" s="311" t="e">
        <f>IF(I31=0, "", "Discount on lum-sum basis on total price quoted by us without Taxes &amp; Duties. In Rs. ")</f>
        <v>#REF!</v>
      </c>
      <c r="L31" s="308" t="s">
        <v>294</v>
      </c>
      <c r="M31" s="312" t="e">
        <f>#REF!</f>
        <v>#REF!</v>
      </c>
      <c r="N31" s="312" t="e">
        <f t="shared" ref="N31:N37" si="0">IF(M31=0, "", M31)</f>
        <v>#REF!</v>
      </c>
      <c r="O31" s="311" t="e">
        <f>IF(M31=0, "", " Discount on lum-sum basis on total price quoted by us without Taxes &amp; Duties. In Percent (%) .")</f>
        <v>#REF!</v>
      </c>
      <c r="P31" s="307"/>
    </row>
    <row r="32" spans="1:16" s="123" customFormat="1" ht="19.5" customHeight="1">
      <c r="A32" s="156" t="s">
        <v>359</v>
      </c>
      <c r="B32" s="1576" t="s">
        <v>241</v>
      </c>
      <c r="C32" s="1576"/>
      <c r="D32" s="1576"/>
      <c r="E32" s="155" t="s">
        <v>236</v>
      </c>
      <c r="F32" s="157">
        <f>ROUND(0.103*F31,0)</f>
        <v>0</v>
      </c>
      <c r="H32" s="307"/>
      <c r="I32" s="307"/>
      <c r="J32" s="308"/>
      <c r="K32" s="311" t="e">
        <f>IF(SUM(I33:I37)=0, "", "Discount on lum-sum basis on the Schedules as given below , In Rs. :")</f>
        <v>#REF!</v>
      </c>
      <c r="L32" s="307"/>
      <c r="M32" s="307"/>
      <c r="N32" s="312"/>
      <c r="O32" s="311" t="e">
        <f>IF(SUM(M33:M37)=0, "", "Discount on lum-sum basis on the Schedules as given below , In Percent (%) :")</f>
        <v>#REF!</v>
      </c>
      <c r="P32" s="307"/>
    </row>
    <row r="33" spans="1:19" s="123" customFormat="1" ht="19.5" customHeight="1">
      <c r="A33" s="156" t="s">
        <v>360</v>
      </c>
      <c r="B33" s="1576" t="s">
        <v>242</v>
      </c>
      <c r="C33" s="1576"/>
      <c r="D33" s="1576"/>
      <c r="E33" s="155" t="s">
        <v>236</v>
      </c>
      <c r="F33" s="157" t="e">
        <f>'Sch-5'!K16+'Sch-5'!#REF!</f>
        <v>#REF!</v>
      </c>
      <c r="H33" s="308" t="s">
        <v>295</v>
      </c>
      <c r="I33" s="308" t="e">
        <f>#REF!</f>
        <v>#REF!</v>
      </c>
      <c r="J33" s="308" t="e">
        <f>IF(I33=0, "", I33)</f>
        <v>#REF!</v>
      </c>
      <c r="K33" s="313" t="e">
        <f>IF(I33=0, "", "Schedule-1 : Ex works prices (Direct Only)")</f>
        <v>#REF!</v>
      </c>
      <c r="L33" s="308" t="s">
        <v>300</v>
      </c>
      <c r="M33" s="312" t="e">
        <f>#REF!</f>
        <v>#REF!</v>
      </c>
      <c r="N33" s="312" t="e">
        <f t="shared" si="0"/>
        <v>#REF!</v>
      </c>
      <c r="O33" s="313" t="e">
        <f>IF(M33=0, "", "Schedule-1 : Ex works prices (Direct Only)")</f>
        <v>#REF!</v>
      </c>
      <c r="P33" s="307"/>
    </row>
    <row r="34" spans="1:19" s="123" customFormat="1" ht="19.5" customHeight="1">
      <c r="A34" s="156" t="s">
        <v>361</v>
      </c>
      <c r="B34" s="1576" t="s">
        <v>238</v>
      </c>
      <c r="C34" s="1576"/>
      <c r="D34" s="1576"/>
      <c r="E34" s="155" t="s">
        <v>236</v>
      </c>
      <c r="F34" s="315"/>
      <c r="H34" s="308" t="s">
        <v>296</v>
      </c>
      <c r="I34" s="308" t="e">
        <f>#REF!</f>
        <v>#REF!</v>
      </c>
      <c r="J34" s="308" t="e">
        <f>IF(I34=0, "", I34)</f>
        <v>#REF!</v>
      </c>
      <c r="K34" s="313" t="e">
        <f>IF(I34=0, "", "Schedule-1 : Ex works prices (Bought Out Only)")</f>
        <v>#REF!</v>
      </c>
      <c r="L34" s="308" t="s">
        <v>301</v>
      </c>
      <c r="M34" s="312" t="e">
        <f>#REF!</f>
        <v>#REF!</v>
      </c>
      <c r="N34" s="312" t="e">
        <f t="shared" si="0"/>
        <v>#REF!</v>
      </c>
      <c r="O34" s="313" t="e">
        <f>IF(M34=0, "", "Schedule-1 : Ex works prices (Bought Out Only)")</f>
        <v>#REF!</v>
      </c>
      <c r="P34" s="307"/>
      <c r="Q34" s="153"/>
      <c r="R34" s="153"/>
      <c r="S34" s="153"/>
    </row>
    <row r="35" spans="1:19" s="123" customFormat="1" ht="15" customHeight="1">
      <c r="A35" s="156" t="s">
        <v>362</v>
      </c>
      <c r="B35" s="1576" t="s">
        <v>243</v>
      </c>
      <c r="C35" s="1576"/>
      <c r="D35" s="1576"/>
      <c r="E35" s="155" t="s">
        <v>236</v>
      </c>
      <c r="F35" s="158" t="e">
        <f>D6+D7+F32+F33+F34</f>
        <v>#REF!</v>
      </c>
      <c r="H35" s="308" t="s">
        <v>297</v>
      </c>
      <c r="I35" s="308" t="e">
        <f>#REF!</f>
        <v>#REF!</v>
      </c>
      <c r="J35" s="308" t="e">
        <f>IF(I35=0, "", I35)</f>
        <v>#REF!</v>
      </c>
      <c r="K35" s="313" t="e">
        <f>IF(I35=0, "", "Schedule-2 : Freight &amp; Insurance")</f>
        <v>#REF!</v>
      </c>
      <c r="L35" s="308" t="s">
        <v>302</v>
      </c>
      <c r="M35" s="312" t="e">
        <f>#REF!</f>
        <v>#REF!</v>
      </c>
      <c r="N35" s="312" t="e">
        <f t="shared" si="0"/>
        <v>#REF!</v>
      </c>
      <c r="O35" s="313" t="e">
        <f>IF(M35=0, "", "Schedule-2 : Freight &amp; Insurance")</f>
        <v>#REF!</v>
      </c>
      <c r="P35" s="307"/>
      <c r="Q35" s="153"/>
      <c r="R35" s="153"/>
      <c r="S35" s="153"/>
    </row>
    <row r="36" spans="1:19" s="123" customFormat="1" ht="15" customHeight="1">
      <c r="A36" s="156" t="s">
        <v>363</v>
      </c>
      <c r="B36" s="1576" t="s">
        <v>308</v>
      </c>
      <c r="C36" s="1576"/>
      <c r="D36" s="1576"/>
      <c r="E36" s="155" t="s">
        <v>236</v>
      </c>
      <c r="F36" s="158" t="e">
        <f>ROUND(0.01*F35,0)</f>
        <v>#REF!</v>
      </c>
      <c r="H36" s="308" t="s">
        <v>298</v>
      </c>
      <c r="I36" s="308" t="e">
        <f>#REF!</f>
        <v>#REF!</v>
      </c>
      <c r="J36" s="308" t="e">
        <f>IF(I36=0, "", I36)</f>
        <v>#REF!</v>
      </c>
      <c r="K36" s="313" t="e">
        <f>IF(I36=0, "", "Schedule-3 : Erection Charges")</f>
        <v>#REF!</v>
      </c>
      <c r="L36" s="308" t="s">
        <v>303</v>
      </c>
      <c r="M36" s="312" t="e">
        <f>#REF!</f>
        <v>#REF!</v>
      </c>
      <c r="N36" s="312" t="e">
        <f t="shared" si="0"/>
        <v>#REF!</v>
      </c>
      <c r="O36" s="313" t="e">
        <f>IF(M36=0, "", "Schedule-3 : Erection Charges")</f>
        <v>#REF!</v>
      </c>
      <c r="P36" s="307"/>
      <c r="Q36" s="153"/>
      <c r="R36" s="153"/>
      <c r="S36" s="153"/>
    </row>
    <row r="37" spans="1:19" s="123" customFormat="1" ht="19.5" customHeight="1">
      <c r="A37" s="294"/>
      <c r="B37" s="295"/>
      <c r="C37" s="295"/>
      <c r="D37" s="295"/>
      <c r="E37" s="295"/>
      <c r="F37" s="296"/>
      <c r="H37" s="308" t="s">
        <v>299</v>
      </c>
      <c r="I37" s="308" t="e">
        <f>#REF!</f>
        <v>#REF!</v>
      </c>
      <c r="J37" s="308" t="e">
        <f>IF(I37=0, "", I37)</f>
        <v>#REF!</v>
      </c>
      <c r="K37" s="313" t="e">
        <f>IF(I37=0, "", "Schedule-7 : Type Test Charges")</f>
        <v>#REF!</v>
      </c>
      <c r="L37" s="308" t="s">
        <v>304</v>
      </c>
      <c r="M37" s="312" t="e">
        <f>#REF!</f>
        <v>#REF!</v>
      </c>
      <c r="N37" s="312" t="e">
        <f t="shared" si="0"/>
        <v>#REF!</v>
      </c>
      <c r="O37" s="313" t="e">
        <f>IF(M37=0, "", "Schedule-7 : Type Test Charges")</f>
        <v>#REF!</v>
      </c>
      <c r="P37" s="307"/>
      <c r="Q37" s="153"/>
      <c r="R37" s="153"/>
      <c r="S37" s="153"/>
    </row>
    <row r="38" spans="1:19" ht="49.5" customHeight="1">
      <c r="A38" s="1573" t="str">
        <f>Cover!B2</f>
        <v xml:space="preserve">Establishment of Reliable Communication Network Package-I (OPGW) in Puducherry </v>
      </c>
      <c r="B38" s="1573"/>
      <c r="C38" s="1573"/>
      <c r="D38" s="1574" t="s">
        <v>244</v>
      </c>
      <c r="E38" s="1575"/>
      <c r="F38" s="124" t="s">
        <v>245</v>
      </c>
      <c r="H38" s="308" t="s">
        <v>305</v>
      </c>
      <c r="I38" s="308" t="e">
        <f>#REF!</f>
        <v>#REF!</v>
      </c>
      <c r="J38" s="308"/>
      <c r="K38" s="308"/>
      <c r="L38" s="308"/>
      <c r="M38" s="308"/>
      <c r="N38" s="308"/>
      <c r="Q38" s="297"/>
      <c r="R38" s="297"/>
      <c r="S38" s="297"/>
    </row>
    <row r="39" spans="1:19">
      <c r="H39" s="306" t="s">
        <v>306</v>
      </c>
      <c r="I39" s="314" t="e">
        <f>K31 &amp;J31 &amp;O31 &amp; N31</f>
        <v>#REF!</v>
      </c>
    </row>
    <row r="40" spans="1:19">
      <c r="I40" s="314" t="e">
        <f>K32 &amp; K33&amp;J33&amp;K34&amp;J34&amp;K35&amp;J35&amp;K36&amp;J36&amp;K37&amp;J37</f>
        <v>#REF!</v>
      </c>
    </row>
    <row r="41" spans="1:19">
      <c r="I41" s="314" t="e">
        <f>O32&amp;O33&amp;N33&amp;O34&amp;N34&amp;O35&amp;N35&amp;O36&amp;N36&amp;O37&amp;N37</f>
        <v>#REF!</v>
      </c>
    </row>
  </sheetData>
  <sheetProtection sheet="1" objects="1" scenarios="1" selectLockedCells="1"/>
  <customSheetViews>
    <customSheetView guid="{1BFD9C24-2F44-4B3F-BC11-27A15F339058}"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A68B9ADD-4857-4982-919F-59DC4AD390A9}"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E31EEC54-5F58-47EA-99FC-C1E22AF5375A}"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0E784DF4-DCB0-4594-B697-9BB3E5A34D91}"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49037B54-2990-41F2-A98D-615EDAEEEC02}"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1" type="noConversion"/>
  <printOptions horizontalCentered="1"/>
  <pageMargins left="0.79" right="0.37" top="0.65" bottom="0.45" header="0.38" footer="0"/>
  <pageSetup paperSize="9" scale="96" fitToHeight="0" orientation="portrait" horizontalDpi="1200" verticalDpi="1200" r:id="rId25"/>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8"/>
  </sheetPr>
  <dimension ref="A1:D112"/>
  <sheetViews>
    <sheetView workbookViewId="0">
      <selection sqref="A1:F1"/>
    </sheetView>
  </sheetViews>
  <sheetFormatPr defaultColWidth="8" defaultRowHeight="12.75"/>
  <cols>
    <col min="1" max="1" width="11.625" style="117" customWidth="1"/>
    <col min="2" max="2" width="22.125" style="117" customWidth="1"/>
    <col min="3" max="16384" width="8" style="117"/>
  </cols>
  <sheetData>
    <row r="1" spans="1:4" s="115" customFormat="1" ht="30" customHeight="1">
      <c r="A1" s="1591">
        <f>'Bid Form 2nd Envelope'!AB17</f>
        <v>0</v>
      </c>
      <c r="B1" s="1591"/>
    </row>
    <row r="2" spans="1:4" s="115" customFormat="1" ht="30" customHeight="1">
      <c r="A2" s="116"/>
    </row>
    <row r="3" spans="1:4">
      <c r="A3" s="116"/>
    </row>
    <row r="4" spans="1:4">
      <c r="A4" s="389" t="str">
        <f>IF(OR((A1&gt;9999999999),(A1&lt;0)),"Invalid Entry - More than 1000 crore OR -ve value",IF(A1=0, "Rs. Zero Only ",+CONCATENATE("Rs. ", B11,D11,B10,D10,B9,D9,B8,D8,B7,D7,B6," Only")))</f>
        <v xml:space="preserve">Rs. Zero Only </v>
      </c>
      <c r="B4" s="390"/>
    </row>
    <row r="5" spans="1:4">
      <c r="A5" s="391"/>
      <c r="B5" s="390"/>
    </row>
    <row r="6" spans="1:4">
      <c r="A6" s="392">
        <f>-INT(A1/100)*100+ROUND(A1,0)</f>
        <v>0</v>
      </c>
      <c r="B6" s="390" t="str">
        <f t="shared" ref="B6:B11" si="0">IF(A6=0,"",LOOKUP(A6,$A$13:$A$112,$B$13:$B$112))</f>
        <v/>
      </c>
      <c r="D6" s="114"/>
    </row>
    <row r="7" spans="1:4">
      <c r="A7" s="392">
        <f>-INT(A1/1000)*10+INT(A1/100)</f>
        <v>0</v>
      </c>
      <c r="B7" s="390" t="str">
        <f t="shared" si="0"/>
        <v/>
      </c>
      <c r="D7" s="114" t="str">
        <f>+IF(B7="",""," Hundred ")</f>
        <v/>
      </c>
    </row>
    <row r="8" spans="1:4">
      <c r="A8" s="392">
        <f>-INT(A1/100000)*100+INT(A1/1000)</f>
        <v>0</v>
      </c>
      <c r="B8" s="390" t="str">
        <f t="shared" si="0"/>
        <v/>
      </c>
      <c r="D8" s="114" t="str">
        <f>IF((B8=""),IF(C8="",""," Thousand ")," Thousand ")</f>
        <v/>
      </c>
    </row>
    <row r="9" spans="1:4">
      <c r="A9" s="392">
        <f>-INT(A1/10000000)*100+INT(A1/100000)</f>
        <v>0</v>
      </c>
      <c r="B9" s="390" t="str">
        <f t="shared" si="0"/>
        <v/>
      </c>
      <c r="D9" s="114" t="str">
        <f>IF((B9=""),IF(C9="",""," Lac ")," Lac ")</f>
        <v/>
      </c>
    </row>
    <row r="10" spans="1:4">
      <c r="A10" s="392">
        <f>-INT(A1/1000000000)*100+INT(A1/10000000)</f>
        <v>0</v>
      </c>
      <c r="B10" s="393" t="str">
        <f t="shared" si="0"/>
        <v/>
      </c>
      <c r="D10" s="114" t="str">
        <f>IF((B10=""),IF(C10="",""," Crore ")," Crore ")</f>
        <v/>
      </c>
    </row>
    <row r="11" spans="1:4">
      <c r="A11" s="394">
        <f>-INT(A1/10000000000)*1000+INT(A1/1000000000)</f>
        <v>0</v>
      </c>
      <c r="B11" s="393" t="str">
        <f t="shared" si="0"/>
        <v/>
      </c>
      <c r="D11" s="114" t="str">
        <f>IF((B11=""),IF(C11="",""," Hundred ")," Hundred ")</f>
        <v/>
      </c>
    </row>
    <row r="12" spans="1:4">
      <c r="A12" s="390"/>
      <c r="B12" s="390"/>
    </row>
    <row r="13" spans="1:4">
      <c r="A13" s="387">
        <v>1</v>
      </c>
      <c r="B13" s="388" t="s">
        <v>115</v>
      </c>
    </row>
    <row r="14" spans="1:4">
      <c r="A14" s="387">
        <v>2</v>
      </c>
      <c r="B14" s="388" t="s">
        <v>116</v>
      </c>
    </row>
    <row r="15" spans="1:4">
      <c r="A15" s="387">
        <v>3</v>
      </c>
      <c r="B15" s="388" t="s">
        <v>117</v>
      </c>
    </row>
    <row r="16" spans="1:4">
      <c r="A16" s="387">
        <v>4</v>
      </c>
      <c r="B16" s="388" t="s">
        <v>118</v>
      </c>
    </row>
    <row r="17" spans="1:2">
      <c r="A17" s="387">
        <v>5</v>
      </c>
      <c r="B17" s="388" t="s">
        <v>119</v>
      </c>
    </row>
    <row r="18" spans="1:2">
      <c r="A18" s="387">
        <v>6</v>
      </c>
      <c r="B18" s="388" t="s">
        <v>120</v>
      </c>
    </row>
    <row r="19" spans="1:2">
      <c r="A19" s="387">
        <v>7</v>
      </c>
      <c r="B19" s="388" t="s">
        <v>121</v>
      </c>
    </row>
    <row r="20" spans="1:2">
      <c r="A20" s="387">
        <v>8</v>
      </c>
      <c r="B20" s="388" t="s">
        <v>122</v>
      </c>
    </row>
    <row r="21" spans="1:2">
      <c r="A21" s="387">
        <v>9</v>
      </c>
      <c r="B21" s="388" t="s">
        <v>123</v>
      </c>
    </row>
    <row r="22" spans="1:2">
      <c r="A22" s="387">
        <v>10</v>
      </c>
      <c r="B22" s="388" t="s">
        <v>124</v>
      </c>
    </row>
    <row r="23" spans="1:2">
      <c r="A23" s="387">
        <v>11</v>
      </c>
      <c r="B23" s="388" t="s">
        <v>125</v>
      </c>
    </row>
    <row r="24" spans="1:2">
      <c r="A24" s="387">
        <v>12</v>
      </c>
      <c r="B24" s="388" t="s">
        <v>126</v>
      </c>
    </row>
    <row r="25" spans="1:2">
      <c r="A25" s="387">
        <v>13</v>
      </c>
      <c r="B25" s="388" t="s">
        <v>127</v>
      </c>
    </row>
    <row r="26" spans="1:2">
      <c r="A26" s="387">
        <v>14</v>
      </c>
      <c r="B26" s="388" t="s">
        <v>128</v>
      </c>
    </row>
    <row r="27" spans="1:2">
      <c r="A27" s="387">
        <v>15</v>
      </c>
      <c r="B27" s="388" t="s">
        <v>129</v>
      </c>
    </row>
    <row r="28" spans="1:2">
      <c r="A28" s="387">
        <v>16</v>
      </c>
      <c r="B28" s="388" t="s">
        <v>130</v>
      </c>
    </row>
    <row r="29" spans="1:2">
      <c r="A29" s="387">
        <v>17</v>
      </c>
      <c r="B29" s="388" t="s">
        <v>131</v>
      </c>
    </row>
    <row r="30" spans="1:2">
      <c r="A30" s="387">
        <v>18</v>
      </c>
      <c r="B30" s="388" t="s">
        <v>132</v>
      </c>
    </row>
    <row r="31" spans="1:2">
      <c r="A31" s="387">
        <v>19</v>
      </c>
      <c r="B31" s="388" t="s">
        <v>133</v>
      </c>
    </row>
    <row r="32" spans="1:2">
      <c r="A32" s="387">
        <v>20</v>
      </c>
      <c r="B32" s="388" t="s">
        <v>134</v>
      </c>
    </row>
    <row r="33" spans="1:2">
      <c r="A33" s="387">
        <v>21</v>
      </c>
      <c r="B33" s="388" t="s">
        <v>136</v>
      </c>
    </row>
    <row r="34" spans="1:2">
      <c r="A34" s="387">
        <v>22</v>
      </c>
      <c r="B34" s="388" t="s">
        <v>135</v>
      </c>
    </row>
    <row r="35" spans="1:2">
      <c r="A35" s="387">
        <v>23</v>
      </c>
      <c r="B35" s="388" t="s">
        <v>137</v>
      </c>
    </row>
    <row r="36" spans="1:2">
      <c r="A36" s="387">
        <v>24</v>
      </c>
      <c r="B36" s="388" t="s">
        <v>143</v>
      </c>
    </row>
    <row r="37" spans="1:2">
      <c r="A37" s="387">
        <v>25</v>
      </c>
      <c r="B37" s="388" t="s">
        <v>145</v>
      </c>
    </row>
    <row r="38" spans="1:2">
      <c r="A38" s="387">
        <v>26</v>
      </c>
      <c r="B38" s="388" t="s">
        <v>144</v>
      </c>
    </row>
    <row r="39" spans="1:2">
      <c r="A39" s="387">
        <v>27</v>
      </c>
      <c r="B39" s="388" t="s">
        <v>146</v>
      </c>
    </row>
    <row r="40" spans="1:2">
      <c r="A40" s="387">
        <v>28</v>
      </c>
      <c r="B40" s="388" t="s">
        <v>147</v>
      </c>
    </row>
    <row r="41" spans="1:2">
      <c r="A41" s="387">
        <v>29</v>
      </c>
      <c r="B41" s="388" t="s">
        <v>148</v>
      </c>
    </row>
    <row r="42" spans="1:2">
      <c r="A42" s="387">
        <v>30</v>
      </c>
      <c r="B42" s="388" t="s">
        <v>149</v>
      </c>
    </row>
    <row r="43" spans="1:2">
      <c r="A43" s="387">
        <v>31</v>
      </c>
      <c r="B43" s="388" t="s">
        <v>150</v>
      </c>
    </row>
    <row r="44" spans="1:2">
      <c r="A44" s="387">
        <v>32</v>
      </c>
      <c r="B44" s="388" t="s">
        <v>151</v>
      </c>
    </row>
    <row r="45" spans="1:2">
      <c r="A45" s="387">
        <v>33</v>
      </c>
      <c r="B45" s="388" t="s">
        <v>152</v>
      </c>
    </row>
    <row r="46" spans="1:2">
      <c r="A46" s="387">
        <v>34</v>
      </c>
      <c r="B46" s="388" t="s">
        <v>153</v>
      </c>
    </row>
    <row r="47" spans="1:2">
      <c r="A47" s="387">
        <v>35</v>
      </c>
      <c r="B47" s="388" t="s">
        <v>439</v>
      </c>
    </row>
    <row r="48" spans="1:2">
      <c r="A48" s="387">
        <v>36</v>
      </c>
      <c r="B48" s="388" t="s">
        <v>154</v>
      </c>
    </row>
    <row r="49" spans="1:2">
      <c r="A49" s="387">
        <v>37</v>
      </c>
      <c r="B49" s="388" t="s">
        <v>155</v>
      </c>
    </row>
    <row r="50" spans="1:2">
      <c r="A50" s="387">
        <v>38</v>
      </c>
      <c r="B50" s="388" t="s">
        <v>156</v>
      </c>
    </row>
    <row r="51" spans="1:2">
      <c r="A51" s="387">
        <v>39</v>
      </c>
      <c r="B51" s="388" t="s">
        <v>157</v>
      </c>
    </row>
    <row r="52" spans="1:2">
      <c r="A52" s="387">
        <v>40</v>
      </c>
      <c r="B52" s="388" t="s">
        <v>158</v>
      </c>
    </row>
    <row r="53" spans="1:2">
      <c r="A53" s="387">
        <v>41</v>
      </c>
      <c r="B53" s="388" t="s">
        <v>159</v>
      </c>
    </row>
    <row r="54" spans="1:2">
      <c r="A54" s="387">
        <v>42</v>
      </c>
      <c r="B54" s="388" t="s">
        <v>160</v>
      </c>
    </row>
    <row r="55" spans="1:2">
      <c r="A55" s="387">
        <v>43</v>
      </c>
      <c r="B55" s="388" t="s">
        <v>161</v>
      </c>
    </row>
    <row r="56" spans="1:2">
      <c r="A56" s="387">
        <v>44</v>
      </c>
      <c r="B56" s="388" t="s">
        <v>162</v>
      </c>
    </row>
    <row r="57" spans="1:2">
      <c r="A57" s="387">
        <v>45</v>
      </c>
      <c r="B57" s="388" t="s">
        <v>163</v>
      </c>
    </row>
    <row r="58" spans="1:2">
      <c r="A58" s="387">
        <v>46</v>
      </c>
      <c r="B58" s="388" t="s">
        <v>164</v>
      </c>
    </row>
    <row r="59" spans="1:2">
      <c r="A59" s="387">
        <v>47</v>
      </c>
      <c r="B59" s="388" t="s">
        <v>165</v>
      </c>
    </row>
    <row r="60" spans="1:2">
      <c r="A60" s="387">
        <v>48</v>
      </c>
      <c r="B60" s="388" t="s">
        <v>166</v>
      </c>
    </row>
    <row r="61" spans="1:2">
      <c r="A61" s="387">
        <v>49</v>
      </c>
      <c r="B61" s="388" t="s">
        <v>167</v>
      </c>
    </row>
    <row r="62" spans="1:2">
      <c r="A62" s="387">
        <v>50</v>
      </c>
      <c r="B62" s="388" t="s">
        <v>168</v>
      </c>
    </row>
    <row r="63" spans="1:2">
      <c r="A63" s="387">
        <v>51</v>
      </c>
      <c r="B63" s="388" t="s">
        <v>169</v>
      </c>
    </row>
    <row r="64" spans="1:2">
      <c r="A64" s="387">
        <v>52</v>
      </c>
      <c r="B64" s="388" t="s">
        <v>170</v>
      </c>
    </row>
    <row r="65" spans="1:2">
      <c r="A65" s="387">
        <v>53</v>
      </c>
      <c r="B65" s="388" t="s">
        <v>171</v>
      </c>
    </row>
    <row r="66" spans="1:2">
      <c r="A66" s="387">
        <v>54</v>
      </c>
      <c r="B66" s="388" t="s">
        <v>172</v>
      </c>
    </row>
    <row r="67" spans="1:2">
      <c r="A67" s="387">
        <v>55</v>
      </c>
      <c r="B67" s="388" t="s">
        <v>173</v>
      </c>
    </row>
    <row r="68" spans="1:2">
      <c r="A68" s="387">
        <v>56</v>
      </c>
      <c r="B68" s="388" t="s">
        <v>174</v>
      </c>
    </row>
    <row r="69" spans="1:2">
      <c r="A69" s="387">
        <v>57</v>
      </c>
      <c r="B69" s="388" t="s">
        <v>175</v>
      </c>
    </row>
    <row r="70" spans="1:2">
      <c r="A70" s="387">
        <v>58</v>
      </c>
      <c r="B70" s="388" t="s">
        <v>176</v>
      </c>
    </row>
    <row r="71" spans="1:2">
      <c r="A71" s="387">
        <v>59</v>
      </c>
      <c r="B71" s="388" t="s">
        <v>177</v>
      </c>
    </row>
    <row r="72" spans="1:2">
      <c r="A72" s="387">
        <v>60</v>
      </c>
      <c r="B72" s="388" t="s">
        <v>178</v>
      </c>
    </row>
    <row r="73" spans="1:2">
      <c r="A73" s="387">
        <v>61</v>
      </c>
      <c r="B73" s="388" t="s">
        <v>179</v>
      </c>
    </row>
    <row r="74" spans="1:2">
      <c r="A74" s="387">
        <v>62</v>
      </c>
      <c r="B74" s="388" t="s">
        <v>180</v>
      </c>
    </row>
    <row r="75" spans="1:2">
      <c r="A75" s="387">
        <v>63</v>
      </c>
      <c r="B75" s="388" t="s">
        <v>181</v>
      </c>
    </row>
    <row r="76" spans="1:2">
      <c r="A76" s="387">
        <v>64</v>
      </c>
      <c r="B76" s="388" t="s">
        <v>182</v>
      </c>
    </row>
    <row r="77" spans="1:2">
      <c r="A77" s="387">
        <v>65</v>
      </c>
      <c r="B77" s="388" t="s">
        <v>183</v>
      </c>
    </row>
    <row r="78" spans="1:2">
      <c r="A78" s="387">
        <v>66</v>
      </c>
      <c r="B78" s="388" t="s">
        <v>184</v>
      </c>
    </row>
    <row r="79" spans="1:2">
      <c r="A79" s="387">
        <v>67</v>
      </c>
      <c r="B79" s="388" t="s">
        <v>185</v>
      </c>
    </row>
    <row r="80" spans="1:2">
      <c r="A80" s="387">
        <v>68</v>
      </c>
      <c r="B80" s="388" t="s">
        <v>186</v>
      </c>
    </row>
    <row r="81" spans="1:2">
      <c r="A81" s="387">
        <v>69</v>
      </c>
      <c r="B81" s="388" t="s">
        <v>187</v>
      </c>
    </row>
    <row r="82" spans="1:2">
      <c r="A82" s="387">
        <v>70</v>
      </c>
      <c r="B82" s="388" t="s">
        <v>188</v>
      </c>
    </row>
    <row r="83" spans="1:2">
      <c r="A83" s="387">
        <v>71</v>
      </c>
      <c r="B83" s="388" t="s">
        <v>189</v>
      </c>
    </row>
    <row r="84" spans="1:2">
      <c r="A84" s="387">
        <v>72</v>
      </c>
      <c r="B84" s="388" t="s">
        <v>190</v>
      </c>
    </row>
    <row r="85" spans="1:2">
      <c r="A85" s="387">
        <v>73</v>
      </c>
      <c r="B85" s="388" t="s">
        <v>191</v>
      </c>
    </row>
    <row r="86" spans="1:2">
      <c r="A86" s="387">
        <v>74</v>
      </c>
      <c r="B86" s="388" t="s">
        <v>192</v>
      </c>
    </row>
    <row r="87" spans="1:2">
      <c r="A87" s="387">
        <v>75</v>
      </c>
      <c r="B87" s="388" t="s">
        <v>193</v>
      </c>
    </row>
    <row r="88" spans="1:2">
      <c r="A88" s="387">
        <v>76</v>
      </c>
      <c r="B88" s="388" t="s">
        <v>194</v>
      </c>
    </row>
    <row r="89" spans="1:2">
      <c r="A89" s="387">
        <v>77</v>
      </c>
      <c r="B89" s="388" t="s">
        <v>195</v>
      </c>
    </row>
    <row r="90" spans="1:2">
      <c r="A90" s="387">
        <v>78</v>
      </c>
      <c r="B90" s="388" t="s">
        <v>196</v>
      </c>
    </row>
    <row r="91" spans="1:2">
      <c r="A91" s="387">
        <v>79</v>
      </c>
      <c r="B91" s="388" t="s">
        <v>197</v>
      </c>
    </row>
    <row r="92" spans="1:2">
      <c r="A92" s="387">
        <v>80</v>
      </c>
      <c r="B92" s="388" t="s">
        <v>198</v>
      </c>
    </row>
    <row r="93" spans="1:2">
      <c r="A93" s="387">
        <v>81</v>
      </c>
      <c r="B93" s="388" t="s">
        <v>199</v>
      </c>
    </row>
    <row r="94" spans="1:2">
      <c r="A94" s="387">
        <v>82</v>
      </c>
      <c r="B94" s="388" t="s">
        <v>200</v>
      </c>
    </row>
    <row r="95" spans="1:2">
      <c r="A95" s="387">
        <v>83</v>
      </c>
      <c r="B95" s="388" t="s">
        <v>201</v>
      </c>
    </row>
    <row r="96" spans="1:2">
      <c r="A96" s="387">
        <v>84</v>
      </c>
      <c r="B96" s="388" t="s">
        <v>202</v>
      </c>
    </row>
    <row r="97" spans="1:2">
      <c r="A97" s="387">
        <v>85</v>
      </c>
      <c r="B97" s="388" t="s">
        <v>203</v>
      </c>
    </row>
    <row r="98" spans="1:2">
      <c r="A98" s="387">
        <v>86</v>
      </c>
      <c r="B98" s="388" t="s">
        <v>204</v>
      </c>
    </row>
    <row r="99" spans="1:2">
      <c r="A99" s="387">
        <v>87</v>
      </c>
      <c r="B99" s="388" t="s">
        <v>205</v>
      </c>
    </row>
    <row r="100" spans="1:2">
      <c r="A100" s="387">
        <v>88</v>
      </c>
      <c r="B100" s="388" t="s">
        <v>206</v>
      </c>
    </row>
    <row r="101" spans="1:2">
      <c r="A101" s="387">
        <v>89</v>
      </c>
      <c r="B101" s="388" t="s">
        <v>207</v>
      </c>
    </row>
    <row r="102" spans="1:2">
      <c r="A102" s="387">
        <v>90</v>
      </c>
      <c r="B102" s="388" t="s">
        <v>208</v>
      </c>
    </row>
    <row r="103" spans="1:2">
      <c r="A103" s="387">
        <v>91</v>
      </c>
      <c r="B103" s="388" t="s">
        <v>209</v>
      </c>
    </row>
    <row r="104" spans="1:2">
      <c r="A104" s="387">
        <v>92</v>
      </c>
      <c r="B104" s="388" t="s">
        <v>210</v>
      </c>
    </row>
    <row r="105" spans="1:2">
      <c r="A105" s="387">
        <v>93</v>
      </c>
      <c r="B105" s="388" t="s">
        <v>211</v>
      </c>
    </row>
    <row r="106" spans="1:2">
      <c r="A106" s="387">
        <v>94</v>
      </c>
      <c r="B106" s="388" t="s">
        <v>212</v>
      </c>
    </row>
    <row r="107" spans="1:2">
      <c r="A107" s="387">
        <v>95</v>
      </c>
      <c r="B107" s="388" t="s">
        <v>213</v>
      </c>
    </row>
    <row r="108" spans="1:2">
      <c r="A108" s="387">
        <v>96</v>
      </c>
      <c r="B108" s="388" t="s">
        <v>214</v>
      </c>
    </row>
    <row r="109" spans="1:2">
      <c r="A109" s="387">
        <v>97</v>
      </c>
      <c r="B109" s="388" t="s">
        <v>215</v>
      </c>
    </row>
    <row r="110" spans="1:2">
      <c r="A110" s="387">
        <v>98</v>
      </c>
      <c r="B110" s="388" t="s">
        <v>216</v>
      </c>
    </row>
    <row r="111" spans="1:2">
      <c r="A111" s="387">
        <v>99</v>
      </c>
      <c r="B111" s="388" t="s">
        <v>217</v>
      </c>
    </row>
    <row r="112" spans="1:2">
      <c r="A112" s="387">
        <v>100</v>
      </c>
      <c r="B112" s="388" t="s">
        <v>218</v>
      </c>
    </row>
  </sheetData>
  <sheetProtection selectLockedCells="1" selectUnlockedCells="1"/>
  <customSheetViews>
    <customSheetView guid="{1BFD9C24-2F44-4B3F-BC11-27A15F339058}" state="hidden">
      <selection sqref="A1:F1"/>
      <pageMargins left="0.75" right="0.75" top="1" bottom="1" header="0.5" footer="0.5"/>
      <pageSetup orientation="portrait" r:id="rId1"/>
      <headerFooter alignWithMargins="0"/>
    </customSheetView>
    <customSheetView guid="{A68B9ADD-4857-4982-919F-59DC4AD390A9}" state="hidden">
      <selection sqref="A1:F1"/>
      <pageMargins left="0.75" right="0.75" top="1" bottom="1" header="0.5" footer="0.5"/>
      <pageSetup orientation="portrait" r:id="rId2"/>
      <headerFooter alignWithMargins="0"/>
    </customSheetView>
    <customSheetView guid="{E31EEC54-5F58-47EA-99FC-C1E22AF5375A}" state="hidden">
      <selection sqref="A1:F1"/>
      <pageMargins left="0.75" right="0.75" top="1" bottom="1" header="0.5" footer="0.5"/>
      <pageSetup orientation="portrait" r:id="rId3"/>
      <headerFooter alignWithMargins="0"/>
    </customSheetView>
    <customSheetView guid="{498493C3-769C-4143-9114-C68CD1D40B11}" state="hidden">
      <selection sqref="A1:F1"/>
      <pageMargins left="0.75" right="0.75" top="1" bottom="1" header="0.5" footer="0.5"/>
      <pageSetup orientation="portrait" r:id="rId4"/>
      <headerFooter alignWithMargins="0"/>
    </customSheetView>
    <customSheetView guid="{B835C05C-B615-4DCB-982D-4519616B3CD8}" state="hidden">
      <selection sqref="A1:F1"/>
      <pageMargins left="0.75" right="0.75" top="1" bottom="1" header="0.5" footer="0.5"/>
      <pageSetup orientation="portrait" r:id="rId5"/>
      <headerFooter alignWithMargins="0"/>
    </customSheetView>
    <customSheetView guid="{223BC0FC-814D-40F0-9795-CE82A16FF3A5}" state="hidden">
      <selection sqref="A1:F1"/>
      <pageMargins left="0.75" right="0.75" top="1" bottom="1" header="0.5" footer="0.5"/>
      <pageSetup orientation="portrait" r:id="rId6"/>
      <headerFooter alignWithMargins="0"/>
    </customSheetView>
    <customSheetView guid="{D53177B2-31EC-4222-B97A-A37DCFD9E45B}" state="hidden">
      <selection sqref="A1:F1"/>
      <pageMargins left="0.75" right="0.75" top="1" bottom="1" header="0.5" footer="0.5"/>
      <pageSetup orientation="portrait" r:id="rId7"/>
      <headerFooter alignWithMargins="0"/>
    </customSheetView>
    <customSheetView guid="{B3CE7B10-A914-4559-A6DA-AED8C22AFD6D}" state="hidden">
      <selection sqref="A1:F1"/>
      <pageMargins left="0.75" right="0.75" top="1" bottom="1" header="0.5" footer="0.5"/>
      <pageSetup orientation="portrait" r:id="rId8"/>
      <headerFooter alignWithMargins="0"/>
    </customSheetView>
    <customSheetView guid="{7487ED9F-BBED-4B2A-9631-22F1A430946B}" state="hidden">
      <selection sqref="A1:F1"/>
      <pageMargins left="0.75" right="0.75" top="1" bottom="1" header="0.5" footer="0.5"/>
      <pageSetup orientation="portrait" r:id="rId9"/>
      <headerFooter alignWithMargins="0"/>
    </customSheetView>
    <customSheetView guid="{A7DBDDEF-9245-44C6-9EBF-032DB6E1C0A2}" state="hidden">
      <selection sqref="A1:F1"/>
      <pageMargins left="0.75" right="0.75" top="1" bottom="1" header="0.5" footer="0.5"/>
      <pageSetup orientation="portrait" r:id="rId10"/>
      <headerFooter alignWithMargins="0"/>
    </customSheetView>
    <customSheetView guid="{E9F4E142-7D26-464D-BECA-4F3806DB1FE1}" state="hidden">
      <selection sqref="A1:F1"/>
      <pageMargins left="0.75" right="0.75" top="1" bottom="1" header="0.5" footer="0.5"/>
      <pageSetup orientation="portrait" r:id="rId11"/>
      <headerFooter alignWithMargins="0"/>
    </customSheetView>
    <customSheetView guid="{27A45B7A-04F2-4516-B80B-5ED0825D4ED3}" state="hidden" topLeftCell="A2">
      <selection activeCell="C2" sqref="C2"/>
      <pageMargins left="0.75" right="0.75" top="1" bottom="1" header="0.5" footer="0.5"/>
      <pageSetup orientation="portrait" r:id="rId12"/>
      <headerFooter alignWithMargins="0"/>
    </customSheetView>
    <customSheetView guid="{14D7F02E-BCCA-4517-ABC7-537FF4AEB67A}" state="hidden" topLeftCell="A2">
      <selection activeCell="C2" sqref="C2"/>
      <pageMargins left="0.75" right="0.75" top="1" bottom="1" header="0.5" footer="0.5"/>
      <pageSetup orientation="portrait" r:id="rId13"/>
      <headerFooter alignWithMargins="0"/>
    </customSheetView>
    <customSheetView guid="{01ACF2E1-8E61-4459-ABC1-B6C183DEED61}" state="hidden" showRuler="0">
      <selection sqref="A1:B1"/>
      <pageMargins left="0.75" right="0.75" top="1" bottom="1" header="0.5" footer="0.5"/>
      <pageSetup orientation="portrait" r:id="rId14"/>
      <headerFooter alignWithMargins="0"/>
    </customSheetView>
    <customSheetView guid="{4F65FF32-EC61-4022-A399-2986D7B6B8B3}" state="hidden" showRuler="0">
      <selection sqref="A1:B1"/>
      <pageMargins left="0.75" right="0.75" top="1" bottom="1" header="0.5" footer="0.5"/>
      <pageSetup orientation="portrait" r:id="rId15"/>
      <headerFooter alignWithMargins="0"/>
    </customSheetView>
    <customSheetView guid="{ECE9294F-C910-4036-88BC-B1F2176FB06B}" state="hidden">
      <selection sqref="A1:F1"/>
      <pageMargins left="0.75" right="0.75" top="1" bottom="1" header="0.5" footer="0.5"/>
      <pageSetup orientation="portrait" r:id="rId16"/>
      <headerFooter alignWithMargins="0"/>
    </customSheetView>
    <customSheetView guid="{B23AD343-29DA-4CE0-BD10-47BF44F3782F}" state="hidden">
      <selection sqref="A1:F1"/>
      <pageMargins left="0.75" right="0.75" top="1" bottom="1" header="0.5" footer="0.5"/>
      <pageSetup orientation="portrait" r:id="rId17"/>
      <headerFooter alignWithMargins="0"/>
    </customSheetView>
    <customSheetView guid="{4AA1107B-A795-4744-B566-827168772C7A}" state="hidden">
      <selection sqref="A1:F1"/>
      <pageMargins left="0.75" right="0.75" top="1" bottom="1" header="0.5" footer="0.5"/>
      <pageSetup orientation="portrait" r:id="rId18"/>
      <headerFooter alignWithMargins="0"/>
    </customSheetView>
    <customSheetView guid="{EE46BCD1-F715-4FA9-A5FC-1B125AD601E0}" state="hidden">
      <selection sqref="A1:F1"/>
      <pageMargins left="0.75" right="0.75" top="1" bottom="1" header="0.5" footer="0.5"/>
      <pageSetup orientation="portrait" r:id="rId19"/>
      <headerFooter alignWithMargins="0"/>
    </customSheetView>
    <customSheetView guid="{D0757F9E-DF41-4B40-A5E5-F4F8FDD8D61D}" state="hidden">
      <selection sqref="A1:F1"/>
      <pageMargins left="0.75" right="0.75" top="1" bottom="1" header="0.5" footer="0.5"/>
      <pageSetup orientation="portrait" r:id="rId20"/>
      <headerFooter alignWithMargins="0"/>
    </customSheetView>
    <customSheetView guid="{E97134B6-5E8D-4951-8DA0-73D065532361}" state="hidden">
      <selection sqref="A1:F1"/>
      <pageMargins left="0.75" right="0.75" top="1" bottom="1" header="0.5" footer="0.5"/>
      <pageSetup orientation="portrait" r:id="rId21"/>
      <headerFooter alignWithMargins="0"/>
    </customSheetView>
    <customSheetView guid="{C431BC99-7569-44AB-83F6-AB73BDED3783}" state="hidden">
      <selection sqref="A1:F1"/>
      <pageMargins left="0.75" right="0.75" top="1" bottom="1" header="0.5" footer="0.5"/>
      <pageSetup orientation="portrait" r:id="rId22"/>
      <headerFooter alignWithMargins="0"/>
    </customSheetView>
    <customSheetView guid="{0E784DF4-DCB0-4594-B697-9BB3E5A34D91}" state="hidden">
      <selection sqref="A1:F1"/>
      <pageMargins left="0.75" right="0.75" top="1" bottom="1" header="0.5" footer="0.5"/>
      <pageSetup orientation="portrait" r:id="rId23"/>
      <headerFooter alignWithMargins="0"/>
    </customSheetView>
    <customSheetView guid="{49037B54-2990-41F2-A98D-615EDAEEEC02}" state="hidden">
      <selection sqref="A1:F1"/>
      <pageMargins left="0.75" right="0.75" top="1" bottom="1" header="0.5" footer="0.5"/>
      <pageSetup orientation="portrait" r:id="rId24"/>
      <headerFooter alignWithMargins="0"/>
    </customSheetView>
  </customSheetViews>
  <mergeCells count="1">
    <mergeCell ref="A1:B1"/>
  </mergeCells>
  <phoneticPr fontId="2" type="noConversion"/>
  <pageMargins left="0.75" right="0.75" top="1" bottom="1" header="0.5" footer="0.5"/>
  <pageSetup orientation="portrait" r:id="rId2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6.5"/>
  <sheetData/>
  <customSheetViews>
    <customSheetView guid="{1BFD9C24-2F44-4B3F-BC11-27A15F339058}" state="hidden">
      <pageMargins left="0.7" right="0.7" top="0.75" bottom="0.75" header="0.3" footer="0.3"/>
    </customSheetView>
    <customSheetView guid="{A68B9ADD-4857-4982-919F-59DC4AD390A9}" state="hidden">
      <pageMargins left="0.7" right="0.7" top="0.75" bottom="0.75" header="0.3" footer="0.3"/>
    </customSheetView>
    <customSheetView guid="{E31EEC54-5F58-47EA-99FC-C1E22AF5375A}" state="hidden">
      <pageMargins left="0.7" right="0.7" top="0.75" bottom="0.75" header="0.3" footer="0.3"/>
    </customSheetView>
    <customSheetView guid="{498493C3-769C-4143-9114-C68CD1D40B1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0E784DF4-DCB0-4594-B697-9BB3E5A34D91}" state="hidden">
      <pageMargins left="0.7" right="0.7" top="0.75" bottom="0.75" header="0.3" footer="0.3"/>
    </customSheetView>
    <customSheetView guid="{49037B54-2990-41F2-A98D-615EDAEEEC02}" state="hidden">
      <pageMargins left="0.7" right="0.7" top="0.75" bottom="0.75" header="0.3" footer="0.3"/>
    </customSheetView>
  </customSheetViews>
  <phoneticPr fontId="2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heetViews>
  <sheetFormatPr defaultRowHeight="16.5"/>
  <sheetData/>
  <customSheetViews>
    <customSheetView guid="{1BFD9C24-2F44-4B3F-BC11-27A15F339058}" state="hidden">
      <pageMargins left="0.7" right="0.7" top="0.75" bottom="0.75" header="0.3" footer="0.3"/>
    </customSheetView>
    <customSheetView guid="{A68B9ADD-4857-4982-919F-59DC4AD390A9}" state="hidden">
      <pageMargins left="0.7" right="0.7" top="0.75" bottom="0.75" header="0.3" footer="0.3"/>
    </customSheetView>
    <customSheetView guid="{E31EEC54-5F58-47EA-99FC-C1E22AF5375A}" state="hidden">
      <pageMargins left="0.7" right="0.7" top="0.75" bottom="0.75" header="0.3" footer="0.3"/>
    </customSheetView>
    <customSheetView guid="{498493C3-769C-4143-9114-C68CD1D40B1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0E784DF4-DCB0-4594-B697-9BB3E5A34D91}" state="hidden">
      <pageMargins left="0.7" right="0.7" top="0.75" bottom="0.75" header="0.3" footer="0.3"/>
    </customSheetView>
    <customSheetView guid="{49037B54-2990-41F2-A98D-615EDAEEEC02}" state="hidden">
      <pageMargins left="0.7" right="0.7" top="0.75" bottom="0.75" header="0.3" footer="0.3"/>
    </customSheetView>
  </customSheetViews>
  <phoneticPr fontId="2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autoPageBreaks="0"/>
  </sheetPr>
  <dimension ref="A1:K138"/>
  <sheetViews>
    <sheetView showGridLines="0" view="pageBreakPreview" topLeftCell="A20" zoomScaleNormal="100" zoomScaleSheetLayoutView="100" workbookViewId="0">
      <selection activeCell="A36" sqref="A36:XFD36"/>
    </sheetView>
  </sheetViews>
  <sheetFormatPr defaultColWidth="9" defaultRowHeight="16.5"/>
  <cols>
    <col min="1" max="1" width="9" style="322"/>
    <col min="2" max="2" width="9" style="323"/>
    <col min="3" max="3" width="72.625" style="323" customWidth="1"/>
    <col min="4" max="4" width="66.125" style="336" customWidth="1"/>
    <col min="5" max="16384" width="9" style="321"/>
  </cols>
  <sheetData>
    <row r="1" spans="1:11" ht="45" customHeight="1">
      <c r="A1" s="1315" t="s">
        <v>581</v>
      </c>
      <c r="B1" s="1315"/>
      <c r="C1" s="1315"/>
      <c r="D1" s="319"/>
      <c r="E1" s="320"/>
      <c r="F1" s="320"/>
      <c r="G1" s="320"/>
      <c r="H1" s="320"/>
      <c r="I1" s="320"/>
      <c r="J1" s="320"/>
      <c r="K1" s="320"/>
    </row>
    <row r="2" spans="1:11" ht="18" customHeight="1">
      <c r="C2" s="324"/>
      <c r="D2" s="325"/>
      <c r="E2" s="326"/>
      <c r="F2" s="326"/>
      <c r="G2" s="326"/>
      <c r="H2" s="326"/>
      <c r="I2" s="326"/>
      <c r="J2" s="326"/>
      <c r="K2" s="326"/>
    </row>
    <row r="3" spans="1:11" ht="18" customHeight="1">
      <c r="A3" s="327" t="s">
        <v>343</v>
      </c>
      <c r="B3" s="324" t="s">
        <v>314</v>
      </c>
      <c r="C3" s="324"/>
      <c r="D3" s="328"/>
      <c r="E3" s="329"/>
      <c r="F3" s="329"/>
      <c r="G3" s="329"/>
      <c r="H3" s="329"/>
      <c r="I3" s="329"/>
      <c r="J3" s="329"/>
      <c r="K3" s="329"/>
    </row>
    <row r="4" spans="1:11" ht="18" customHeight="1">
      <c r="B4" s="330" t="s">
        <v>374</v>
      </c>
      <c r="C4" s="331" t="s">
        <v>331</v>
      </c>
      <c r="D4" s="328"/>
      <c r="E4" s="329"/>
      <c r="F4" s="329"/>
      <c r="G4" s="329"/>
      <c r="H4" s="329"/>
      <c r="I4" s="329"/>
      <c r="J4" s="329"/>
      <c r="K4" s="329"/>
    </row>
    <row r="5" spans="1:11" ht="38.1" customHeight="1">
      <c r="B5" s="330" t="s">
        <v>377</v>
      </c>
      <c r="C5" s="331" t="s">
        <v>447</v>
      </c>
      <c r="D5" s="328"/>
      <c r="E5" s="329"/>
      <c r="F5" s="329"/>
      <c r="G5" s="329"/>
      <c r="H5" s="329"/>
      <c r="I5" s="329"/>
      <c r="J5" s="329"/>
      <c r="K5" s="329"/>
    </row>
    <row r="6" spans="1:11" ht="18" customHeight="1">
      <c r="B6" s="330" t="s">
        <v>433</v>
      </c>
      <c r="C6" s="331" t="s">
        <v>138</v>
      </c>
      <c r="D6" s="328"/>
      <c r="E6" s="329"/>
      <c r="F6" s="329"/>
      <c r="G6" s="329"/>
      <c r="H6" s="329"/>
      <c r="I6" s="329"/>
      <c r="J6" s="329"/>
      <c r="K6" s="329"/>
    </row>
    <row r="7" spans="1:11" ht="18" customHeight="1">
      <c r="B7" s="330" t="s">
        <v>434</v>
      </c>
      <c r="C7" s="331" t="s">
        <v>448</v>
      </c>
      <c r="D7" s="328"/>
      <c r="E7" s="329"/>
      <c r="F7" s="329"/>
      <c r="G7" s="329"/>
      <c r="H7" s="329"/>
      <c r="I7" s="329"/>
      <c r="J7" s="329"/>
      <c r="K7" s="329"/>
    </row>
    <row r="8" spans="1:11" ht="18" customHeight="1">
      <c r="B8" s="330" t="s">
        <v>449</v>
      </c>
      <c r="C8" s="331" t="s">
        <v>450</v>
      </c>
      <c r="D8" s="328"/>
      <c r="E8" s="329"/>
      <c r="F8" s="329"/>
      <c r="G8" s="329"/>
      <c r="H8" s="329"/>
      <c r="I8" s="329"/>
      <c r="J8" s="329"/>
      <c r="K8" s="329"/>
    </row>
    <row r="9" spans="1:11" ht="18" customHeight="1">
      <c r="B9" s="330" t="s">
        <v>451</v>
      </c>
      <c r="C9" s="331" t="s">
        <v>452</v>
      </c>
      <c r="D9" s="328"/>
      <c r="E9" s="329"/>
      <c r="F9" s="329"/>
      <c r="G9" s="329"/>
      <c r="H9" s="329"/>
      <c r="I9" s="329"/>
      <c r="J9" s="329"/>
      <c r="K9" s="329"/>
    </row>
    <row r="10" spans="1:11" ht="18" customHeight="1">
      <c r="B10" s="330"/>
      <c r="C10" s="331"/>
      <c r="D10" s="328"/>
      <c r="E10" s="329"/>
      <c r="F10" s="329"/>
      <c r="G10" s="329"/>
      <c r="H10" s="329"/>
      <c r="I10" s="329"/>
      <c r="J10" s="329"/>
      <c r="K10" s="329"/>
    </row>
    <row r="11" spans="1:11" ht="18" customHeight="1">
      <c r="A11" s="327" t="s">
        <v>344</v>
      </c>
      <c r="B11" s="324" t="s">
        <v>315</v>
      </c>
      <c r="C11" s="324"/>
      <c r="D11" s="328"/>
      <c r="E11" s="329"/>
      <c r="F11" s="329"/>
      <c r="G11" s="329"/>
      <c r="H11" s="329"/>
      <c r="I11" s="329"/>
      <c r="J11" s="329"/>
      <c r="K11" s="329"/>
    </row>
    <row r="12" spans="1:11" ht="18" customHeight="1">
      <c r="B12" s="1316" t="s">
        <v>316</v>
      </c>
      <c r="C12" s="1316"/>
      <c r="D12" s="333"/>
      <c r="E12" s="329"/>
      <c r="F12" s="329"/>
      <c r="G12" s="329"/>
      <c r="H12" s="329"/>
      <c r="I12" s="329"/>
      <c r="J12" s="329"/>
      <c r="K12" s="329"/>
    </row>
    <row r="13" spans="1:11" ht="18" customHeight="1">
      <c r="B13" s="334"/>
      <c r="C13" s="331" t="s">
        <v>317</v>
      </c>
      <c r="D13" s="328"/>
      <c r="E13" s="329"/>
      <c r="F13" s="329"/>
      <c r="G13" s="329"/>
      <c r="H13" s="329"/>
      <c r="I13" s="329"/>
      <c r="J13" s="329"/>
      <c r="K13" s="329"/>
    </row>
    <row r="14" spans="1:11" ht="18" customHeight="1">
      <c r="B14" s="1316" t="s">
        <v>318</v>
      </c>
      <c r="C14" s="1316"/>
      <c r="D14" s="333"/>
      <c r="E14" s="329"/>
      <c r="F14" s="329"/>
      <c r="G14" s="329"/>
      <c r="H14" s="329"/>
      <c r="I14" s="329"/>
      <c r="J14" s="329"/>
      <c r="K14" s="329"/>
    </row>
    <row r="15" spans="1:11" ht="38.1" customHeight="1">
      <c r="B15" s="335" t="s">
        <v>332</v>
      </c>
      <c r="C15" s="331" t="s">
        <v>139</v>
      </c>
      <c r="D15" s="328"/>
      <c r="E15" s="329"/>
      <c r="F15" s="329"/>
      <c r="G15" s="329"/>
      <c r="H15" s="329"/>
      <c r="I15" s="329"/>
      <c r="J15" s="329"/>
      <c r="K15" s="329"/>
    </row>
    <row r="16" spans="1:11" ht="39.6" customHeight="1">
      <c r="B16" s="335" t="s">
        <v>332</v>
      </c>
      <c r="C16" s="331" t="s">
        <v>456</v>
      </c>
      <c r="D16" s="328"/>
      <c r="E16" s="329"/>
      <c r="F16" s="329"/>
      <c r="G16" s="329"/>
      <c r="H16" s="329"/>
      <c r="I16" s="329"/>
      <c r="J16" s="329"/>
      <c r="K16" s="329"/>
    </row>
    <row r="17" spans="2:11" ht="42" customHeight="1">
      <c r="B17" s="335" t="s">
        <v>332</v>
      </c>
      <c r="C17" s="331" t="s">
        <v>457</v>
      </c>
      <c r="D17" s="328"/>
      <c r="E17" s="329"/>
      <c r="F17" s="329"/>
      <c r="G17" s="329"/>
      <c r="H17" s="329"/>
      <c r="I17" s="329"/>
      <c r="J17" s="329"/>
      <c r="K17" s="329"/>
    </row>
    <row r="18" spans="2:11" ht="18" customHeight="1">
      <c r="B18" s="335" t="s">
        <v>332</v>
      </c>
      <c r="C18" s="331" t="s">
        <v>319</v>
      </c>
      <c r="D18" s="328"/>
      <c r="E18" s="329"/>
      <c r="F18" s="329"/>
      <c r="G18" s="329"/>
      <c r="H18" s="329"/>
      <c r="I18" s="329"/>
      <c r="J18" s="329"/>
      <c r="K18" s="329"/>
    </row>
    <row r="19" spans="2:11" ht="18" customHeight="1">
      <c r="B19" s="335" t="s">
        <v>332</v>
      </c>
      <c r="C19" s="331" t="s">
        <v>446</v>
      </c>
      <c r="D19" s="328"/>
      <c r="E19" s="329"/>
      <c r="F19" s="329"/>
      <c r="G19" s="329"/>
      <c r="H19" s="329"/>
      <c r="I19" s="329"/>
      <c r="J19" s="329"/>
      <c r="K19" s="329"/>
    </row>
    <row r="20" spans="2:11" ht="18" customHeight="1">
      <c r="B20" s="335" t="s">
        <v>332</v>
      </c>
      <c r="C20" s="331" t="s">
        <v>320</v>
      </c>
      <c r="D20" s="328"/>
      <c r="E20" s="329"/>
      <c r="F20" s="329"/>
      <c r="G20" s="329"/>
      <c r="H20" s="329"/>
      <c r="I20" s="329"/>
      <c r="J20" s="329"/>
      <c r="K20" s="329"/>
    </row>
    <row r="21" spans="2:11" ht="18" customHeight="1">
      <c r="B21" s="1316" t="s">
        <v>321</v>
      </c>
      <c r="C21" s="1316"/>
      <c r="D21" s="333"/>
      <c r="E21" s="329"/>
      <c r="F21" s="329"/>
      <c r="G21" s="329"/>
      <c r="H21" s="329"/>
      <c r="I21" s="329"/>
      <c r="J21" s="329"/>
      <c r="K21" s="329"/>
    </row>
    <row r="22" spans="2:11" ht="54" customHeight="1">
      <c r="B22" s="335" t="s">
        <v>332</v>
      </c>
      <c r="C22" s="331" t="s">
        <v>322</v>
      </c>
      <c r="D22" s="328"/>
      <c r="E22" s="329"/>
      <c r="F22" s="329"/>
      <c r="G22" s="329"/>
      <c r="H22" s="329"/>
      <c r="I22" s="329"/>
      <c r="J22" s="329"/>
      <c r="K22" s="329"/>
    </row>
    <row r="23" spans="2:11" ht="54" customHeight="1">
      <c r="B23" s="335" t="s">
        <v>332</v>
      </c>
      <c r="C23" s="331" t="s">
        <v>323</v>
      </c>
      <c r="D23" s="328"/>
      <c r="E23" s="329"/>
      <c r="F23" s="329"/>
      <c r="G23" s="329"/>
      <c r="H23" s="329"/>
      <c r="I23" s="329"/>
      <c r="J23" s="329"/>
      <c r="K23" s="329"/>
    </row>
    <row r="24" spans="2:11" ht="55.9" customHeight="1">
      <c r="B24" s="335" t="s">
        <v>332</v>
      </c>
      <c r="C24" s="331" t="s">
        <v>324</v>
      </c>
      <c r="D24" s="328"/>
      <c r="E24" s="329"/>
      <c r="F24" s="329"/>
      <c r="G24" s="329"/>
      <c r="H24" s="329"/>
      <c r="I24" s="329"/>
      <c r="J24" s="329"/>
      <c r="K24" s="329"/>
    </row>
    <row r="25" spans="2:11" ht="18" customHeight="1">
      <c r="B25" s="335" t="s">
        <v>332</v>
      </c>
      <c r="C25" s="331" t="s">
        <v>325</v>
      </c>
      <c r="D25" s="328"/>
      <c r="E25" s="329"/>
      <c r="F25" s="329"/>
      <c r="G25" s="329"/>
      <c r="H25" s="329"/>
      <c r="I25" s="329"/>
      <c r="J25" s="329"/>
      <c r="K25" s="329"/>
    </row>
    <row r="26" spans="2:11" ht="38.1" customHeight="1">
      <c r="B26" s="335" t="s">
        <v>332</v>
      </c>
      <c r="C26" s="331" t="s">
        <v>326</v>
      </c>
      <c r="D26" s="328"/>
      <c r="E26" s="329"/>
      <c r="F26" s="329"/>
      <c r="G26" s="329"/>
      <c r="H26" s="329"/>
      <c r="I26" s="329"/>
      <c r="J26" s="329"/>
      <c r="K26" s="329"/>
    </row>
    <row r="27" spans="2:11" ht="18" customHeight="1">
      <c r="B27" s="1316" t="s">
        <v>327</v>
      </c>
      <c r="C27" s="1316"/>
      <c r="D27" s="333"/>
      <c r="E27" s="329"/>
      <c r="F27" s="329"/>
      <c r="G27" s="329"/>
      <c r="H27" s="329"/>
      <c r="I27" s="329"/>
      <c r="J27" s="329"/>
      <c r="K27" s="329"/>
    </row>
    <row r="28" spans="2:11" ht="54" customHeight="1">
      <c r="B28" s="335" t="s">
        <v>332</v>
      </c>
      <c r="C28" s="331" t="s">
        <v>322</v>
      </c>
      <c r="D28" s="328"/>
      <c r="E28" s="329"/>
      <c r="F28" s="329"/>
      <c r="G28" s="329"/>
      <c r="H28" s="329"/>
      <c r="I28" s="329"/>
      <c r="J28" s="329"/>
      <c r="K28" s="329"/>
    </row>
    <row r="29" spans="2:11" ht="18" customHeight="1">
      <c r="B29" s="335" t="s">
        <v>332</v>
      </c>
      <c r="C29" s="331" t="s">
        <v>325</v>
      </c>
      <c r="D29" s="328"/>
      <c r="E29" s="329"/>
      <c r="F29" s="329"/>
      <c r="G29" s="329"/>
      <c r="H29" s="329"/>
      <c r="I29" s="329"/>
      <c r="J29" s="329"/>
      <c r="K29" s="329"/>
    </row>
    <row r="30" spans="2:11" ht="18" customHeight="1">
      <c r="B30" s="1316" t="s">
        <v>328</v>
      </c>
      <c r="C30" s="1316"/>
      <c r="D30" s="333"/>
    </row>
    <row r="31" spans="2:11" ht="54" customHeight="1">
      <c r="B31" s="335" t="s">
        <v>332</v>
      </c>
      <c r="C31" s="331" t="s">
        <v>322</v>
      </c>
      <c r="D31" s="328"/>
      <c r="E31" s="329"/>
      <c r="F31" s="329"/>
      <c r="G31" s="329"/>
      <c r="H31" s="329"/>
      <c r="I31" s="329"/>
      <c r="J31" s="329"/>
      <c r="K31" s="329"/>
    </row>
    <row r="32" spans="2:11" ht="18" customHeight="1">
      <c r="B32" s="335" t="s">
        <v>332</v>
      </c>
      <c r="C32" s="331" t="s">
        <v>325</v>
      </c>
      <c r="D32" s="328"/>
    </row>
    <row r="33" spans="2:11" ht="18" hidden="1" customHeight="1">
      <c r="B33" s="1316" t="s">
        <v>534</v>
      </c>
      <c r="C33" s="1316"/>
      <c r="D33" s="333"/>
    </row>
    <row r="34" spans="2:11" ht="18" hidden="1" customHeight="1">
      <c r="B34" s="335" t="s">
        <v>332</v>
      </c>
      <c r="C34" s="331" t="s">
        <v>329</v>
      </c>
      <c r="D34" s="328"/>
    </row>
    <row r="35" spans="2:11" ht="18" customHeight="1">
      <c r="B35" s="1316" t="s">
        <v>604</v>
      </c>
      <c r="C35" s="1316"/>
      <c r="D35" s="333"/>
    </row>
    <row r="36" spans="2:11" ht="18" hidden="1" customHeight="1">
      <c r="B36" s="335" t="s">
        <v>332</v>
      </c>
      <c r="C36" s="331" t="s">
        <v>329</v>
      </c>
      <c r="D36" s="328"/>
    </row>
    <row r="37" spans="2:11" ht="18" customHeight="1">
      <c r="B37" s="1316" t="s">
        <v>330</v>
      </c>
      <c r="C37" s="1316"/>
      <c r="D37" s="333"/>
    </row>
    <row r="38" spans="2:11" ht="32.25" customHeight="1">
      <c r="B38" s="335" t="s">
        <v>332</v>
      </c>
      <c r="C38" s="331" t="s">
        <v>336</v>
      </c>
      <c r="D38" s="328"/>
      <c r="E38" s="329"/>
      <c r="F38" s="329"/>
      <c r="G38" s="329"/>
      <c r="H38" s="329"/>
      <c r="I38" s="329"/>
      <c r="J38" s="329"/>
      <c r="K38" s="329"/>
    </row>
    <row r="39" spans="2:11" ht="18" customHeight="1">
      <c r="B39" s="1316" t="s">
        <v>337</v>
      </c>
      <c r="C39" s="1316"/>
    </row>
    <row r="40" spans="2:11" ht="38.1" customHeight="1">
      <c r="B40" s="335" t="s">
        <v>332</v>
      </c>
      <c r="C40" s="331" t="s">
        <v>335</v>
      </c>
    </row>
    <row r="41" spans="2:11" ht="38.1" customHeight="1">
      <c r="B41" s="335" t="s">
        <v>332</v>
      </c>
      <c r="C41" s="331" t="s">
        <v>336</v>
      </c>
    </row>
    <row r="42" spans="2:11" ht="18" hidden="1" customHeight="1">
      <c r="B42" s="1316" t="s">
        <v>338</v>
      </c>
      <c r="C42" s="1316"/>
    </row>
    <row r="43" spans="2:11" ht="18" hidden="1" customHeight="1">
      <c r="B43" s="335" t="s">
        <v>332</v>
      </c>
      <c r="C43" s="337" t="s">
        <v>333</v>
      </c>
    </row>
    <row r="44" spans="2:11" ht="18" hidden="1" customHeight="1">
      <c r="B44" s="335" t="s">
        <v>332</v>
      </c>
      <c r="C44" s="337" t="s">
        <v>339</v>
      </c>
    </row>
    <row r="45" spans="2:11" ht="18" customHeight="1">
      <c r="B45" s="1316" t="s">
        <v>334</v>
      </c>
      <c r="C45" s="1316"/>
    </row>
    <row r="46" spans="2:11" ht="18" customHeight="1">
      <c r="B46" s="335" t="s">
        <v>332</v>
      </c>
      <c r="C46" s="331" t="s">
        <v>140</v>
      </c>
      <c r="D46" s="328"/>
      <c r="E46" s="329"/>
      <c r="F46" s="329"/>
      <c r="G46" s="329"/>
      <c r="H46" s="329"/>
      <c r="I46" s="329"/>
      <c r="J46" s="329"/>
      <c r="K46" s="329"/>
    </row>
    <row r="47" spans="2:11" ht="18" customHeight="1">
      <c r="B47" s="335" t="s">
        <v>332</v>
      </c>
      <c r="C47" s="331" t="s">
        <v>340</v>
      </c>
      <c r="D47" s="328"/>
      <c r="E47" s="329"/>
      <c r="F47" s="329"/>
      <c r="G47" s="329"/>
      <c r="H47" s="329"/>
      <c r="I47" s="329"/>
      <c r="J47" s="329"/>
      <c r="K47" s="329"/>
    </row>
    <row r="48" spans="2:11" ht="36" customHeight="1">
      <c r="B48" s="335" t="s">
        <v>332</v>
      </c>
      <c r="C48" s="331" t="s">
        <v>141</v>
      </c>
      <c r="D48" s="328"/>
      <c r="E48" s="329"/>
      <c r="F48" s="329"/>
      <c r="G48" s="329"/>
      <c r="H48" s="329"/>
      <c r="I48" s="329"/>
      <c r="J48" s="329"/>
      <c r="K48" s="329"/>
    </row>
    <row r="49" spans="1:11" ht="18" customHeight="1">
      <c r="B49" s="335" t="s">
        <v>332</v>
      </c>
      <c r="C49" s="331" t="s">
        <v>341</v>
      </c>
      <c r="D49" s="328"/>
      <c r="E49" s="329"/>
      <c r="F49" s="329"/>
      <c r="G49" s="329"/>
      <c r="H49" s="329"/>
      <c r="I49" s="329"/>
      <c r="J49" s="329"/>
      <c r="K49" s="329"/>
    </row>
    <row r="50" spans="1:11" ht="18" customHeight="1">
      <c r="A50" s="323"/>
      <c r="C50" s="338"/>
    </row>
    <row r="51" spans="1:11" ht="18" customHeight="1">
      <c r="A51" s="1319"/>
      <c r="B51" s="1319"/>
      <c r="C51" s="1319"/>
      <c r="D51" s="332"/>
    </row>
    <row r="52" spans="1:11" ht="18" customHeight="1">
      <c r="A52" s="1318" t="s">
        <v>142</v>
      </c>
      <c r="B52" s="1318"/>
      <c r="C52" s="1318"/>
      <c r="D52" s="332"/>
    </row>
    <row r="53" spans="1:11" ht="36" customHeight="1">
      <c r="A53" s="1317" t="s">
        <v>342</v>
      </c>
      <c r="B53" s="1317"/>
      <c r="C53" s="1317"/>
    </row>
    <row r="54" spans="1:11" ht="18" customHeight="1">
      <c r="B54" s="339"/>
      <c r="C54" s="339"/>
    </row>
    <row r="55" spans="1:11" ht="18" customHeight="1">
      <c r="C55" s="337"/>
    </row>
    <row r="56" spans="1:11" ht="18" customHeight="1">
      <c r="C56" s="338"/>
    </row>
    <row r="57" spans="1:11" ht="18" customHeight="1">
      <c r="C57" s="337"/>
    </row>
    <row r="58" spans="1:11" ht="18" customHeight="1">
      <c r="B58" s="338"/>
      <c r="C58" s="338"/>
    </row>
    <row r="59" spans="1:11" ht="18" customHeight="1">
      <c r="B59" s="338"/>
      <c r="C59" s="338"/>
    </row>
    <row r="60" spans="1:11" ht="18" customHeight="1">
      <c r="B60" s="338"/>
      <c r="C60" s="338"/>
    </row>
    <row r="61" spans="1:11" ht="18" customHeight="1">
      <c r="B61" s="338"/>
      <c r="C61" s="338"/>
    </row>
    <row r="62" spans="1:11" ht="18" customHeight="1">
      <c r="B62" s="338"/>
      <c r="C62" s="338"/>
    </row>
    <row r="63" spans="1:11" ht="18" customHeight="1">
      <c r="B63" s="338"/>
      <c r="C63" s="338"/>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sheet="1" objects="1" scenarios="1" formatColumns="0" formatRows="0" selectLockedCells="1" selectUnlockedCells="1"/>
  <customSheetViews>
    <customSheetView guid="{1BFD9C24-2F44-4B3F-BC11-27A15F339058}" showGridLines="0" printArea="1" hiddenRows="1" view="pageBreakPreview" topLeftCell="A20">
      <selection activeCell="A36" sqref="A36:XFD36"/>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A68B9ADD-4857-4982-919F-59DC4AD390A9}" showGridLines="0" printArea="1" view="pageBreakPreview">
      <selection activeCell="C8" sqref="C8"/>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E31EEC54-5F58-47EA-99FC-C1E22AF5375A}" showGridLines="0" printArea="1" view="pageBreakPreview" topLeftCell="A22">
      <selection activeCell="C25" sqref="C25"/>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498493C3-769C-4143-9114-C68CD1D40B11}" showGridLines="0" printArea="1" view="pageBreakPreview" topLeftCell="A22">
      <selection activeCell="C15" sqref="C15"/>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1"/>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2"/>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3"/>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4"/>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5"/>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6"/>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7"/>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0E784DF4-DCB0-4594-B697-9BB3E5A34D91}" showGridLines="0" printArea="1" view="pageBreakPreview">
      <selection activeCell="C25" sqref="C25"/>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49037B54-2990-41F2-A98D-615EDAEEEC02}" showGridLines="0" printArea="1" view="pageBreakPreview">
      <selection activeCell="C8" sqref="C8"/>
      <rowBreaks count="2" manualBreakCount="2">
        <brk id="26" max="2" man="1"/>
        <brk id="29" max="2" man="1"/>
      </rowBreaks>
      <pageMargins left="0.75" right="0.75" top="0.55000000000000004" bottom="0.47" header="0.32" footer="0.25"/>
      <pageSetup orientation="portrait" r:id="rId23"/>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29" type="noConversion"/>
  <pageMargins left="0.75" right="0.75" top="0.55000000000000004" bottom="0.47" header="0.32" footer="0.25"/>
  <pageSetup orientation="portrait" r:id="rId24"/>
  <headerFooter alignWithMargins="0">
    <oddFooter>&amp;RPage &amp;P of &amp;N</oddFooter>
  </headerFooter>
  <rowBreaks count="1" manualBreakCount="1">
    <brk id="29" max="2" man="1"/>
  </rowBreaks>
  <drawing r:id="rId2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autoPageBreaks="0"/>
  </sheetPr>
  <dimension ref="A1:AA34"/>
  <sheetViews>
    <sheetView showGridLines="0" view="pageBreakPreview" topLeftCell="A7" zoomScaleNormal="100" zoomScaleSheetLayoutView="100" workbookViewId="0">
      <selection activeCell="D21" sqref="D21:G21"/>
    </sheetView>
  </sheetViews>
  <sheetFormatPr defaultColWidth="8" defaultRowHeight="16.5"/>
  <cols>
    <col min="1" max="1" width="8" style="165" customWidth="1"/>
    <col min="2" max="2" width="28.875" style="167" customWidth="1"/>
    <col min="3" max="3" width="10.25" style="167" customWidth="1"/>
    <col min="4" max="5" width="5.625" style="167" customWidth="1"/>
    <col min="6" max="6" width="5.625" style="173" customWidth="1"/>
    <col min="7" max="7" width="34.125" style="173" customWidth="1"/>
    <col min="8" max="10" width="10.375" style="173" customWidth="1"/>
    <col min="11" max="11" width="8" style="165" hidden="1" customWidth="1"/>
    <col min="12" max="12" width="54.875" style="165" hidden="1" customWidth="1"/>
    <col min="13" max="27" width="8" style="165" hidden="1" customWidth="1"/>
    <col min="28" max="74" width="8" style="165" customWidth="1"/>
    <col min="75" max="16384" width="8" style="165"/>
  </cols>
  <sheetData>
    <row r="1" spans="1:14" s="170" customFormat="1" ht="46.15" customHeight="1">
      <c r="B1" s="1320" t="str">
        <f>Cover!$B$2</f>
        <v xml:space="preserve">Establishment of Reliable Communication Network Package-I (OPGW) in Puducherry </v>
      </c>
      <c r="C1" s="1320"/>
      <c r="D1" s="1320"/>
      <c r="E1" s="1320"/>
      <c r="F1" s="1320"/>
      <c r="G1" s="1320"/>
      <c r="H1" s="166"/>
      <c r="I1" s="166"/>
      <c r="J1" s="166"/>
      <c r="L1" s="189"/>
      <c r="M1" s="189"/>
      <c r="N1" s="189"/>
    </row>
    <row r="2" spans="1:14" ht="20.100000000000001" customHeight="1">
      <c r="B2" s="1321" t="str">
        <f>Cover!B3</f>
        <v>Specification No: SR-II/C&amp;M/WC -2828/NIT-179(E)/2020</v>
      </c>
      <c r="C2" s="1321"/>
      <c r="D2" s="1321"/>
      <c r="E2" s="1321"/>
      <c r="F2" s="1321"/>
      <c r="G2" s="1321"/>
      <c r="H2" s="167"/>
      <c r="I2" s="167"/>
      <c r="J2" s="167"/>
      <c r="L2" s="806" t="s">
        <v>564</v>
      </c>
      <c r="M2" s="399">
        <v>1</v>
      </c>
      <c r="N2" s="190"/>
    </row>
    <row r="3" spans="1:14" ht="12" customHeight="1">
      <c r="B3" s="168"/>
      <c r="C3" s="168"/>
      <c r="D3" s="168"/>
      <c r="E3" s="168"/>
      <c r="F3" s="167"/>
      <c r="G3" s="167"/>
      <c r="H3" s="167"/>
      <c r="I3" s="167"/>
      <c r="J3" s="167"/>
      <c r="L3" s="806" t="s">
        <v>567</v>
      </c>
      <c r="M3" s="399" t="s">
        <v>453</v>
      </c>
      <c r="N3" s="190"/>
    </row>
    <row r="4" spans="1:14" ht="20.100000000000001" customHeight="1">
      <c r="B4" s="1322" t="s">
        <v>264</v>
      </c>
      <c r="C4" s="1322"/>
      <c r="D4" s="1322"/>
      <c r="E4" s="1322"/>
      <c r="F4" s="1322"/>
      <c r="G4" s="1322"/>
      <c r="H4" s="167"/>
      <c r="I4" s="167"/>
      <c r="J4" s="167"/>
      <c r="L4" s="806"/>
      <c r="M4" s="399"/>
      <c r="N4" s="190"/>
    </row>
    <row r="5" spans="1:14" ht="12" customHeight="1">
      <c r="B5" s="169"/>
      <c r="C5" s="169"/>
      <c r="F5" s="167"/>
      <c r="G5" s="167"/>
      <c r="H5" s="167"/>
      <c r="I5" s="167"/>
      <c r="J5" s="167"/>
      <c r="L5" s="190"/>
      <c r="M5" s="190"/>
      <c r="N5" s="190"/>
    </row>
    <row r="6" spans="1:14" s="170" customFormat="1" ht="43.5" customHeight="1">
      <c r="B6" s="829" t="s">
        <v>265</v>
      </c>
      <c r="C6" s="827"/>
      <c r="D6" s="1323" t="s">
        <v>564</v>
      </c>
      <c r="E6" s="1323"/>
      <c r="F6" s="1323"/>
      <c r="G6" s="1323"/>
      <c r="H6" s="171"/>
      <c r="I6" s="171"/>
      <c r="J6" s="171"/>
      <c r="L6" s="667">
        <f>IF(D6= "Sole Bidder", 0, D7)</f>
        <v>0</v>
      </c>
      <c r="M6" s="189"/>
      <c r="N6" s="189"/>
    </row>
    <row r="7" spans="1:14" ht="42" customHeight="1">
      <c r="A7" s="172"/>
      <c r="B7" s="829" t="str">
        <f>IF(D6= "JV (Joint Venture)", "Total Nos. of  Partners in the JV [excluding the Lead Partner]", "")</f>
        <v/>
      </c>
      <c r="C7" s="828"/>
      <c r="D7" s="1324">
        <v>1</v>
      </c>
      <c r="E7" s="1325"/>
      <c r="F7" s="1325"/>
      <c r="G7" s="1326"/>
      <c r="L7" s="190"/>
      <c r="M7" s="190"/>
      <c r="N7" s="190"/>
    </row>
    <row r="8" spans="1:14" ht="19.5" customHeight="1">
      <c r="B8" s="174"/>
      <c r="C8" s="174"/>
      <c r="D8" s="171"/>
    </row>
    <row r="9" spans="1:14" ht="20.100000000000001" customHeight="1">
      <c r="B9" s="830" t="str">
        <f>IF(D6= "Sole Bidder", "Name of Sole Bidder", "Name of Lead Partner")</f>
        <v>Name of Sole Bidder</v>
      </c>
      <c r="C9" s="831"/>
      <c r="D9" s="1330"/>
      <c r="E9" s="1331"/>
      <c r="F9" s="1331"/>
      <c r="G9" s="1332"/>
    </row>
    <row r="10" spans="1:14" ht="20.100000000000001" customHeight="1">
      <c r="B10" s="181" t="str">
        <f>IF(D6= "Sole Bidder", "Address of Sole Bidder", "Address of Lead Partner")</f>
        <v>Address of Sole Bidder</v>
      </c>
      <c r="C10" s="182"/>
      <c r="D10" s="1330"/>
      <c r="E10" s="1331"/>
      <c r="F10" s="1331"/>
      <c r="G10" s="1332"/>
    </row>
    <row r="11" spans="1:14" ht="20.100000000000001" customHeight="1">
      <c r="B11" s="832"/>
      <c r="C11" s="833"/>
      <c r="D11" s="1330"/>
      <c r="E11" s="1331"/>
      <c r="F11" s="1331"/>
      <c r="G11" s="1332"/>
    </row>
    <row r="12" spans="1:14" ht="20.100000000000001" customHeight="1">
      <c r="B12" s="181"/>
      <c r="C12" s="182"/>
      <c r="D12" s="1327"/>
      <c r="E12" s="1333"/>
      <c r="F12" s="1333"/>
      <c r="G12" s="1334"/>
    </row>
    <row r="13" spans="1:14" ht="20.100000000000001" customHeight="1"/>
    <row r="14" spans="1:14" ht="20.100000000000001" customHeight="1">
      <c r="B14" s="175" t="str">
        <f>IF(D7=1, "Name of other Partner","Name of other Partner - 1")</f>
        <v>Name of other Partner</v>
      </c>
      <c r="C14" s="176"/>
      <c r="D14" s="1327"/>
      <c r="E14" s="1328"/>
      <c r="F14" s="1328"/>
      <c r="G14" s="1329"/>
    </row>
    <row r="15" spans="1:14" ht="20.100000000000001" customHeight="1">
      <c r="B15" s="177" t="str">
        <f>IF(D7=1, "Address of other Partner","Address of other Partner - 1")</f>
        <v>Address of other Partner</v>
      </c>
      <c r="C15" s="178"/>
      <c r="D15" s="1335"/>
      <c r="E15" s="1336"/>
      <c r="F15" s="1336"/>
      <c r="G15" s="1337"/>
    </row>
    <row r="16" spans="1:14" ht="20.100000000000001" customHeight="1">
      <c r="B16" s="179"/>
      <c r="C16" s="180"/>
      <c r="D16" s="1338"/>
      <c r="E16" s="1339"/>
      <c r="F16" s="1339"/>
      <c r="G16" s="1340"/>
    </row>
    <row r="17" spans="2:10" ht="20.100000000000001" customHeight="1">
      <c r="B17" s="181"/>
      <c r="C17" s="182"/>
      <c r="D17" s="1335"/>
      <c r="E17" s="1336"/>
      <c r="F17" s="1336"/>
      <c r="G17" s="1337"/>
    </row>
    <row r="18" spans="2:10" ht="20.100000000000001" customHeight="1"/>
    <row r="19" spans="2:10" ht="20.100000000000001" customHeight="1">
      <c r="B19" s="830" t="s">
        <v>454</v>
      </c>
      <c r="C19" s="831"/>
      <c r="D19" s="1327" t="s">
        <v>465</v>
      </c>
      <c r="E19" s="1328"/>
      <c r="F19" s="1328"/>
      <c r="G19" s="1329"/>
    </row>
    <row r="20" spans="2:10" ht="20.100000000000001" customHeight="1">
      <c r="B20" s="830" t="s">
        <v>455</v>
      </c>
      <c r="C20" s="831"/>
      <c r="D20" s="1327" t="s">
        <v>465</v>
      </c>
      <c r="E20" s="1328"/>
      <c r="F20" s="1328"/>
      <c r="G20" s="1329"/>
    </row>
    <row r="21" spans="2:10" ht="20.100000000000001" customHeight="1">
      <c r="B21" s="832"/>
      <c r="C21" s="833"/>
      <c r="D21" s="1327" t="s">
        <v>465</v>
      </c>
      <c r="E21" s="1328"/>
      <c r="F21" s="1328"/>
      <c r="G21" s="1329"/>
    </row>
    <row r="22" spans="2:10" ht="20.100000000000001" customHeight="1">
      <c r="B22" s="181"/>
      <c r="C22" s="182"/>
      <c r="D22" s="1327" t="s">
        <v>465</v>
      </c>
      <c r="E22" s="1328"/>
      <c r="F22" s="1328"/>
      <c r="G22" s="1329"/>
    </row>
    <row r="23" spans="2:10" ht="20.100000000000001" customHeight="1">
      <c r="B23" s="183"/>
      <c r="C23" s="183"/>
    </row>
    <row r="24" spans="2:10" ht="20.100000000000001" customHeight="1">
      <c r="B24" s="183"/>
      <c r="C24" s="183"/>
    </row>
    <row r="25" spans="2:10" ht="21" customHeight="1">
      <c r="B25" s="184" t="s">
        <v>266</v>
      </c>
      <c r="C25" s="185"/>
      <c r="D25" s="1330"/>
      <c r="E25" s="1331"/>
      <c r="F25" s="1331"/>
      <c r="G25" s="1332"/>
    </row>
    <row r="26" spans="2:10" ht="21" customHeight="1">
      <c r="B26" s="184" t="s">
        <v>267</v>
      </c>
      <c r="C26" s="185"/>
      <c r="D26" s="1327"/>
      <c r="E26" s="1333"/>
      <c r="F26" s="1333"/>
      <c r="G26" s="1334"/>
    </row>
    <row r="27" spans="2:10" ht="21" hidden="1" customHeight="1">
      <c r="B27" s="184" t="s">
        <v>478</v>
      </c>
      <c r="C27" s="185"/>
      <c r="D27" s="1341"/>
      <c r="E27" s="1342"/>
      <c r="F27" s="1342"/>
      <c r="G27" s="1342"/>
    </row>
    <row r="28" spans="2:10" ht="21" hidden="1" customHeight="1">
      <c r="B28" s="184" t="s">
        <v>479</v>
      </c>
      <c r="C28" s="185"/>
      <c r="D28" s="1343"/>
      <c r="E28" s="1344"/>
      <c r="F28" s="1344"/>
      <c r="G28" s="1344"/>
    </row>
    <row r="29" spans="2:10" ht="21" hidden="1" customHeight="1">
      <c r="B29" s="184" t="s">
        <v>480</v>
      </c>
      <c r="C29" s="185"/>
      <c r="D29" s="1343"/>
      <c r="E29" s="1344"/>
      <c r="F29" s="1344"/>
      <c r="G29" s="1344"/>
    </row>
    <row r="30" spans="2:10" ht="21" hidden="1" customHeight="1">
      <c r="B30" s="184" t="s">
        <v>481</v>
      </c>
      <c r="C30" s="185"/>
      <c r="D30" s="1343"/>
      <c r="E30" s="1344"/>
      <c r="F30" s="1344"/>
      <c r="G30" s="1344"/>
    </row>
    <row r="31" spans="2:10" ht="21" customHeight="1">
      <c r="B31" s="186"/>
      <c r="C31" s="186"/>
      <c r="D31" s="187"/>
    </row>
    <row r="32" spans="2:10" s="170" customFormat="1" ht="21" customHeight="1">
      <c r="B32" s="184" t="s">
        <v>268</v>
      </c>
      <c r="C32" s="185"/>
      <c r="D32" s="395">
        <v>2</v>
      </c>
      <c r="E32" s="668" t="s">
        <v>616</v>
      </c>
      <c r="F32" s="395">
        <v>2020</v>
      </c>
      <c r="G32" s="396" t="str">
        <f>IF(D32&gt;H32, "Invalid Date !", "")</f>
        <v/>
      </c>
      <c r="H32" s="397">
        <f>IF(E32="Feb",28,IF(OR(E32="Apr", E32="Jun", E32="Sep", E32="Nov"),30,31))</f>
        <v>28</v>
      </c>
      <c r="I32" s="167"/>
      <c r="J32" s="167"/>
    </row>
    <row r="33" spans="2:7" ht="21" customHeight="1">
      <c r="B33" s="184" t="s">
        <v>269</v>
      </c>
      <c r="C33" s="185"/>
      <c r="D33" s="1327"/>
      <c r="E33" s="1333"/>
      <c r="F33" s="1333"/>
      <c r="G33" s="1334"/>
    </row>
    <row r="34" spans="2:7">
      <c r="E34" s="173"/>
    </row>
  </sheetData>
  <sheetProtection sheet="1" objects="1" scenarios="1" formatColumns="0" formatRows="0" selectLockedCells="1"/>
  <customSheetViews>
    <customSheetView guid="{1BFD9C24-2F44-4B3F-BC11-27A15F339058}" showGridLines="0" printArea="1" hiddenRows="1" hiddenColumns="1" view="pageBreakPreview" topLeftCell="A7">
      <selection activeCell="D21" sqref="D21:G21"/>
      <pageMargins left="0.75" right="0.75" top="0.69" bottom="0.7" header="0.4" footer="0.37"/>
      <pageSetup orientation="portrait" r:id="rId1"/>
      <headerFooter alignWithMargins="0"/>
    </customSheetView>
    <customSheetView guid="{A68B9ADD-4857-4982-919F-59DC4AD390A9}" showGridLines="0" printArea="1" hiddenRows="1" hiddenColumns="1" view="pageBreakPreview">
      <selection activeCell="D6" sqref="D6:G6"/>
      <pageMargins left="0.75" right="0.75" top="0.69" bottom="0.7" header="0.4" footer="0.37"/>
      <pageSetup orientation="portrait" r:id="rId2"/>
      <headerFooter alignWithMargins="0"/>
    </customSheetView>
    <customSheetView guid="{E31EEC54-5F58-47EA-99FC-C1E22AF5375A}" showGridLines="0" printArea="1" hiddenRows="1" view="pageBreakPreview">
      <selection activeCell="D9" sqref="D9:G9"/>
      <pageMargins left="0.75" right="0.75" top="0.69" bottom="0.7" header="0.4" footer="0.37"/>
      <pageSetup orientation="portrait" r:id="rId3"/>
      <headerFooter alignWithMargins="0"/>
    </customSheetView>
    <customSheetView guid="{498493C3-769C-4143-9114-C68CD1D40B11}" showGridLines="0" printArea="1" hiddenRows="1" hiddenColumns="1" view="pageBreakPreview" topLeftCell="A4">
      <selection activeCell="D6" sqref="D6:G6"/>
      <pageMargins left="0.75" right="0.75" top="0.69" bottom="0.7" header="0.4" footer="0.37"/>
      <pageSetup orientation="portrait" r:id="rId4"/>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5"/>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6"/>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7"/>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8"/>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9"/>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10"/>
      <headerFooter alignWithMargins="0"/>
    </customSheetView>
    <customSheetView guid="{E9F4E142-7D26-464D-BECA-4F3806DB1FE1}" showGridLines="0">
      <selection activeCell="G8" sqref="G8"/>
      <pageMargins left="0.75" right="0.75" top="0.69" bottom="0.7" header="0.4" footer="0.37"/>
      <pageSetup orientation="portrait" r:id="rId11"/>
      <headerFooter alignWithMargins="0"/>
    </customSheetView>
    <customSheetView guid="{27A45B7A-04F2-4516-B80B-5ED0825D4ED3}" showGridLines="0">
      <selection activeCell="D6" sqref="D6:G6"/>
      <pageMargins left="0.75" right="0.75" top="0.69" bottom="0.7" header="0.4" footer="0.37"/>
      <pageSetup orientation="portrait" r:id="rId12"/>
      <headerFooter alignWithMargins="0"/>
    </customSheetView>
    <customSheetView guid="{14D7F02E-BCCA-4517-ABC7-537FF4AEB67A}" showGridLines="0">
      <selection activeCell="D10" sqref="D10:G10"/>
      <pageMargins left="0.75" right="0.75" top="0.69" bottom="0.7" header="0.4" footer="0.37"/>
      <pageSetup orientation="portrait" r:id="rId13"/>
      <headerFooter alignWithMargins="0"/>
    </customSheetView>
    <customSheetView guid="{01ACF2E1-8E61-4459-ABC1-B6C183DEED61}" showGridLines="0" showRuler="0">
      <selection activeCell="D28" sqref="D28"/>
      <pageMargins left="0.75" right="0.75" top="0.69" bottom="0.7" header="0.4" footer="0.37"/>
      <pageSetup orientation="portrait" r:id="rId14"/>
      <headerFooter alignWithMargins="0"/>
    </customSheetView>
    <customSheetView guid="{4F65FF32-EC61-4022-A399-2986D7B6B8B3}" showGridLines="0" showRuler="0">
      <selection activeCell="D6" sqref="D6"/>
      <pageMargins left="0.75" right="0.75" top="0.69" bottom="0.7" header="0.4" footer="0.37"/>
      <pageSetup orientation="portrait" r:id="rId15"/>
      <headerFooter alignWithMargins="0"/>
    </customSheetView>
    <customSheetView guid="{ECE9294F-C910-4036-88BC-B1F2176FB06B}" showGridLines="0">
      <selection activeCell="D14" sqref="D14:G14"/>
      <pageMargins left="0.75" right="0.75" top="0.69" bottom="0.7" header="0.4" footer="0.37"/>
      <pageSetup orientation="portrait" r:id="rId16"/>
      <headerFooter alignWithMargins="0"/>
    </customSheetView>
    <customSheetView guid="{B23AD343-29DA-4CE0-BD10-47BF44F3782F}" showGridLines="0">
      <selection activeCell="G8" sqref="G8"/>
      <pageMargins left="0.75" right="0.75" top="0.69" bottom="0.7" header="0.4" footer="0.37"/>
      <pageSetup orientation="portrait" r:id="rId17"/>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8"/>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9"/>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20"/>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21"/>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22"/>
      <headerFooter alignWithMargins="0"/>
    </customSheetView>
    <customSheetView guid="{0E784DF4-DCB0-4594-B697-9BB3E5A34D91}" showGridLines="0" printArea="1" hiddenRows="1" view="pageBreakPreview">
      <selection activeCell="D6" sqref="D6:G6"/>
      <pageMargins left="0.75" right="0.75" top="0.69" bottom="0.7" header="0.4" footer="0.37"/>
      <pageSetup orientation="portrait" r:id="rId23"/>
      <headerFooter alignWithMargins="0"/>
    </customSheetView>
    <customSheetView guid="{49037B54-2990-41F2-A98D-615EDAEEEC02}" showGridLines="0" printArea="1" hiddenRows="1" hiddenColumns="1" view="pageBreakPreview">
      <selection activeCell="D6" sqref="D6:G6"/>
      <pageMargins left="0.75" right="0.75" top="0.69" bottom="0.7" header="0.4" footer="0.37"/>
      <pageSetup orientation="portrait" r:id="rId24"/>
      <headerFooter alignWithMargins="0"/>
    </customSheetView>
  </customSheetViews>
  <mergeCells count="24">
    <mergeCell ref="D27:G27"/>
    <mergeCell ref="D28:G28"/>
    <mergeCell ref="D29:G29"/>
    <mergeCell ref="D30:G30"/>
    <mergeCell ref="D33:G33"/>
    <mergeCell ref="D9:G9"/>
    <mergeCell ref="D10:G10"/>
    <mergeCell ref="D11:G11"/>
    <mergeCell ref="D12:G12"/>
    <mergeCell ref="D17:G17"/>
    <mergeCell ref="D16:G16"/>
    <mergeCell ref="D14:G14"/>
    <mergeCell ref="D15:G15"/>
    <mergeCell ref="D20:G20"/>
    <mergeCell ref="D19:G19"/>
    <mergeCell ref="D25:G25"/>
    <mergeCell ref="D26:G26"/>
    <mergeCell ref="D22:G22"/>
    <mergeCell ref="D21:G21"/>
    <mergeCell ref="B1:G1"/>
    <mergeCell ref="B2:G2"/>
    <mergeCell ref="B4:G4"/>
    <mergeCell ref="D6:G6"/>
    <mergeCell ref="D7:G7"/>
  </mergeCells>
  <phoneticPr fontId="33" type="noConversion"/>
  <conditionalFormatting sqref="B19:C22">
    <cfRule type="expression" dxfId="46" priority="13" stopIfTrue="1">
      <formula>$L$6&lt;2</formula>
    </cfRule>
  </conditionalFormatting>
  <conditionalFormatting sqref="B14:C17">
    <cfRule type="expression" dxfId="45" priority="14" stopIfTrue="1">
      <formula>$L$6&lt;1</formula>
    </cfRule>
  </conditionalFormatting>
  <conditionalFormatting sqref="B7:C7">
    <cfRule type="expression" dxfId="44" priority="16" stopIfTrue="1">
      <formula>$D$6="Sole Bidder"</formula>
    </cfRule>
  </conditionalFormatting>
  <conditionalFormatting sqref="D14:G17">
    <cfRule type="expression" dxfId="43" priority="8" stopIfTrue="1">
      <formula>$L$6&lt;1</formula>
    </cfRule>
  </conditionalFormatting>
  <conditionalFormatting sqref="D19:G22">
    <cfRule type="expression" dxfId="42" priority="7" stopIfTrue="1">
      <formula>$L$6&lt;2</formula>
    </cfRule>
  </conditionalFormatting>
  <conditionalFormatting sqref="D7:G7">
    <cfRule type="expression" dxfId="41" priority="1" stopIfTrue="1">
      <formula>$D$6="Sole Bidder"</formula>
    </cfRule>
  </conditionalFormatting>
  <dataValidations count="5">
    <dataValidation type="list" allowBlank="1" showInputMessage="1" showErrorMessage="1" sqref="D32">
      <formula1>"1,2,3,4,5,6,7,8,9,10,11,12,13,14,15,16,17,18,19,20,21,22,23,24,25,26,27,28,29,30,31"</formula1>
    </dataValidation>
    <dataValidation type="list" allowBlank="1" showInputMessage="1" showErrorMessage="1" sqref="E32">
      <formula1>"Jan,Feb,Mar,Apr,May,Jun,Jul,Aug,Sep,Oct,Nov,Dec"</formula1>
    </dataValidation>
    <dataValidation type="list" allowBlank="1" showInputMessage="1" showErrorMessage="1" sqref="F32">
      <formula1>"2020"</formula1>
    </dataValidation>
    <dataValidation type="list" allowBlank="1" showInputMessage="1" showErrorMessage="1" sqref="D6:G6">
      <formula1>$L$2:$L$3</formula1>
    </dataValidation>
    <dataValidation type="list" allowBlank="1" showInputMessage="1" showErrorMessage="1" sqref="D7:G7">
      <formula1>$M$2:$M$3</formula1>
    </dataValidation>
  </dataValidations>
  <pageMargins left="0.75" right="0.75" top="0.69" bottom="0.7" header="0.4" footer="0.37"/>
  <pageSetup orientation="portrait" r:id="rId25"/>
  <headerFooter alignWithMargins="0"/>
  <drawing r:id="rId2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2"/>
    <pageSetUpPr autoPageBreaks="0" fitToPage="1"/>
  </sheetPr>
  <dimension ref="A1:AY156"/>
  <sheetViews>
    <sheetView view="pageBreakPreview" topLeftCell="A16" zoomScale="80" zoomScaleNormal="100" zoomScaleSheetLayoutView="80" workbookViewId="0">
      <selection activeCell="M21" sqref="M21"/>
    </sheetView>
  </sheetViews>
  <sheetFormatPr defaultColWidth="9" defaultRowHeight="15"/>
  <cols>
    <col min="1" max="1" width="6.25" style="853" customWidth="1"/>
    <col min="2" max="2" width="13.625" style="853" hidden="1" customWidth="1"/>
    <col min="3" max="3" width="9.625" style="853" hidden="1" customWidth="1"/>
    <col min="4" max="4" width="37.25" style="853" hidden="1" customWidth="1"/>
    <col min="5" max="5" width="15.375" style="853" hidden="1" customWidth="1"/>
    <col min="6" max="6" width="13.5" style="853" customWidth="1"/>
    <col min="7" max="8" width="11.375" style="853" customWidth="1"/>
    <col min="9" max="9" width="11.375" style="857" customWidth="1"/>
    <col min="10" max="10" width="75" style="852" customWidth="1"/>
    <col min="11" max="11" width="5.75" style="853" customWidth="1"/>
    <col min="12" max="12" width="6.625" style="853" customWidth="1"/>
    <col min="13" max="13" width="9" style="852" customWidth="1"/>
    <col min="14" max="14" width="14.125" style="852" customWidth="1"/>
    <col min="15" max="15" width="13" style="852" customWidth="1"/>
    <col min="16" max="16" width="16.875" style="840" hidden="1" customWidth="1"/>
    <col min="17" max="17" width="16.5" style="840" hidden="1" customWidth="1"/>
    <col min="18" max="18" width="16.875" style="840" hidden="1" customWidth="1"/>
    <col min="19" max="19" width="11.875" style="841" hidden="1" customWidth="1"/>
    <col min="20" max="20" width="13.875" style="842" hidden="1" customWidth="1"/>
    <col min="21" max="23" width="9" style="842" hidden="1" customWidth="1"/>
    <col min="24" max="24" width="14.25" style="842" hidden="1" customWidth="1"/>
    <col min="25" max="25" width="24.125" style="843" hidden="1" customWidth="1"/>
    <col min="26" max="26" width="11.125" style="844" hidden="1" customWidth="1"/>
    <col min="27" max="27" width="12.75" style="844" customWidth="1"/>
    <col min="28" max="28" width="11.375" style="845" customWidth="1"/>
    <col min="29" max="29" width="10.375" style="846" customWidth="1"/>
    <col min="30" max="30" width="17.75" style="846" customWidth="1"/>
    <col min="31" max="31" width="10.5" style="846" customWidth="1"/>
    <col min="32" max="32" width="12.375" style="846" customWidth="1"/>
    <col min="33" max="34" width="9" style="846" customWidth="1"/>
    <col min="35" max="35" width="10.875" style="846" customWidth="1"/>
    <col min="36" max="36" width="18.75" style="846" customWidth="1"/>
    <col min="37" max="37" width="9" style="846" customWidth="1"/>
    <col min="38" max="46" width="9" style="843" customWidth="1"/>
    <col min="47" max="51" width="9" style="842" customWidth="1"/>
    <col min="52" max="52" width="9" style="849" customWidth="1"/>
    <col min="53" max="16384" width="9" style="849"/>
  </cols>
  <sheetData>
    <row r="1" spans="1:37">
      <c r="A1" s="834" t="str">
        <f>Cover!B3</f>
        <v>Specification No: SR-II/C&amp;M/WC -2828/NIT-179(E)/2020</v>
      </c>
      <c r="B1" s="834"/>
      <c r="C1" s="834"/>
      <c r="D1" s="834"/>
      <c r="E1" s="834"/>
      <c r="F1" s="834"/>
      <c r="G1" s="834"/>
      <c r="H1" s="834"/>
      <c r="I1" s="835"/>
      <c r="J1" s="836"/>
      <c r="K1" s="837"/>
      <c r="L1" s="834"/>
      <c r="M1" s="838"/>
      <c r="N1" s="838"/>
      <c r="O1" s="839" t="s">
        <v>421</v>
      </c>
      <c r="AD1" s="847" t="s">
        <v>257</v>
      </c>
      <c r="AE1" s="848">
        <f>SUMIF(O18:O43, "Direct",N18:N43)</f>
        <v>0</v>
      </c>
      <c r="AJ1" s="848" t="str">
        <f>'Names of Bidder'!D6</f>
        <v>Sole Bidder</v>
      </c>
      <c r="AK1" s="844" t="s">
        <v>258</v>
      </c>
    </row>
    <row r="2" spans="1:37">
      <c r="A2" s="850"/>
      <c r="B2" s="850"/>
      <c r="C2" s="850"/>
      <c r="D2" s="850"/>
      <c r="E2" s="850"/>
      <c r="F2" s="850"/>
      <c r="G2" s="850"/>
      <c r="H2" s="850"/>
      <c r="I2" s="851"/>
      <c r="L2" s="850"/>
      <c r="AA2" s="845"/>
      <c r="AD2" s="847" t="s">
        <v>259</v>
      </c>
      <c r="AE2" s="854" t="e">
        <f>#REF!-AE1</f>
        <v>#REF!</v>
      </c>
      <c r="AF2" s="855"/>
      <c r="AJ2" s="848">
        <f>'Names of Bidder'!L6</f>
        <v>0</v>
      </c>
    </row>
    <row r="3" spans="1:37" ht="21" customHeight="1">
      <c r="A3" s="1347" t="str">
        <f>Cover!B2</f>
        <v xml:space="preserve">Establishment of Reliable Communication Network Package-I (OPGW) in Puducherry </v>
      </c>
      <c r="B3" s="1347"/>
      <c r="C3" s="1347"/>
      <c r="D3" s="1347"/>
      <c r="E3" s="1347"/>
      <c r="F3" s="1347"/>
      <c r="G3" s="1347"/>
      <c r="H3" s="1347"/>
      <c r="I3" s="1347"/>
      <c r="J3" s="1347"/>
      <c r="K3" s="1347"/>
      <c r="L3" s="1347"/>
      <c r="M3" s="1347"/>
      <c r="N3" s="1347"/>
      <c r="O3" s="1347"/>
      <c r="Y3" s="856"/>
      <c r="Z3" s="857"/>
      <c r="AA3" s="857"/>
      <c r="AB3" s="857"/>
      <c r="AD3" s="858"/>
      <c r="AG3" s="1345"/>
      <c r="AH3" s="1345"/>
    </row>
    <row r="4" spans="1:37">
      <c r="A4" s="1348" t="s">
        <v>23</v>
      </c>
      <c r="B4" s="1348"/>
      <c r="C4" s="1348"/>
      <c r="D4" s="1348"/>
      <c r="E4" s="1348"/>
      <c r="F4" s="1348"/>
      <c r="G4" s="1348"/>
      <c r="H4" s="1348"/>
      <c r="I4" s="1348"/>
      <c r="J4" s="1348"/>
      <c r="K4" s="1348"/>
      <c r="L4" s="1348"/>
      <c r="M4" s="1348"/>
      <c r="N4" s="1348"/>
      <c r="O4" s="1348"/>
      <c r="Y4" s="856"/>
      <c r="Z4" s="859"/>
      <c r="AA4" s="857"/>
      <c r="AB4" s="857"/>
      <c r="AD4" s="858"/>
      <c r="AE4" s="860"/>
      <c r="AF4" s="855"/>
    </row>
    <row r="5" spans="1:37">
      <c r="Y5" s="856"/>
      <c r="Z5" s="859"/>
      <c r="AA5" s="857"/>
      <c r="AB5" s="857"/>
      <c r="AD5" s="861"/>
    </row>
    <row r="6" spans="1:37">
      <c r="A6" s="862" t="str">
        <f>"Bidder’s Name and Address (" &amp; MID('Names of Bidder'!B9,9, 20) &amp; ") :"</f>
        <v>Bidder’s Name and Address (Sole Bidder) :</v>
      </c>
      <c r="B6" s="862"/>
      <c r="C6" s="862"/>
      <c r="D6" s="862"/>
      <c r="E6" s="862"/>
      <c r="F6" s="862"/>
      <c r="G6" s="862"/>
      <c r="H6" s="862"/>
      <c r="I6" s="863"/>
      <c r="J6" s="864"/>
      <c r="K6" s="865"/>
      <c r="L6" s="862"/>
      <c r="M6" s="866" t="s">
        <v>399</v>
      </c>
      <c r="O6" s="864"/>
      <c r="Y6" s="856"/>
      <c r="Z6" s="859"/>
      <c r="AA6" s="857"/>
      <c r="AB6" s="857"/>
      <c r="AD6" s="861"/>
      <c r="AE6" s="860"/>
    </row>
    <row r="7" spans="1:37">
      <c r="A7" s="1349" t="str">
        <f>IF('Names of Bidder'!D9="", "", IF('Names of Bidder'!D6= "JV (Joint Venture)", "JV of " &amp; AJ8, ""))</f>
        <v/>
      </c>
      <c r="B7" s="1349"/>
      <c r="C7" s="1349"/>
      <c r="D7" s="1349"/>
      <c r="E7" s="1349"/>
      <c r="F7" s="1349"/>
      <c r="G7" s="1349"/>
      <c r="H7" s="1349"/>
      <c r="I7" s="1349"/>
      <c r="J7" s="1349"/>
      <c r="K7" s="1349"/>
      <c r="L7" s="1349"/>
      <c r="M7" s="867" t="s">
        <v>483</v>
      </c>
      <c r="O7" s="868"/>
      <c r="Y7" s="869"/>
      <c r="Z7" s="870"/>
      <c r="AA7" s="870"/>
      <c r="AB7" s="870"/>
      <c r="AG7" s="1345"/>
      <c r="AH7" s="1345"/>
    </row>
    <row r="8" spans="1:37">
      <c r="A8" s="871" t="s">
        <v>400</v>
      </c>
      <c r="B8" s="871"/>
      <c r="C8" s="1346" t="str">
        <f>IF('Names of Bidder'!D9=0, "", 'Names of Bidder'!D9)</f>
        <v/>
      </c>
      <c r="D8" s="1346"/>
      <c r="E8" s="1346"/>
      <c r="F8" s="871"/>
      <c r="G8" s="871"/>
      <c r="H8" s="871"/>
      <c r="I8" s="872"/>
      <c r="M8" s="867" t="s">
        <v>403</v>
      </c>
      <c r="O8" s="868"/>
      <c r="Y8" s="856"/>
      <c r="Z8" s="873"/>
      <c r="AA8" s="874"/>
      <c r="AB8" s="874"/>
      <c r="AJ8" s="848" t="str">
        <f>IF('Names of Bidder'!D7=1,'Names of Bidder'!D9&amp;" &amp; "&amp;'Names of Bidder'!D14,IF('Names of Bidder'!D7="2 or More",'Names of Bidder'!D9&amp;" , "&amp;'Names of Bidder'!D14&amp;" &amp; "&amp;'Names of Bidder'!D19,""))</f>
        <v xml:space="preserve"> &amp; </v>
      </c>
    </row>
    <row r="9" spans="1:37">
      <c r="A9" s="871" t="s">
        <v>402</v>
      </c>
      <c r="B9" s="871"/>
      <c r="C9" s="1346" t="str">
        <f>IF('Names of Bidder'!D10=0, "", 'Names of Bidder'!D10)</f>
        <v/>
      </c>
      <c r="D9" s="1346"/>
      <c r="E9" s="1346"/>
      <c r="F9" s="871"/>
      <c r="G9" s="871"/>
      <c r="H9" s="871"/>
      <c r="I9" s="872"/>
      <c r="M9" s="867" t="s">
        <v>596</v>
      </c>
      <c r="O9" s="868"/>
      <c r="Y9" s="856"/>
      <c r="Z9" s="873"/>
      <c r="AA9" s="874"/>
      <c r="AB9" s="874"/>
    </row>
    <row r="10" spans="1:37">
      <c r="A10" s="875"/>
      <c r="B10" s="875"/>
      <c r="C10" s="1346" t="str">
        <f>IF('Names of Bidder'!D11=0, "", 'Names of Bidder'!D11)</f>
        <v/>
      </c>
      <c r="D10" s="1346"/>
      <c r="E10" s="1346"/>
      <c r="F10" s="875"/>
      <c r="G10" s="875"/>
      <c r="H10" s="875"/>
      <c r="I10" s="876"/>
      <c r="M10" s="867"/>
      <c r="O10" s="868"/>
      <c r="Y10" s="877"/>
      <c r="Z10" s="878"/>
      <c r="AA10" s="857"/>
      <c r="AB10" s="879"/>
    </row>
    <row r="11" spans="1:37">
      <c r="A11" s="875"/>
      <c r="B11" s="875"/>
      <c r="C11" s="1346" t="str">
        <f>IF('Names of Bidder'!D12=0, "", 'Names of Bidder'!D12)</f>
        <v/>
      </c>
      <c r="D11" s="1346"/>
      <c r="E11" s="1346"/>
      <c r="F11" s="875"/>
      <c r="G11" s="875"/>
      <c r="H11" s="875"/>
      <c r="I11" s="876"/>
      <c r="M11" s="867"/>
      <c r="O11" s="868"/>
      <c r="AG11" s="1345"/>
      <c r="AH11" s="1345"/>
    </row>
    <row r="12" spans="1:37">
      <c r="A12" s="880"/>
      <c r="B12" s="880"/>
      <c r="C12" s="880"/>
      <c r="D12" s="880"/>
      <c r="E12" s="880"/>
      <c r="F12" s="880"/>
      <c r="G12" s="880"/>
      <c r="H12" s="880"/>
      <c r="I12" s="881"/>
      <c r="J12" s="880"/>
      <c r="K12" s="882"/>
      <c r="L12" s="880"/>
      <c r="M12" s="883"/>
      <c r="N12" s="884"/>
      <c r="O12" s="884"/>
      <c r="AI12" s="885"/>
    </row>
    <row r="13" spans="1:37">
      <c r="A13" s="1352" t="s">
        <v>26</v>
      </c>
      <c r="B13" s="1352"/>
      <c r="C13" s="1352"/>
      <c r="D13" s="1352"/>
      <c r="E13" s="1352"/>
      <c r="F13" s="1352"/>
      <c r="G13" s="1352"/>
      <c r="H13" s="1352"/>
      <c r="I13" s="1352"/>
      <c r="J13" s="1352"/>
      <c r="K13" s="1352"/>
      <c r="L13" s="1352"/>
      <c r="M13" s="1352"/>
      <c r="N13" s="1352"/>
      <c r="O13" s="1352"/>
      <c r="P13" s="886"/>
      <c r="Q13" s="886"/>
      <c r="R13" s="886"/>
      <c r="S13" s="887"/>
      <c r="T13" s="888"/>
      <c r="U13" s="888"/>
      <c r="V13" s="888"/>
      <c r="W13" s="888"/>
      <c r="AA13" s="845"/>
      <c r="AE13" s="846" t="s">
        <v>427</v>
      </c>
      <c r="AI13" s="885"/>
    </row>
    <row r="14" spans="1:37">
      <c r="A14" s="889"/>
      <c r="B14" s="889"/>
      <c r="C14" s="889"/>
      <c r="D14" s="889"/>
      <c r="E14" s="889"/>
      <c r="F14" s="889"/>
      <c r="G14" s="889"/>
      <c r="H14" s="889"/>
      <c r="I14" s="890"/>
      <c r="J14" s="889"/>
      <c r="K14" s="889"/>
      <c r="L14" s="889"/>
      <c r="M14" s="889"/>
      <c r="N14" s="889"/>
      <c r="O14" s="889"/>
      <c r="P14" s="886"/>
      <c r="Q14" s="886"/>
      <c r="R14" s="886"/>
      <c r="S14" s="887"/>
      <c r="T14" s="888"/>
      <c r="U14" s="888"/>
      <c r="V14" s="888"/>
      <c r="W14" s="888"/>
      <c r="AA14" s="845"/>
      <c r="AI14" s="885"/>
    </row>
    <row r="15" spans="1:37">
      <c r="M15" s="891"/>
      <c r="N15" s="891"/>
      <c r="O15" s="1272" t="s">
        <v>276</v>
      </c>
      <c r="Z15" s="1353"/>
      <c r="AA15" s="1353"/>
      <c r="AC15" s="1354"/>
      <c r="AD15" s="1354"/>
      <c r="AE15" s="846" t="s">
        <v>74</v>
      </c>
      <c r="AG15" s="1345"/>
      <c r="AH15" s="1345"/>
    </row>
    <row r="16" spans="1:37" ht="120">
      <c r="A16" s="892" t="s">
        <v>364</v>
      </c>
      <c r="B16" s="892" t="s">
        <v>517</v>
      </c>
      <c r="C16" s="892" t="s">
        <v>518</v>
      </c>
      <c r="D16" s="892" t="s">
        <v>519</v>
      </c>
      <c r="E16" s="892" t="s">
        <v>520</v>
      </c>
      <c r="F16" s="892" t="s">
        <v>487</v>
      </c>
      <c r="G16" s="892" t="s">
        <v>539</v>
      </c>
      <c r="H16" s="892" t="s">
        <v>488</v>
      </c>
      <c r="I16" s="893" t="s">
        <v>515</v>
      </c>
      <c r="J16" s="894" t="s">
        <v>394</v>
      </c>
      <c r="K16" s="895" t="s">
        <v>356</v>
      </c>
      <c r="L16" s="895" t="s">
        <v>365</v>
      </c>
      <c r="M16" s="892" t="s">
        <v>510</v>
      </c>
      <c r="N16" s="892" t="s">
        <v>511</v>
      </c>
      <c r="O16" s="892" t="s">
        <v>512</v>
      </c>
      <c r="Z16" s="896"/>
      <c r="AA16" s="896"/>
      <c r="AC16" s="896"/>
      <c r="AD16" s="896"/>
    </row>
    <row r="17" spans="1:35" hidden="1">
      <c r="A17" s="897">
        <v>1</v>
      </c>
      <c r="B17" s="898">
        <v>2</v>
      </c>
      <c r="C17" s="898">
        <v>3</v>
      </c>
      <c r="D17" s="898">
        <v>4</v>
      </c>
      <c r="E17" s="898">
        <v>5</v>
      </c>
      <c r="F17" s="898">
        <v>6</v>
      </c>
      <c r="G17" s="898">
        <v>7</v>
      </c>
      <c r="H17" s="898">
        <v>8</v>
      </c>
      <c r="I17" s="898">
        <v>9</v>
      </c>
      <c r="J17" s="895">
        <v>10</v>
      </c>
      <c r="K17" s="895">
        <v>11</v>
      </c>
      <c r="L17" s="895">
        <v>12</v>
      </c>
      <c r="M17" s="895">
        <v>13</v>
      </c>
      <c r="N17" s="895" t="s">
        <v>521</v>
      </c>
      <c r="O17" s="899">
        <v>15</v>
      </c>
      <c r="Z17" s="900"/>
      <c r="AA17" s="900"/>
      <c r="AC17" s="900"/>
      <c r="AD17" s="900"/>
    </row>
    <row r="18" spans="1:35" ht="22.9" hidden="1" customHeight="1">
      <c r="A18" s="905" t="s">
        <v>560</v>
      </c>
      <c r="B18" s="1035" t="s">
        <v>586</v>
      </c>
      <c r="C18" s="918"/>
      <c r="D18" s="918"/>
      <c r="E18" s="918"/>
      <c r="F18" s="918"/>
      <c r="G18" s="918"/>
      <c r="H18" s="918"/>
      <c r="I18" s="918"/>
      <c r="J18" s="918"/>
      <c r="K18" s="918"/>
      <c r="L18" s="918"/>
      <c r="M18" s="918"/>
      <c r="N18" s="918"/>
      <c r="O18" s="919"/>
      <c r="P18" s="886"/>
      <c r="Q18" s="886"/>
      <c r="R18" s="886"/>
      <c r="S18" s="887"/>
      <c r="T18" s="888"/>
      <c r="U18" s="888"/>
      <c r="V18" s="888"/>
      <c r="W18" s="888"/>
      <c r="AA18" s="845"/>
      <c r="AI18" s="885"/>
    </row>
    <row r="19" spans="1:35" s="852" customFormat="1">
      <c r="A19" s="906">
        <v>1</v>
      </c>
      <c r="B19" s="906">
        <v>7000010006</v>
      </c>
      <c r="C19" s="906">
        <v>10</v>
      </c>
      <c r="D19" s="907" t="s">
        <v>582</v>
      </c>
      <c r="E19" s="906">
        <v>1000030940</v>
      </c>
      <c r="F19" s="906">
        <v>85447090</v>
      </c>
      <c r="G19" s="908"/>
      <c r="H19" s="909">
        <v>0.18</v>
      </c>
      <c r="I19" s="910"/>
      <c r="J19" s="907" t="s">
        <v>568</v>
      </c>
      <c r="K19" s="906" t="s">
        <v>576</v>
      </c>
      <c r="L19" s="906">
        <v>172</v>
      </c>
      <c r="M19" s="911"/>
      <c r="N19" s="912" t="str">
        <f>IF(M19=0, "Included",IF(ISERROR(L19*M19), M19, L19*M19))</f>
        <v>Included</v>
      </c>
      <c r="O19" s="913">
        <f>R19</f>
        <v>0</v>
      </c>
      <c r="P19" s="902">
        <f>+L19*M19</f>
        <v>0</v>
      </c>
      <c r="Q19" s="852">
        <f>IF(N19="Included",0,N19)</f>
        <v>0</v>
      </c>
      <c r="R19" s="914">
        <f>IF(I19="", H19*Q19,I19*Q19)</f>
        <v>0</v>
      </c>
      <c r="S19" s="902"/>
      <c r="T19" s="903">
        <f>+P19*H19</f>
        <v>0</v>
      </c>
      <c r="U19" s="902"/>
      <c r="V19" s="904"/>
      <c r="W19" s="902"/>
      <c r="X19" s="902"/>
      <c r="Y19" s="902"/>
    </row>
    <row r="20" spans="1:35" s="852" customFormat="1">
      <c r="A20" s="906">
        <v>2</v>
      </c>
      <c r="B20" s="906">
        <v>7000010006</v>
      </c>
      <c r="C20" s="906">
        <v>20</v>
      </c>
      <c r="D20" s="907" t="s">
        <v>582</v>
      </c>
      <c r="E20" s="906">
        <v>1000020444</v>
      </c>
      <c r="F20" s="906">
        <v>82057000</v>
      </c>
      <c r="G20" s="908"/>
      <c r="H20" s="915">
        <v>0.18</v>
      </c>
      <c r="I20" s="910"/>
      <c r="J20" s="907" t="s">
        <v>569</v>
      </c>
      <c r="K20" s="906" t="s">
        <v>532</v>
      </c>
      <c r="L20" s="906">
        <v>284</v>
      </c>
      <c r="M20" s="911"/>
      <c r="N20" s="916" t="str">
        <f t="shared" ref="N20:N28" si="0">IF(M20=0, "Included",IF(ISERROR(L20*M20), M20, L20*M20))</f>
        <v>Included</v>
      </c>
      <c r="O20" s="917">
        <f t="shared" ref="O20:O28" si="1">R20</f>
        <v>0</v>
      </c>
      <c r="P20" s="902">
        <f t="shared" ref="P20:P42" si="2">+L20*M20</f>
        <v>0</v>
      </c>
      <c r="Q20" s="852">
        <f t="shared" ref="Q20:Q28" si="3">IF(N20="Included",0,N20)</f>
        <v>0</v>
      </c>
      <c r="R20" s="914">
        <f t="shared" ref="R20:R28" si="4">IF(I20="", H20*Q20,I20*Q20)</f>
        <v>0</v>
      </c>
      <c r="S20" s="902"/>
      <c r="T20" s="903">
        <f t="shared" ref="T20:T42" si="5">+P20*H20</f>
        <v>0</v>
      </c>
      <c r="U20" s="902"/>
      <c r="V20" s="904"/>
      <c r="W20" s="902"/>
      <c r="X20" s="902"/>
      <c r="Y20" s="902"/>
    </row>
    <row r="21" spans="1:35" s="852" customFormat="1">
      <c r="A21" s="906">
        <v>3</v>
      </c>
      <c r="B21" s="906">
        <v>7000010006</v>
      </c>
      <c r="C21" s="906">
        <v>30</v>
      </c>
      <c r="D21" s="907" t="s">
        <v>582</v>
      </c>
      <c r="E21" s="906">
        <v>1000033144</v>
      </c>
      <c r="F21" s="906">
        <v>82057000</v>
      </c>
      <c r="G21" s="908"/>
      <c r="H21" s="915">
        <v>0.18</v>
      </c>
      <c r="I21" s="910"/>
      <c r="J21" s="907" t="s">
        <v>570</v>
      </c>
      <c r="K21" s="906" t="s">
        <v>556</v>
      </c>
      <c r="L21" s="906">
        <v>26</v>
      </c>
      <c r="M21" s="911"/>
      <c r="N21" s="916" t="str">
        <f t="shared" si="0"/>
        <v>Included</v>
      </c>
      <c r="O21" s="917">
        <f t="shared" si="1"/>
        <v>0</v>
      </c>
      <c r="P21" s="902">
        <f t="shared" si="2"/>
        <v>0</v>
      </c>
      <c r="Q21" s="852">
        <f t="shared" si="3"/>
        <v>0</v>
      </c>
      <c r="R21" s="914">
        <f t="shared" si="4"/>
        <v>0</v>
      </c>
      <c r="S21" s="902"/>
      <c r="T21" s="903">
        <f t="shared" si="5"/>
        <v>0</v>
      </c>
      <c r="U21" s="902"/>
      <c r="V21" s="904"/>
      <c r="W21" s="902"/>
      <c r="X21" s="902"/>
      <c r="Y21" s="902"/>
    </row>
    <row r="22" spans="1:35" s="852" customFormat="1" ht="30">
      <c r="A22" s="906">
        <v>4</v>
      </c>
      <c r="B22" s="906">
        <v>7000010006</v>
      </c>
      <c r="C22" s="906">
        <v>40</v>
      </c>
      <c r="D22" s="907" t="s">
        <v>582</v>
      </c>
      <c r="E22" s="906">
        <v>1000031039</v>
      </c>
      <c r="F22" s="906">
        <v>82057000</v>
      </c>
      <c r="G22" s="908"/>
      <c r="H22" s="915">
        <v>0.18</v>
      </c>
      <c r="I22" s="910"/>
      <c r="J22" s="907" t="s">
        <v>584</v>
      </c>
      <c r="K22" s="906" t="s">
        <v>556</v>
      </c>
      <c r="L22" s="906">
        <v>17</v>
      </c>
      <c r="M22" s="911"/>
      <c r="N22" s="916" t="str">
        <f t="shared" si="0"/>
        <v>Included</v>
      </c>
      <c r="O22" s="917">
        <f t="shared" si="1"/>
        <v>0</v>
      </c>
      <c r="P22" s="902">
        <f t="shared" si="2"/>
        <v>0</v>
      </c>
      <c r="Q22" s="852">
        <f t="shared" si="3"/>
        <v>0</v>
      </c>
      <c r="R22" s="914">
        <f t="shared" si="4"/>
        <v>0</v>
      </c>
      <c r="S22" s="902"/>
      <c r="T22" s="903">
        <f t="shared" si="5"/>
        <v>0</v>
      </c>
      <c r="U22" s="902"/>
      <c r="V22" s="904"/>
      <c r="W22" s="902"/>
      <c r="X22" s="902"/>
      <c r="Y22" s="902"/>
    </row>
    <row r="23" spans="1:35" s="852" customFormat="1">
      <c r="A23" s="906">
        <v>5</v>
      </c>
      <c r="B23" s="906">
        <v>7000010006</v>
      </c>
      <c r="C23" s="906">
        <v>50</v>
      </c>
      <c r="D23" s="907" t="s">
        <v>582</v>
      </c>
      <c r="E23" s="906">
        <v>1000033146</v>
      </c>
      <c r="F23" s="906">
        <v>82057000</v>
      </c>
      <c r="G23" s="908"/>
      <c r="H23" s="915">
        <v>0.18</v>
      </c>
      <c r="I23" s="910"/>
      <c r="J23" s="907" t="s">
        <v>571</v>
      </c>
      <c r="K23" s="906" t="s">
        <v>556</v>
      </c>
      <c r="L23" s="906">
        <v>333</v>
      </c>
      <c r="M23" s="911"/>
      <c r="N23" s="916" t="str">
        <f t="shared" si="0"/>
        <v>Included</v>
      </c>
      <c r="O23" s="917">
        <f t="shared" si="1"/>
        <v>0</v>
      </c>
      <c r="P23" s="902">
        <f t="shared" si="2"/>
        <v>0</v>
      </c>
      <c r="Q23" s="852">
        <f t="shared" si="3"/>
        <v>0</v>
      </c>
      <c r="R23" s="914">
        <f t="shared" si="4"/>
        <v>0</v>
      </c>
      <c r="S23" s="902"/>
      <c r="T23" s="903">
        <f t="shared" si="5"/>
        <v>0</v>
      </c>
      <c r="U23" s="902"/>
      <c r="V23" s="904"/>
      <c r="W23" s="902"/>
      <c r="X23" s="902"/>
      <c r="Y23" s="902"/>
    </row>
    <row r="24" spans="1:35" s="852" customFormat="1" ht="30">
      <c r="A24" s="906">
        <v>6</v>
      </c>
      <c r="B24" s="906">
        <v>7000010006</v>
      </c>
      <c r="C24" s="906">
        <v>60</v>
      </c>
      <c r="D24" s="907" t="s">
        <v>582</v>
      </c>
      <c r="E24" s="906">
        <v>1000031041</v>
      </c>
      <c r="F24" s="906">
        <v>82057000</v>
      </c>
      <c r="G24" s="908"/>
      <c r="H24" s="915">
        <v>0.18</v>
      </c>
      <c r="I24" s="910"/>
      <c r="J24" s="907" t="s">
        <v>585</v>
      </c>
      <c r="K24" s="906" t="s">
        <v>556</v>
      </c>
      <c r="L24" s="906">
        <v>14</v>
      </c>
      <c r="M24" s="911"/>
      <c r="N24" s="916" t="str">
        <f t="shared" si="0"/>
        <v>Included</v>
      </c>
      <c r="O24" s="917">
        <f t="shared" si="1"/>
        <v>0</v>
      </c>
      <c r="P24" s="902">
        <f t="shared" si="2"/>
        <v>0</v>
      </c>
      <c r="Q24" s="852">
        <f t="shared" si="3"/>
        <v>0</v>
      </c>
      <c r="R24" s="914">
        <f t="shared" si="4"/>
        <v>0</v>
      </c>
      <c r="S24" s="902"/>
      <c r="T24" s="903">
        <f t="shared" si="5"/>
        <v>0</v>
      </c>
      <c r="U24" s="902"/>
      <c r="V24" s="904"/>
      <c r="W24" s="902"/>
      <c r="X24" s="902"/>
      <c r="Y24" s="902"/>
    </row>
    <row r="25" spans="1:35" s="852" customFormat="1">
      <c r="A25" s="906">
        <v>7</v>
      </c>
      <c r="B25" s="906">
        <v>7000010006</v>
      </c>
      <c r="C25" s="906">
        <v>70</v>
      </c>
      <c r="D25" s="907" t="s">
        <v>582</v>
      </c>
      <c r="E25" s="906">
        <v>1000022417</v>
      </c>
      <c r="F25" s="906">
        <v>82057000</v>
      </c>
      <c r="G25" s="908"/>
      <c r="H25" s="915">
        <v>0.18</v>
      </c>
      <c r="I25" s="910"/>
      <c r="J25" s="907" t="s">
        <v>572</v>
      </c>
      <c r="K25" s="906" t="s">
        <v>532</v>
      </c>
      <c r="L25" s="906">
        <v>1348</v>
      </c>
      <c r="M25" s="911"/>
      <c r="N25" s="916" t="str">
        <f t="shared" si="0"/>
        <v>Included</v>
      </c>
      <c r="O25" s="917">
        <f t="shared" si="1"/>
        <v>0</v>
      </c>
      <c r="P25" s="902">
        <f t="shared" si="2"/>
        <v>0</v>
      </c>
      <c r="Q25" s="852">
        <f t="shared" si="3"/>
        <v>0</v>
      </c>
      <c r="R25" s="914">
        <f t="shared" si="4"/>
        <v>0</v>
      </c>
      <c r="S25" s="902"/>
      <c r="T25" s="903">
        <f t="shared" si="5"/>
        <v>0</v>
      </c>
      <c r="U25" s="902"/>
      <c r="V25" s="904"/>
      <c r="W25" s="902"/>
      <c r="X25" s="902"/>
      <c r="Y25" s="902"/>
    </row>
    <row r="26" spans="1:35" s="852" customFormat="1">
      <c r="A26" s="906">
        <v>8</v>
      </c>
      <c r="B26" s="906">
        <v>7000010006</v>
      </c>
      <c r="C26" s="906">
        <v>80</v>
      </c>
      <c r="D26" s="907" t="s">
        <v>582</v>
      </c>
      <c r="E26" s="906">
        <v>1000010817</v>
      </c>
      <c r="F26" s="906">
        <v>82057000</v>
      </c>
      <c r="G26" s="908"/>
      <c r="H26" s="915">
        <v>0.18</v>
      </c>
      <c r="I26" s="910"/>
      <c r="J26" s="907" t="s">
        <v>573</v>
      </c>
      <c r="K26" s="906" t="s">
        <v>532</v>
      </c>
      <c r="L26" s="906">
        <v>1254</v>
      </c>
      <c r="M26" s="911"/>
      <c r="N26" s="916" t="str">
        <f t="shared" si="0"/>
        <v>Included</v>
      </c>
      <c r="O26" s="917">
        <f t="shared" si="1"/>
        <v>0</v>
      </c>
      <c r="P26" s="902">
        <f t="shared" si="2"/>
        <v>0</v>
      </c>
      <c r="Q26" s="852">
        <f t="shared" si="3"/>
        <v>0</v>
      </c>
      <c r="R26" s="914">
        <f t="shared" si="4"/>
        <v>0</v>
      </c>
      <c r="S26" s="902"/>
      <c r="T26" s="903">
        <f t="shared" si="5"/>
        <v>0</v>
      </c>
      <c r="U26" s="902"/>
      <c r="V26" s="904"/>
      <c r="W26" s="902"/>
      <c r="X26" s="902"/>
      <c r="Y26" s="902"/>
    </row>
    <row r="27" spans="1:35" s="852" customFormat="1">
      <c r="A27" s="906">
        <v>9</v>
      </c>
      <c r="B27" s="906">
        <v>7000010006</v>
      </c>
      <c r="C27" s="906">
        <v>90</v>
      </c>
      <c r="D27" s="907" t="s">
        <v>582</v>
      </c>
      <c r="E27" s="906">
        <v>1000014198</v>
      </c>
      <c r="F27" s="906">
        <v>85353090</v>
      </c>
      <c r="G27" s="908"/>
      <c r="H27" s="915">
        <v>0.18</v>
      </c>
      <c r="I27" s="910"/>
      <c r="J27" s="907" t="s">
        <v>574</v>
      </c>
      <c r="K27" s="906" t="s">
        <v>532</v>
      </c>
      <c r="L27" s="906">
        <v>57</v>
      </c>
      <c r="M27" s="911"/>
      <c r="N27" s="916" t="str">
        <f t="shared" si="0"/>
        <v>Included</v>
      </c>
      <c r="O27" s="917">
        <f t="shared" si="1"/>
        <v>0</v>
      </c>
      <c r="P27" s="902">
        <f t="shared" si="2"/>
        <v>0</v>
      </c>
      <c r="Q27" s="852">
        <f t="shared" si="3"/>
        <v>0</v>
      </c>
      <c r="R27" s="914">
        <f t="shared" si="4"/>
        <v>0</v>
      </c>
      <c r="S27" s="902"/>
      <c r="T27" s="903">
        <f t="shared" si="5"/>
        <v>0</v>
      </c>
      <c r="U27" s="902"/>
      <c r="V27" s="904"/>
      <c r="W27" s="902"/>
      <c r="X27" s="902"/>
      <c r="Y27" s="902"/>
    </row>
    <row r="28" spans="1:35" s="852" customFormat="1">
      <c r="A28" s="906">
        <v>10</v>
      </c>
      <c r="B28" s="906">
        <v>7000010006</v>
      </c>
      <c r="C28" s="906">
        <v>100</v>
      </c>
      <c r="D28" s="907" t="s">
        <v>582</v>
      </c>
      <c r="E28" s="906">
        <v>1000030941</v>
      </c>
      <c r="F28" s="906">
        <v>85447090</v>
      </c>
      <c r="G28" s="908"/>
      <c r="H28" s="915">
        <v>0.18</v>
      </c>
      <c r="I28" s="910"/>
      <c r="J28" s="907" t="s">
        <v>592</v>
      </c>
      <c r="K28" s="906" t="s">
        <v>532</v>
      </c>
      <c r="L28" s="906">
        <v>26</v>
      </c>
      <c r="M28" s="911"/>
      <c r="N28" s="916" t="str">
        <f t="shared" si="0"/>
        <v>Included</v>
      </c>
      <c r="O28" s="917">
        <f t="shared" si="1"/>
        <v>0</v>
      </c>
      <c r="P28" s="902">
        <f t="shared" si="2"/>
        <v>0</v>
      </c>
      <c r="Q28" s="852">
        <f t="shared" si="3"/>
        <v>0</v>
      </c>
      <c r="R28" s="914">
        <f t="shared" si="4"/>
        <v>0</v>
      </c>
      <c r="S28" s="902"/>
      <c r="T28" s="903">
        <f t="shared" si="5"/>
        <v>0</v>
      </c>
      <c r="U28" s="902"/>
      <c r="V28" s="904"/>
      <c r="W28" s="902"/>
      <c r="X28" s="902"/>
      <c r="Y28" s="902"/>
    </row>
    <row r="29" spans="1:35" s="852" customFormat="1">
      <c r="A29" s="906">
        <v>11</v>
      </c>
      <c r="B29" s="906">
        <v>7000010006</v>
      </c>
      <c r="C29" s="906">
        <v>200</v>
      </c>
      <c r="D29" s="907" t="s">
        <v>582</v>
      </c>
      <c r="E29" s="906">
        <v>1000037545</v>
      </c>
      <c r="F29" s="906">
        <v>85447090</v>
      </c>
      <c r="G29" s="908"/>
      <c r="H29" s="915">
        <v>0.18</v>
      </c>
      <c r="I29" s="910"/>
      <c r="J29" s="907" t="s">
        <v>575</v>
      </c>
      <c r="K29" s="906" t="s">
        <v>576</v>
      </c>
      <c r="L29" s="906">
        <v>12</v>
      </c>
      <c r="M29" s="911"/>
      <c r="N29" s="916" t="str">
        <f t="shared" ref="N29:N39" si="6">IF(M29=0, "Included",IF(ISERROR(L29*M29), M29, L29*M29))</f>
        <v>Included</v>
      </c>
      <c r="O29" s="917">
        <f t="shared" ref="O29:O39" si="7">R29</f>
        <v>0</v>
      </c>
      <c r="P29" s="902">
        <f t="shared" si="2"/>
        <v>0</v>
      </c>
      <c r="Q29" s="852">
        <f t="shared" ref="Q29:Q39" si="8">IF(N29="Included",0,N29)</f>
        <v>0</v>
      </c>
      <c r="R29" s="914">
        <f t="shared" ref="R29:R39" si="9">IF(I29="", H29*Q29,I29*Q29)</f>
        <v>0</v>
      </c>
      <c r="S29" s="902"/>
      <c r="T29" s="903">
        <f t="shared" si="5"/>
        <v>0</v>
      </c>
      <c r="U29" s="902"/>
      <c r="V29" s="904"/>
      <c r="W29" s="902"/>
      <c r="X29" s="902"/>
      <c r="Y29" s="902"/>
    </row>
    <row r="30" spans="1:35" s="852" customFormat="1">
      <c r="A30" s="906">
        <v>12</v>
      </c>
      <c r="B30" s="906">
        <v>7000010006</v>
      </c>
      <c r="C30" s="906">
        <v>210</v>
      </c>
      <c r="D30" s="907" t="s">
        <v>582</v>
      </c>
      <c r="E30" s="906">
        <v>1000006437</v>
      </c>
      <c r="F30" s="906">
        <v>85446090</v>
      </c>
      <c r="G30" s="908"/>
      <c r="H30" s="915">
        <v>0.18</v>
      </c>
      <c r="I30" s="910"/>
      <c r="J30" s="907" t="s">
        <v>593</v>
      </c>
      <c r="K30" s="906" t="s">
        <v>576</v>
      </c>
      <c r="L30" s="906">
        <v>12</v>
      </c>
      <c r="M30" s="911"/>
      <c r="N30" s="916" t="str">
        <f t="shared" si="6"/>
        <v>Included</v>
      </c>
      <c r="O30" s="917">
        <f t="shared" si="7"/>
        <v>0</v>
      </c>
      <c r="P30" s="902">
        <f t="shared" si="2"/>
        <v>0</v>
      </c>
      <c r="Q30" s="852">
        <f t="shared" si="8"/>
        <v>0</v>
      </c>
      <c r="R30" s="914">
        <f t="shared" si="9"/>
        <v>0</v>
      </c>
      <c r="S30" s="902"/>
      <c r="T30" s="903">
        <f t="shared" si="5"/>
        <v>0</v>
      </c>
      <c r="U30" s="902"/>
      <c r="V30" s="904"/>
      <c r="W30" s="902"/>
      <c r="X30" s="902"/>
      <c r="Y30" s="902"/>
    </row>
    <row r="31" spans="1:35" s="852" customFormat="1">
      <c r="A31" s="906">
        <v>13</v>
      </c>
      <c r="B31" s="906">
        <v>7000010006</v>
      </c>
      <c r="C31" s="906">
        <v>220</v>
      </c>
      <c r="D31" s="907" t="s">
        <v>582</v>
      </c>
      <c r="E31" s="906">
        <v>1000037546</v>
      </c>
      <c r="F31" s="906">
        <v>85447090</v>
      </c>
      <c r="G31" s="908"/>
      <c r="H31" s="915">
        <v>0.18</v>
      </c>
      <c r="I31" s="910"/>
      <c r="J31" s="907" t="s">
        <v>594</v>
      </c>
      <c r="K31" s="906" t="s">
        <v>576</v>
      </c>
      <c r="L31" s="906">
        <v>2</v>
      </c>
      <c r="M31" s="911"/>
      <c r="N31" s="916" t="str">
        <f t="shared" si="6"/>
        <v>Included</v>
      </c>
      <c r="O31" s="917">
        <f t="shared" si="7"/>
        <v>0</v>
      </c>
      <c r="P31" s="902">
        <f t="shared" si="2"/>
        <v>0</v>
      </c>
      <c r="Q31" s="852">
        <f t="shared" si="8"/>
        <v>0</v>
      </c>
      <c r="R31" s="914">
        <f t="shared" si="9"/>
        <v>0</v>
      </c>
      <c r="S31" s="902"/>
      <c r="T31" s="903">
        <f t="shared" si="5"/>
        <v>0</v>
      </c>
      <c r="U31" s="902"/>
      <c r="V31" s="904"/>
      <c r="W31" s="902"/>
      <c r="X31" s="902"/>
      <c r="Y31" s="902"/>
    </row>
    <row r="32" spans="1:35" s="852" customFormat="1" ht="18.75">
      <c r="A32" s="1275"/>
      <c r="B32" s="1275">
        <v>7000010006</v>
      </c>
      <c r="C32" s="1275">
        <v>230</v>
      </c>
      <c r="D32" s="1276" t="s">
        <v>582</v>
      </c>
      <c r="E32" s="1275">
        <v>1000006437</v>
      </c>
      <c r="F32" s="1275"/>
      <c r="G32" s="1277"/>
      <c r="H32" s="1278"/>
      <c r="I32" s="1279"/>
      <c r="J32" s="1274" t="s">
        <v>595</v>
      </c>
      <c r="K32" s="1275"/>
      <c r="L32" s="1275"/>
      <c r="M32" s="1280"/>
      <c r="N32" s="1281"/>
      <c r="O32" s="1282"/>
      <c r="P32" s="902">
        <f t="shared" si="2"/>
        <v>0</v>
      </c>
      <c r="Q32" s="852">
        <f t="shared" si="8"/>
        <v>0</v>
      </c>
      <c r="R32" s="914">
        <f t="shared" si="9"/>
        <v>0</v>
      </c>
      <c r="S32" s="902"/>
      <c r="T32" s="903">
        <f t="shared" si="5"/>
        <v>0</v>
      </c>
      <c r="U32" s="902"/>
      <c r="V32" s="904"/>
      <c r="W32" s="902"/>
      <c r="X32" s="902"/>
      <c r="Y32" s="902"/>
    </row>
    <row r="33" spans="1:51" s="852" customFormat="1">
      <c r="A33" s="906">
        <v>14</v>
      </c>
      <c r="B33" s="906">
        <v>7000010006</v>
      </c>
      <c r="C33" s="906">
        <v>250</v>
      </c>
      <c r="D33" s="907" t="s">
        <v>583</v>
      </c>
      <c r="E33" s="906">
        <v>1000030940</v>
      </c>
      <c r="F33" s="906">
        <v>85447090</v>
      </c>
      <c r="G33" s="908"/>
      <c r="H33" s="915">
        <v>0.18</v>
      </c>
      <c r="I33" s="910"/>
      <c r="J33" s="907" t="s">
        <v>568</v>
      </c>
      <c r="K33" s="906" t="s">
        <v>576</v>
      </c>
      <c r="L33" s="906">
        <v>2</v>
      </c>
      <c r="M33" s="911"/>
      <c r="N33" s="916" t="str">
        <f t="shared" si="6"/>
        <v>Included</v>
      </c>
      <c r="O33" s="917">
        <f t="shared" si="7"/>
        <v>0</v>
      </c>
      <c r="P33" s="902">
        <f t="shared" si="2"/>
        <v>0</v>
      </c>
      <c r="Q33" s="852">
        <f t="shared" si="8"/>
        <v>0</v>
      </c>
      <c r="R33" s="914">
        <f t="shared" si="9"/>
        <v>0</v>
      </c>
      <c r="S33" s="902"/>
      <c r="T33" s="903">
        <f t="shared" si="5"/>
        <v>0</v>
      </c>
      <c r="U33" s="902"/>
      <c r="V33" s="904"/>
      <c r="W33" s="902"/>
      <c r="X33" s="902"/>
      <c r="Y33" s="902"/>
    </row>
    <row r="34" spans="1:51" s="852" customFormat="1">
      <c r="A34" s="906">
        <v>15</v>
      </c>
      <c r="B34" s="906">
        <v>7000010006</v>
      </c>
      <c r="C34" s="906">
        <v>260</v>
      </c>
      <c r="D34" s="907" t="s">
        <v>583</v>
      </c>
      <c r="E34" s="906">
        <v>1000020444</v>
      </c>
      <c r="F34" s="906">
        <v>82057000</v>
      </c>
      <c r="G34" s="908"/>
      <c r="H34" s="915">
        <v>0.18</v>
      </c>
      <c r="I34" s="910"/>
      <c r="J34" s="907" t="s">
        <v>569</v>
      </c>
      <c r="K34" s="906" t="s">
        <v>532</v>
      </c>
      <c r="L34" s="906">
        <v>6</v>
      </c>
      <c r="M34" s="911"/>
      <c r="N34" s="916" t="str">
        <f t="shared" si="6"/>
        <v>Included</v>
      </c>
      <c r="O34" s="917">
        <f t="shared" si="7"/>
        <v>0</v>
      </c>
      <c r="P34" s="902">
        <f t="shared" si="2"/>
        <v>0</v>
      </c>
      <c r="Q34" s="852">
        <f t="shared" si="8"/>
        <v>0</v>
      </c>
      <c r="R34" s="914">
        <f t="shared" si="9"/>
        <v>0</v>
      </c>
      <c r="S34" s="902"/>
      <c r="T34" s="903">
        <f t="shared" si="5"/>
        <v>0</v>
      </c>
      <c r="U34" s="902"/>
      <c r="V34" s="904"/>
      <c r="W34" s="902"/>
      <c r="X34" s="902"/>
      <c r="Y34" s="902"/>
    </row>
    <row r="35" spans="1:51" s="852" customFormat="1">
      <c r="A35" s="906">
        <v>16</v>
      </c>
      <c r="B35" s="906">
        <v>7000010006</v>
      </c>
      <c r="C35" s="906">
        <v>270</v>
      </c>
      <c r="D35" s="907" t="s">
        <v>583</v>
      </c>
      <c r="E35" s="906">
        <v>1000033144</v>
      </c>
      <c r="F35" s="906">
        <v>82057000</v>
      </c>
      <c r="G35" s="908"/>
      <c r="H35" s="915">
        <v>0.18</v>
      </c>
      <c r="I35" s="910"/>
      <c r="J35" s="907" t="s">
        <v>570</v>
      </c>
      <c r="K35" s="906" t="s">
        <v>556</v>
      </c>
      <c r="L35" s="906">
        <v>1</v>
      </c>
      <c r="M35" s="911"/>
      <c r="N35" s="916" t="str">
        <f t="shared" si="6"/>
        <v>Included</v>
      </c>
      <c r="O35" s="917">
        <f t="shared" si="7"/>
        <v>0</v>
      </c>
      <c r="P35" s="902">
        <f t="shared" si="2"/>
        <v>0</v>
      </c>
      <c r="Q35" s="852">
        <f t="shared" si="8"/>
        <v>0</v>
      </c>
      <c r="R35" s="914">
        <f t="shared" si="9"/>
        <v>0</v>
      </c>
      <c r="S35" s="902"/>
      <c r="T35" s="903">
        <f t="shared" si="5"/>
        <v>0</v>
      </c>
      <c r="U35" s="902"/>
      <c r="V35" s="904"/>
      <c r="W35" s="902"/>
      <c r="X35" s="902"/>
      <c r="Y35" s="902"/>
    </row>
    <row r="36" spans="1:51" s="852" customFormat="1" ht="30">
      <c r="A36" s="906">
        <v>17</v>
      </c>
      <c r="B36" s="906">
        <v>7000010006</v>
      </c>
      <c r="C36" s="906">
        <v>280</v>
      </c>
      <c r="D36" s="907" t="s">
        <v>583</v>
      </c>
      <c r="E36" s="906">
        <v>1000031039</v>
      </c>
      <c r="F36" s="906">
        <v>82057000</v>
      </c>
      <c r="G36" s="908"/>
      <c r="H36" s="915">
        <v>0.18</v>
      </c>
      <c r="I36" s="910"/>
      <c r="J36" s="907" t="s">
        <v>584</v>
      </c>
      <c r="K36" s="906" t="s">
        <v>556</v>
      </c>
      <c r="L36" s="906">
        <v>5</v>
      </c>
      <c r="M36" s="911"/>
      <c r="N36" s="916" t="str">
        <f t="shared" si="6"/>
        <v>Included</v>
      </c>
      <c r="O36" s="917">
        <f t="shared" si="7"/>
        <v>0</v>
      </c>
      <c r="P36" s="902">
        <f t="shared" si="2"/>
        <v>0</v>
      </c>
      <c r="Q36" s="852">
        <f t="shared" si="8"/>
        <v>0</v>
      </c>
      <c r="R36" s="914">
        <f t="shared" si="9"/>
        <v>0</v>
      </c>
      <c r="S36" s="902"/>
      <c r="T36" s="903">
        <f t="shared" si="5"/>
        <v>0</v>
      </c>
      <c r="U36" s="902"/>
      <c r="V36" s="904"/>
      <c r="W36" s="902"/>
      <c r="X36" s="902"/>
      <c r="Y36" s="902"/>
    </row>
    <row r="37" spans="1:51" s="852" customFormat="1">
      <c r="A37" s="906">
        <v>18</v>
      </c>
      <c r="B37" s="906">
        <v>7000010006</v>
      </c>
      <c r="C37" s="906">
        <v>290</v>
      </c>
      <c r="D37" s="907" t="s">
        <v>583</v>
      </c>
      <c r="E37" s="906">
        <v>1000033146</v>
      </c>
      <c r="F37" s="906">
        <v>82057000</v>
      </c>
      <c r="G37" s="908"/>
      <c r="H37" s="915">
        <v>0.18</v>
      </c>
      <c r="I37" s="910"/>
      <c r="J37" s="907" t="s">
        <v>571</v>
      </c>
      <c r="K37" s="906" t="s">
        <v>556</v>
      </c>
      <c r="L37" s="906">
        <v>5</v>
      </c>
      <c r="M37" s="911"/>
      <c r="N37" s="916" t="str">
        <f t="shared" si="6"/>
        <v>Included</v>
      </c>
      <c r="O37" s="917">
        <f t="shared" si="7"/>
        <v>0</v>
      </c>
      <c r="P37" s="902">
        <f t="shared" si="2"/>
        <v>0</v>
      </c>
      <c r="Q37" s="852">
        <f t="shared" si="8"/>
        <v>0</v>
      </c>
      <c r="R37" s="914">
        <f t="shared" si="9"/>
        <v>0</v>
      </c>
      <c r="S37" s="902"/>
      <c r="T37" s="903">
        <f t="shared" si="5"/>
        <v>0</v>
      </c>
      <c r="U37" s="902"/>
      <c r="V37" s="904"/>
      <c r="W37" s="902"/>
      <c r="X37" s="902"/>
      <c r="Y37" s="902"/>
    </row>
    <row r="38" spans="1:51" s="852" customFormat="1" ht="30">
      <c r="A38" s="906">
        <v>19</v>
      </c>
      <c r="B38" s="906">
        <v>7000010006</v>
      </c>
      <c r="C38" s="906">
        <v>300</v>
      </c>
      <c r="D38" s="907" t="s">
        <v>583</v>
      </c>
      <c r="E38" s="906">
        <v>1000031041</v>
      </c>
      <c r="F38" s="906">
        <v>82057000</v>
      </c>
      <c r="G38" s="908"/>
      <c r="H38" s="915">
        <v>0.18</v>
      </c>
      <c r="I38" s="910"/>
      <c r="J38" s="907" t="s">
        <v>585</v>
      </c>
      <c r="K38" s="906" t="s">
        <v>556</v>
      </c>
      <c r="L38" s="906">
        <v>5</v>
      </c>
      <c r="M38" s="911"/>
      <c r="N38" s="916" t="str">
        <f t="shared" si="6"/>
        <v>Included</v>
      </c>
      <c r="O38" s="917">
        <f t="shared" si="7"/>
        <v>0</v>
      </c>
      <c r="P38" s="902">
        <f t="shared" si="2"/>
        <v>0</v>
      </c>
      <c r="Q38" s="852">
        <f t="shared" si="8"/>
        <v>0</v>
      </c>
      <c r="R38" s="914">
        <f t="shared" si="9"/>
        <v>0</v>
      </c>
      <c r="S38" s="902"/>
      <c r="T38" s="903">
        <f t="shared" si="5"/>
        <v>0</v>
      </c>
      <c r="U38" s="902"/>
      <c r="V38" s="904"/>
      <c r="W38" s="902"/>
      <c r="X38" s="902"/>
      <c r="Y38" s="902"/>
    </row>
    <row r="39" spans="1:51" s="852" customFormat="1">
      <c r="A39" s="906">
        <v>20</v>
      </c>
      <c r="B39" s="906">
        <v>7000010006</v>
      </c>
      <c r="C39" s="906">
        <v>310</v>
      </c>
      <c r="D39" s="907" t="s">
        <v>583</v>
      </c>
      <c r="E39" s="906">
        <v>1000022417</v>
      </c>
      <c r="F39" s="906">
        <v>82057000</v>
      </c>
      <c r="G39" s="908"/>
      <c r="H39" s="915">
        <v>0.18</v>
      </c>
      <c r="I39" s="910"/>
      <c r="J39" s="907" t="s">
        <v>572</v>
      </c>
      <c r="K39" s="906" t="s">
        <v>532</v>
      </c>
      <c r="L39" s="906">
        <v>20</v>
      </c>
      <c r="M39" s="911"/>
      <c r="N39" s="916" t="str">
        <f t="shared" si="6"/>
        <v>Included</v>
      </c>
      <c r="O39" s="917">
        <f t="shared" si="7"/>
        <v>0</v>
      </c>
      <c r="P39" s="902">
        <f t="shared" si="2"/>
        <v>0</v>
      </c>
      <c r="Q39" s="852">
        <f t="shared" si="8"/>
        <v>0</v>
      </c>
      <c r="R39" s="914">
        <f t="shared" si="9"/>
        <v>0</v>
      </c>
      <c r="S39" s="902"/>
      <c r="T39" s="903">
        <f t="shared" si="5"/>
        <v>0</v>
      </c>
      <c r="U39" s="902"/>
      <c r="V39" s="904"/>
      <c r="W39" s="902"/>
      <c r="X39" s="902"/>
      <c r="Y39" s="902"/>
    </row>
    <row r="40" spans="1:51" s="852" customFormat="1">
      <c r="A40" s="906">
        <v>21</v>
      </c>
      <c r="B40" s="906">
        <v>7000010006</v>
      </c>
      <c r="C40" s="906">
        <v>320</v>
      </c>
      <c r="D40" s="907" t="s">
        <v>583</v>
      </c>
      <c r="E40" s="906">
        <v>1000010817</v>
      </c>
      <c r="F40" s="906">
        <v>82057000</v>
      </c>
      <c r="G40" s="908"/>
      <c r="H40" s="915">
        <v>0.28000000000000003</v>
      </c>
      <c r="I40" s="910"/>
      <c r="J40" s="907" t="s">
        <v>573</v>
      </c>
      <c r="K40" s="906" t="s">
        <v>532</v>
      </c>
      <c r="L40" s="906">
        <v>20</v>
      </c>
      <c r="M40" s="911"/>
      <c r="N40" s="916" t="str">
        <f>IF(M40=0, "Included",IF(ISERROR(L40*M40), M40, L40*M40))</f>
        <v>Included</v>
      </c>
      <c r="O40" s="917">
        <f>R40</f>
        <v>0</v>
      </c>
      <c r="P40" s="902">
        <f t="shared" si="2"/>
        <v>0</v>
      </c>
      <c r="Q40" s="852">
        <f>IF(N40="Included",0,N40)</f>
        <v>0</v>
      </c>
      <c r="R40" s="914">
        <f>IF(I40="", H40*Q40,I40*Q40)</f>
        <v>0</v>
      </c>
      <c r="S40" s="902"/>
      <c r="T40" s="903">
        <f t="shared" si="5"/>
        <v>0</v>
      </c>
      <c r="U40" s="902"/>
      <c r="V40" s="904"/>
      <c r="W40" s="902"/>
      <c r="X40" s="902"/>
      <c r="Y40" s="902"/>
    </row>
    <row r="41" spans="1:51" s="852" customFormat="1">
      <c r="A41" s="906">
        <v>22</v>
      </c>
      <c r="B41" s="906">
        <v>7000010006</v>
      </c>
      <c r="C41" s="906">
        <v>330</v>
      </c>
      <c r="D41" s="907" t="s">
        <v>583</v>
      </c>
      <c r="E41" s="906">
        <v>1000014198</v>
      </c>
      <c r="F41" s="906">
        <v>85353090</v>
      </c>
      <c r="G41" s="908"/>
      <c r="H41" s="915">
        <v>0.18</v>
      </c>
      <c r="I41" s="910"/>
      <c r="J41" s="907" t="s">
        <v>574</v>
      </c>
      <c r="K41" s="906" t="s">
        <v>532</v>
      </c>
      <c r="L41" s="906">
        <v>3</v>
      </c>
      <c r="M41" s="911"/>
      <c r="N41" s="916" t="str">
        <f>IF(M41=0, "Included",IF(ISERROR(L41*M41), M41, L41*M41))</f>
        <v>Included</v>
      </c>
      <c r="O41" s="917">
        <f>R41</f>
        <v>0</v>
      </c>
      <c r="P41" s="902">
        <f t="shared" si="2"/>
        <v>0</v>
      </c>
      <c r="Q41" s="852">
        <f>IF(N41="Included",0,N41)</f>
        <v>0</v>
      </c>
      <c r="R41" s="914">
        <f>IF(I41="", H41*Q41,I41*Q41)</f>
        <v>0</v>
      </c>
      <c r="S41" s="902"/>
      <c r="T41" s="903">
        <f t="shared" si="5"/>
        <v>0</v>
      </c>
      <c r="U41" s="902"/>
      <c r="V41" s="904"/>
      <c r="W41" s="902"/>
      <c r="X41" s="902"/>
      <c r="Y41" s="902"/>
    </row>
    <row r="42" spans="1:51" s="852" customFormat="1" ht="24" customHeight="1">
      <c r="A42" s="906">
        <v>23</v>
      </c>
      <c r="B42" s="906">
        <v>7000010006</v>
      </c>
      <c r="C42" s="906">
        <v>350</v>
      </c>
      <c r="D42" s="907" t="s">
        <v>583</v>
      </c>
      <c r="E42" s="906">
        <v>1000020445</v>
      </c>
      <c r="F42" s="906">
        <v>82057000</v>
      </c>
      <c r="G42" s="908"/>
      <c r="H42" s="915">
        <v>0.18</v>
      </c>
      <c r="I42" s="910"/>
      <c r="J42" s="907" t="s">
        <v>575</v>
      </c>
      <c r="K42" s="906" t="s">
        <v>576</v>
      </c>
      <c r="L42" s="906">
        <v>2</v>
      </c>
      <c r="M42" s="911"/>
      <c r="N42" s="916" t="str">
        <f t="shared" ref="N42" si="10">IF(M42=0, "Included",IF(ISERROR(L42*M42), M42, L42*M42))</f>
        <v>Included</v>
      </c>
      <c r="O42" s="917">
        <f t="shared" ref="O42" si="11">R42</f>
        <v>0</v>
      </c>
      <c r="P42" s="902">
        <f t="shared" si="2"/>
        <v>0</v>
      </c>
      <c r="Q42" s="852">
        <f t="shared" ref="Q42" si="12">IF(N42="Included",0,N42)</f>
        <v>0</v>
      </c>
      <c r="R42" s="914">
        <f t="shared" ref="R42" si="13">IF(I42="", H42*Q42,I42*Q42)</f>
        <v>0</v>
      </c>
      <c r="S42" s="902"/>
      <c r="T42" s="903">
        <f t="shared" si="5"/>
        <v>0</v>
      </c>
      <c r="U42" s="902"/>
      <c r="V42" s="904"/>
      <c r="W42" s="902"/>
      <c r="X42" s="902"/>
      <c r="Y42" s="902"/>
    </row>
    <row r="43" spans="1:51" s="852" customFormat="1" ht="24" hidden="1" customHeight="1">
      <c r="A43" s="1350"/>
      <c r="B43" s="1350"/>
      <c r="C43" s="1350"/>
      <c r="D43" s="1350"/>
      <c r="E43" s="1350"/>
      <c r="F43" s="1350"/>
      <c r="G43" s="1350"/>
      <c r="H43" s="1350"/>
      <c r="I43" s="1350"/>
      <c r="J43" s="1350"/>
      <c r="K43" s="1350"/>
      <c r="L43" s="1350"/>
      <c r="M43" s="1350"/>
      <c r="N43" s="1350"/>
      <c r="O43" s="1350"/>
      <c r="P43" s="902"/>
      <c r="Q43" s="902"/>
      <c r="R43" s="902"/>
      <c r="S43" s="902"/>
      <c r="T43" s="903"/>
      <c r="U43" s="902"/>
      <c r="V43" s="904"/>
      <c r="W43" s="902"/>
      <c r="X43" s="902"/>
      <c r="Y43" s="902"/>
    </row>
    <row r="44" spans="1:51" s="852" customFormat="1" ht="24" hidden="1" customHeight="1">
      <c r="A44" s="1351"/>
      <c r="B44" s="1351"/>
      <c r="C44" s="1351"/>
      <c r="D44" s="1351"/>
      <c r="E44" s="1351"/>
      <c r="F44" s="1351"/>
      <c r="G44" s="1351"/>
      <c r="H44" s="1351"/>
      <c r="I44" s="1351"/>
      <c r="J44" s="1351"/>
      <c r="K44" s="1351"/>
      <c r="L44" s="1351"/>
      <c r="M44" s="1351"/>
      <c r="N44" s="1351"/>
      <c r="O44" s="1351"/>
      <c r="P44" s="902"/>
      <c r="R44" s="920">
        <f>SUM(R19:R43)</f>
        <v>0</v>
      </c>
      <c r="S44" s="902"/>
      <c r="T44" s="902"/>
      <c r="U44" s="902"/>
      <c r="V44" s="902"/>
      <c r="W44" s="902"/>
      <c r="X44" s="902"/>
      <c r="Y44" s="902"/>
    </row>
    <row r="45" spans="1:51" s="852" customFormat="1" ht="24" hidden="1" customHeight="1">
      <c r="A45" s="1351"/>
      <c r="B45" s="1351"/>
      <c r="C45" s="1351"/>
      <c r="D45" s="1351"/>
      <c r="E45" s="1351"/>
      <c r="F45" s="1351"/>
      <c r="G45" s="1351"/>
      <c r="H45" s="1351"/>
      <c r="I45" s="1351"/>
      <c r="J45" s="1351"/>
      <c r="K45" s="1351"/>
      <c r="L45" s="1351"/>
      <c r="M45" s="1351"/>
      <c r="N45" s="1351"/>
      <c r="O45" s="1351"/>
      <c r="P45" s="902"/>
      <c r="Q45" s="902"/>
      <c r="R45" s="902"/>
      <c r="S45" s="902"/>
      <c r="T45" s="902"/>
      <c r="U45" s="902"/>
      <c r="V45" s="902"/>
      <c r="W45" s="902"/>
      <c r="X45" s="902"/>
      <c r="Y45" s="902"/>
    </row>
    <row r="46" spans="1:51" ht="24" customHeight="1">
      <c r="A46" s="921"/>
      <c r="B46" s="922"/>
      <c r="C46" s="922"/>
      <c r="D46" s="922"/>
      <c r="E46" s="922"/>
      <c r="F46" s="922"/>
      <c r="G46" s="922"/>
      <c r="H46" s="1367" t="s">
        <v>497</v>
      </c>
      <c r="I46" s="1367"/>
      <c r="J46" s="1367"/>
      <c r="K46" s="1367"/>
      <c r="L46" s="1367"/>
      <c r="M46" s="1368"/>
      <c r="N46" s="923">
        <f>SUM(N19:N43)</f>
        <v>0</v>
      </c>
      <c r="O46" s="924"/>
      <c r="P46" s="840">
        <f>SUM(P19:P45)</f>
        <v>0</v>
      </c>
      <c r="S46" s="840"/>
      <c r="T46" s="1268">
        <f>SUM(T19:T45)</f>
        <v>0</v>
      </c>
      <c r="Z46" s="914"/>
      <c r="AA46" s="914"/>
      <c r="AB46" s="1271"/>
      <c r="AC46" s="914"/>
      <c r="AD46" s="914"/>
      <c r="AF46" s="1269"/>
      <c r="AG46" s="849"/>
      <c r="AH46" s="849"/>
      <c r="AI46" s="849"/>
      <c r="AJ46" s="849"/>
      <c r="AK46" s="849"/>
      <c r="AL46" s="849"/>
      <c r="AM46" s="849"/>
      <c r="AN46" s="849"/>
      <c r="AO46" s="849"/>
      <c r="AP46" s="849"/>
      <c r="AQ46" s="849"/>
      <c r="AR46" s="849"/>
      <c r="AS46" s="849"/>
      <c r="AT46" s="849"/>
      <c r="AU46" s="849"/>
      <c r="AV46" s="849"/>
      <c r="AW46" s="849"/>
      <c r="AX46" s="849"/>
      <c r="AY46" s="849"/>
    </row>
    <row r="47" spans="1:51" hidden="1">
      <c r="A47" s="926"/>
      <c r="B47" s="927"/>
      <c r="C47" s="927"/>
      <c r="D47" s="927"/>
      <c r="E47" s="927"/>
      <c r="F47" s="927"/>
      <c r="G47" s="927"/>
      <c r="H47" s="1362" t="s">
        <v>509</v>
      </c>
      <c r="I47" s="1362"/>
      <c r="J47" s="1362"/>
      <c r="K47" s="1362"/>
      <c r="L47" s="1362"/>
      <c r="M47" s="1363"/>
      <c r="N47" s="928">
        <f>'Sch-7'!M20</f>
        <v>0</v>
      </c>
      <c r="O47" s="929"/>
      <c r="Z47" s="853"/>
      <c r="AA47" s="914"/>
      <c r="AB47" s="1271"/>
      <c r="AC47" s="853"/>
      <c r="AD47" s="914"/>
      <c r="AG47" s="849"/>
      <c r="AH47" s="849"/>
      <c r="AI47" s="849"/>
      <c r="AJ47" s="849"/>
      <c r="AK47" s="849"/>
      <c r="AL47" s="849"/>
      <c r="AM47" s="849"/>
      <c r="AN47" s="849"/>
      <c r="AO47" s="849"/>
      <c r="AP47" s="849"/>
      <c r="AQ47" s="849"/>
      <c r="AR47" s="849"/>
      <c r="AS47" s="849"/>
      <c r="AT47" s="849"/>
      <c r="AU47" s="849"/>
      <c r="AV47" s="849"/>
      <c r="AW47" s="849"/>
      <c r="AX47" s="849"/>
      <c r="AY47" s="849"/>
    </row>
    <row r="48" spans="1:51" ht="15" hidden="1" customHeight="1" thickBot="1">
      <c r="A48" s="930"/>
      <c r="B48" s="931"/>
      <c r="C48" s="931"/>
      <c r="D48" s="931"/>
      <c r="E48" s="931"/>
      <c r="F48" s="931"/>
      <c r="G48" s="931"/>
      <c r="H48" s="1364" t="s">
        <v>426</v>
      </c>
      <c r="I48" s="1365"/>
      <c r="J48" s="1365"/>
      <c r="K48" s="1365"/>
      <c r="L48" s="1365"/>
      <c r="M48" s="1366"/>
      <c r="N48" s="932">
        <f>N47+N46</f>
        <v>0</v>
      </c>
      <c r="O48" s="933"/>
      <c r="Z48" s="853"/>
      <c r="AA48" s="920"/>
      <c r="AB48" s="1270"/>
      <c r="AC48" s="934"/>
      <c r="AD48" s="920"/>
      <c r="AF48" s="935"/>
      <c r="AG48" s="849"/>
      <c r="AH48" s="849"/>
      <c r="AI48" s="849"/>
      <c r="AJ48" s="849"/>
      <c r="AK48" s="849"/>
      <c r="AL48" s="849"/>
      <c r="AM48" s="849"/>
      <c r="AN48" s="849"/>
      <c r="AO48" s="849"/>
      <c r="AP48" s="849"/>
      <c r="AQ48" s="849"/>
      <c r="AR48" s="849"/>
      <c r="AS48" s="849"/>
      <c r="AT48" s="849"/>
      <c r="AU48" s="849"/>
      <c r="AV48" s="849"/>
      <c r="AW48" s="849"/>
      <c r="AX48" s="849"/>
      <c r="AY48" s="849"/>
    </row>
    <row r="49" spans="1:51" ht="15" customHeight="1">
      <c r="A49" s="936"/>
      <c r="B49" s="936"/>
      <c r="C49" s="936"/>
      <c r="D49" s="936"/>
      <c r="E49" s="936"/>
      <c r="F49" s="936"/>
      <c r="G49" s="936"/>
      <c r="H49" s="1364" t="s">
        <v>514</v>
      </c>
      <c r="I49" s="1365"/>
      <c r="J49" s="1365"/>
      <c r="K49" s="1365"/>
      <c r="L49" s="1365"/>
      <c r="M49" s="1366"/>
      <c r="N49" s="932">
        <f>R44</f>
        <v>0</v>
      </c>
      <c r="O49" s="933"/>
      <c r="Z49" s="853"/>
      <c r="AA49" s="920"/>
      <c r="AB49" s="1270"/>
      <c r="AC49" s="934"/>
      <c r="AD49" s="920"/>
      <c r="AF49" s="935"/>
      <c r="AG49" s="849"/>
      <c r="AH49" s="849"/>
      <c r="AI49" s="849"/>
      <c r="AJ49" s="849"/>
      <c r="AK49" s="849"/>
      <c r="AL49" s="849"/>
      <c r="AM49" s="849"/>
      <c r="AN49" s="849"/>
      <c r="AO49" s="849"/>
      <c r="AP49" s="849"/>
      <c r="AQ49" s="849"/>
      <c r="AR49" s="849"/>
      <c r="AS49" s="849"/>
      <c r="AT49" s="849"/>
      <c r="AU49" s="849"/>
      <c r="AV49" s="849"/>
      <c r="AW49" s="849"/>
      <c r="AX49" s="849"/>
      <c r="AY49" s="849"/>
    </row>
    <row r="50" spans="1:51">
      <c r="A50" s="1369"/>
      <c r="B50" s="1369"/>
      <c r="C50" s="1369"/>
      <c r="D50" s="1369"/>
      <c r="E50" s="1369"/>
      <c r="F50" s="1369"/>
      <c r="G50" s="1369"/>
      <c r="H50" s="1369"/>
      <c r="I50" s="1369"/>
      <c r="J50" s="1369"/>
      <c r="K50" s="1369"/>
      <c r="L50" s="1369"/>
      <c r="M50" s="1369"/>
      <c r="N50" s="1369"/>
      <c r="O50" s="1369"/>
      <c r="Z50" s="937"/>
      <c r="AA50" s="914"/>
      <c r="AB50" s="1271"/>
      <c r="AC50" s="937"/>
      <c r="AD50" s="914"/>
      <c r="AG50" s="849"/>
      <c r="AH50" s="849"/>
      <c r="AI50" s="849"/>
      <c r="AJ50" s="849"/>
      <c r="AK50" s="849"/>
      <c r="AL50" s="849"/>
      <c r="AM50" s="849"/>
      <c r="AN50" s="849"/>
      <c r="AO50" s="849"/>
      <c r="AP50" s="849"/>
      <c r="AQ50" s="849"/>
      <c r="AR50" s="849"/>
      <c r="AS50" s="849"/>
      <c r="AT50" s="849"/>
      <c r="AU50" s="849"/>
      <c r="AV50" s="849"/>
      <c r="AW50" s="849"/>
      <c r="AX50" s="849"/>
      <c r="AY50" s="849"/>
    </row>
    <row r="51" spans="1:51" ht="14.45" customHeight="1">
      <c r="A51" s="938" t="s">
        <v>413</v>
      </c>
      <c r="B51" s="1373" t="s">
        <v>489</v>
      </c>
      <c r="C51" s="1373"/>
      <c r="D51" s="1373"/>
      <c r="E51" s="1373"/>
      <c r="F51" s="1373"/>
      <c r="G51" s="1373"/>
      <c r="H51" s="1373"/>
      <c r="I51" s="1373"/>
      <c r="J51" s="1373"/>
      <c r="K51" s="1373"/>
      <c r="L51" s="1373"/>
      <c r="M51" s="1373"/>
      <c r="N51" s="1373"/>
      <c r="O51" s="1373"/>
      <c r="AB51" s="1271"/>
      <c r="AG51" s="849"/>
      <c r="AH51" s="849"/>
      <c r="AI51" s="849"/>
      <c r="AJ51" s="849"/>
      <c r="AK51" s="849"/>
      <c r="AL51" s="849"/>
      <c r="AM51" s="849"/>
      <c r="AN51" s="849"/>
      <c r="AO51" s="849"/>
      <c r="AP51" s="849"/>
      <c r="AQ51" s="849"/>
      <c r="AR51" s="849"/>
      <c r="AS51" s="849"/>
      <c r="AT51" s="849"/>
      <c r="AU51" s="849"/>
      <c r="AV51" s="849"/>
      <c r="AW51" s="849"/>
      <c r="AX51" s="849"/>
      <c r="AY51" s="849"/>
    </row>
    <row r="52" spans="1:51" ht="14.45" customHeight="1">
      <c r="A52" s="939" t="s">
        <v>491</v>
      </c>
      <c r="B52" s="1370" t="s">
        <v>490</v>
      </c>
      <c r="C52" s="1370"/>
      <c r="D52" s="1370"/>
      <c r="E52" s="1370"/>
      <c r="F52" s="1370"/>
      <c r="G52" s="1370"/>
      <c r="H52" s="1370"/>
      <c r="I52" s="1370"/>
      <c r="J52" s="1370"/>
      <c r="K52" s="1370"/>
      <c r="L52" s="1370"/>
      <c r="M52" s="1370"/>
      <c r="N52" s="1370"/>
      <c r="O52" s="1370"/>
      <c r="AB52" s="1271"/>
      <c r="AG52" s="849"/>
      <c r="AH52" s="849"/>
      <c r="AI52" s="849"/>
      <c r="AJ52" s="849"/>
      <c r="AK52" s="849"/>
      <c r="AL52" s="849"/>
      <c r="AM52" s="849"/>
      <c r="AN52" s="849"/>
      <c r="AO52" s="849"/>
      <c r="AP52" s="849"/>
      <c r="AQ52" s="849"/>
      <c r="AR52" s="849"/>
      <c r="AS52" s="849"/>
      <c r="AT52" s="849"/>
      <c r="AU52" s="849"/>
      <c r="AV52" s="849"/>
      <c r="AW52" s="849"/>
      <c r="AX52" s="849"/>
      <c r="AY52" s="849"/>
    </row>
    <row r="53" spans="1:51">
      <c r="A53" s="939"/>
      <c r="B53" s="939"/>
      <c r="C53" s="939"/>
      <c r="D53" s="939"/>
      <c r="E53" s="939"/>
      <c r="F53" s="1370"/>
      <c r="G53" s="1370"/>
      <c r="H53" s="1370"/>
      <c r="I53" s="1370"/>
      <c r="J53" s="1370"/>
      <c r="K53" s="1370"/>
      <c r="L53" s="1370"/>
      <c r="M53" s="1370"/>
      <c r="N53" s="1370"/>
      <c r="O53" s="1370"/>
      <c r="AG53" s="849"/>
      <c r="AH53" s="849"/>
      <c r="AI53" s="849"/>
      <c r="AJ53" s="849"/>
      <c r="AK53" s="849"/>
      <c r="AL53" s="849"/>
      <c r="AM53" s="849"/>
      <c r="AN53" s="849"/>
      <c r="AO53" s="849"/>
      <c r="AP53" s="849"/>
      <c r="AQ53" s="849"/>
      <c r="AR53" s="849"/>
      <c r="AS53" s="849"/>
      <c r="AT53" s="849"/>
      <c r="AU53" s="849"/>
      <c r="AV53" s="849"/>
      <c r="AW53" s="849"/>
      <c r="AX53" s="849"/>
      <c r="AY53" s="849"/>
    </row>
    <row r="54" spans="1:51" ht="30">
      <c r="A54" s="940" t="s">
        <v>409</v>
      </c>
      <c r="B54" s="941" t="str">
        <f>'Names of Bidder'!D32&amp;"-"&amp; 'Names of Bidder'!E32&amp;"-" &amp;'Names of Bidder'!F32</f>
        <v>2-Feb-2020</v>
      </c>
      <c r="C54" s="940"/>
      <c r="D54" s="940"/>
      <c r="E54" s="940"/>
      <c r="F54" s="1285" t="str">
        <f>IF('Sch-1'!B54=0,"", 'Sch-1'!B54)</f>
        <v>2-Feb-2020</v>
      </c>
      <c r="G54" s="940"/>
      <c r="H54" s="940"/>
      <c r="I54" s="942"/>
      <c r="K54" s="943"/>
      <c r="L54" s="944"/>
      <c r="O54" s="844"/>
      <c r="AG54" s="849"/>
      <c r="AH54" s="849"/>
      <c r="AI54" s="849"/>
      <c r="AJ54" s="849"/>
      <c r="AK54" s="849"/>
      <c r="AL54" s="849"/>
      <c r="AM54" s="849"/>
      <c r="AN54" s="849"/>
      <c r="AO54" s="849"/>
      <c r="AP54" s="849"/>
      <c r="AQ54" s="849"/>
      <c r="AR54" s="849"/>
      <c r="AS54" s="849"/>
      <c r="AT54" s="849"/>
      <c r="AU54" s="849"/>
      <c r="AV54" s="849"/>
      <c r="AW54" s="849"/>
      <c r="AX54" s="849"/>
      <c r="AY54" s="849"/>
    </row>
    <row r="55" spans="1:51" ht="30">
      <c r="A55" s="940" t="s">
        <v>410</v>
      </c>
      <c r="B55" s="941" t="str">
        <f>IF('Names of Bidder'!D33=0, "", 'Names of Bidder'!D33)</f>
        <v/>
      </c>
      <c r="C55" s="940"/>
      <c r="D55" s="940"/>
      <c r="E55" s="940"/>
      <c r="F55" s="849" t="str">
        <f>IF('Sch-1'!B55=0,"", 'Sch-1'!B55)</f>
        <v/>
      </c>
      <c r="G55" s="940"/>
      <c r="H55" s="940"/>
      <c r="I55" s="942"/>
      <c r="L55" s="944" t="s">
        <v>411</v>
      </c>
      <c r="M55" s="945" t="str">
        <f>IF('Names of Bidder'!D25=0, "", 'Names of Bidder'!D25)</f>
        <v/>
      </c>
      <c r="O55" s="844"/>
      <c r="AG55" s="849"/>
      <c r="AH55" s="849"/>
      <c r="AI55" s="849"/>
      <c r="AJ55" s="849"/>
      <c r="AK55" s="849"/>
      <c r="AL55" s="849"/>
      <c r="AM55" s="849"/>
      <c r="AN55" s="849"/>
      <c r="AO55" s="849"/>
      <c r="AP55" s="849"/>
      <c r="AQ55" s="849"/>
      <c r="AR55" s="849"/>
      <c r="AS55" s="849"/>
      <c r="AT55" s="849"/>
      <c r="AU55" s="849"/>
      <c r="AV55" s="849"/>
      <c r="AW55" s="849"/>
      <c r="AX55" s="849"/>
      <c r="AY55" s="849"/>
    </row>
    <row r="56" spans="1:51">
      <c r="A56" s="946"/>
      <c r="B56" s="946"/>
      <c r="C56" s="946"/>
      <c r="D56" s="946"/>
      <c r="E56" s="946"/>
      <c r="F56" s="946"/>
      <c r="G56" s="946"/>
      <c r="H56" s="946"/>
      <c r="I56" s="947"/>
      <c r="J56" s="902"/>
      <c r="K56" s="946"/>
      <c r="L56" s="944" t="s">
        <v>412</v>
      </c>
      <c r="M56" s="945" t="str">
        <f>IF('Names of Bidder'!D26=0, "", 'Names of Bidder'!D26)</f>
        <v/>
      </c>
      <c r="N56" s="902"/>
      <c r="AG56" s="849"/>
      <c r="AH56" s="849"/>
      <c r="AI56" s="849"/>
      <c r="AJ56" s="849"/>
      <c r="AK56" s="849"/>
      <c r="AL56" s="849"/>
      <c r="AM56" s="849"/>
      <c r="AN56" s="849"/>
      <c r="AO56" s="849"/>
      <c r="AP56" s="849"/>
      <c r="AQ56" s="849"/>
      <c r="AR56" s="849"/>
      <c r="AS56" s="849"/>
      <c r="AT56" s="849"/>
      <c r="AU56" s="849"/>
      <c r="AV56" s="849"/>
      <c r="AW56" s="849"/>
      <c r="AX56" s="849"/>
      <c r="AY56" s="849"/>
    </row>
    <row r="57" spans="1:51">
      <c r="A57" s="948"/>
      <c r="B57" s="948"/>
      <c r="C57" s="948"/>
      <c r="D57" s="948"/>
      <c r="E57" s="948"/>
      <c r="F57" s="948"/>
      <c r="G57" s="948"/>
      <c r="H57" s="948"/>
      <c r="I57" s="949"/>
      <c r="J57" s="950"/>
      <c r="K57" s="948"/>
      <c r="L57" s="944"/>
      <c r="M57" s="951"/>
      <c r="N57" s="952"/>
      <c r="O57" s="953"/>
      <c r="AG57" s="849"/>
      <c r="AH57" s="849"/>
      <c r="AI57" s="849"/>
      <c r="AJ57" s="849"/>
      <c r="AK57" s="849"/>
      <c r="AL57" s="849"/>
      <c r="AM57" s="849"/>
      <c r="AN57" s="849"/>
      <c r="AO57" s="849"/>
      <c r="AP57" s="849"/>
      <c r="AQ57" s="849"/>
      <c r="AR57" s="849"/>
      <c r="AS57" s="849"/>
      <c r="AT57" s="849"/>
      <c r="AU57" s="849"/>
      <c r="AV57" s="849"/>
      <c r="AW57" s="849"/>
      <c r="AX57" s="849"/>
      <c r="AY57" s="849"/>
    </row>
    <row r="58" spans="1:51">
      <c r="A58" s="948"/>
      <c r="B58" s="948"/>
      <c r="C58" s="948"/>
      <c r="D58" s="948"/>
      <c r="E58" s="948"/>
      <c r="F58" s="948"/>
      <c r="G58" s="948"/>
      <c r="H58" s="948"/>
      <c r="I58" s="949"/>
      <c r="J58" s="950"/>
      <c r="K58" s="948"/>
      <c r="L58" s="948"/>
      <c r="M58" s="950"/>
      <c r="N58" s="950"/>
      <c r="O58" s="954"/>
      <c r="AG58" s="849"/>
      <c r="AH58" s="849"/>
      <c r="AI58" s="849"/>
      <c r="AJ58" s="849"/>
      <c r="AK58" s="849"/>
      <c r="AL58" s="849"/>
      <c r="AM58" s="849"/>
      <c r="AN58" s="849"/>
      <c r="AO58" s="849"/>
      <c r="AP58" s="849"/>
      <c r="AQ58" s="849"/>
      <c r="AR58" s="849"/>
      <c r="AS58" s="849"/>
      <c r="AT58" s="849"/>
      <c r="AU58" s="849"/>
      <c r="AV58" s="849"/>
      <c r="AW58" s="849"/>
      <c r="AX58" s="849"/>
      <c r="AY58" s="849"/>
    </row>
    <row r="59" spans="1:51">
      <c r="A59" s="948"/>
      <c r="B59" s="948"/>
      <c r="C59" s="948"/>
      <c r="D59" s="948"/>
      <c r="E59" s="948"/>
      <c r="F59" s="948"/>
      <c r="G59" s="948"/>
      <c r="H59" s="948"/>
      <c r="I59" s="949"/>
      <c r="J59" s="950"/>
      <c r="K59" s="948"/>
      <c r="L59" s="948"/>
      <c r="M59" s="950"/>
      <c r="N59" s="950"/>
      <c r="O59" s="954"/>
      <c r="AG59" s="849"/>
      <c r="AH59" s="849"/>
      <c r="AI59" s="849"/>
      <c r="AJ59" s="849"/>
      <c r="AK59" s="849"/>
      <c r="AL59" s="849"/>
      <c r="AM59" s="849"/>
      <c r="AN59" s="849"/>
      <c r="AO59" s="849"/>
      <c r="AP59" s="849"/>
      <c r="AQ59" s="849"/>
      <c r="AR59" s="849"/>
      <c r="AS59" s="849"/>
      <c r="AT59" s="849"/>
      <c r="AU59" s="849"/>
      <c r="AV59" s="849"/>
      <c r="AW59" s="849"/>
      <c r="AX59" s="849"/>
      <c r="AY59" s="849"/>
    </row>
    <row r="60" spans="1:51">
      <c r="A60" s="948"/>
      <c r="B60" s="948"/>
      <c r="C60" s="948"/>
      <c r="D60" s="948"/>
      <c r="E60" s="948"/>
      <c r="F60" s="948"/>
      <c r="G60" s="948"/>
      <c r="H60" s="948"/>
      <c r="I60" s="949"/>
      <c r="J60" s="950"/>
      <c r="K60" s="948"/>
      <c r="L60" s="948"/>
      <c r="M60" s="950"/>
      <c r="N60" s="950"/>
      <c r="O60" s="954"/>
      <c r="AG60" s="849"/>
      <c r="AH60" s="849"/>
      <c r="AI60" s="849"/>
      <c r="AJ60" s="849"/>
      <c r="AK60" s="849"/>
      <c r="AL60" s="849"/>
      <c r="AM60" s="849"/>
      <c r="AN60" s="849"/>
      <c r="AO60" s="849"/>
      <c r="AP60" s="849"/>
      <c r="AQ60" s="849"/>
      <c r="AR60" s="849"/>
      <c r="AS60" s="849"/>
      <c r="AT60" s="849"/>
      <c r="AU60" s="849"/>
      <c r="AV60" s="849"/>
      <c r="AW60" s="849"/>
      <c r="AX60" s="849"/>
      <c r="AY60" s="849"/>
    </row>
    <row r="61" spans="1:51">
      <c r="A61" s="948"/>
      <c r="B61" s="948"/>
      <c r="C61" s="948"/>
      <c r="D61" s="948"/>
      <c r="E61" s="948"/>
      <c r="F61" s="948"/>
      <c r="G61" s="948"/>
      <c r="H61" s="948"/>
      <c r="I61" s="949"/>
      <c r="J61" s="950"/>
      <c r="K61" s="948"/>
      <c r="L61" s="948"/>
      <c r="M61" s="950"/>
      <c r="N61" s="950"/>
      <c r="O61" s="954"/>
      <c r="AG61" s="849"/>
      <c r="AH61" s="849"/>
      <c r="AI61" s="849"/>
      <c r="AJ61" s="849"/>
      <c r="AK61" s="849"/>
      <c r="AL61" s="849"/>
      <c r="AM61" s="849"/>
      <c r="AN61" s="849"/>
      <c r="AO61" s="849"/>
      <c r="AP61" s="849"/>
      <c r="AQ61" s="849"/>
      <c r="AR61" s="849"/>
      <c r="AS61" s="849"/>
      <c r="AT61" s="849"/>
      <c r="AU61" s="849"/>
      <c r="AV61" s="849"/>
      <c r="AW61" s="849"/>
      <c r="AX61" s="849"/>
      <c r="AY61" s="849"/>
    </row>
    <row r="62" spans="1:51">
      <c r="A62" s="948"/>
      <c r="B62" s="948"/>
      <c r="C62" s="948"/>
      <c r="D62" s="948"/>
      <c r="E62" s="948"/>
      <c r="F62" s="948"/>
      <c r="G62" s="948"/>
      <c r="H62" s="948"/>
      <c r="I62" s="949"/>
      <c r="J62" s="950"/>
      <c r="K62" s="948"/>
      <c r="L62" s="948"/>
      <c r="M62" s="950"/>
      <c r="N62" s="950"/>
      <c r="O62" s="954"/>
      <c r="AG62" s="849"/>
      <c r="AH62" s="849"/>
      <c r="AI62" s="849"/>
      <c r="AJ62" s="849"/>
      <c r="AK62" s="849"/>
      <c r="AL62" s="849"/>
      <c r="AM62" s="849"/>
      <c r="AN62" s="849"/>
      <c r="AO62" s="849"/>
      <c r="AP62" s="849"/>
      <c r="AQ62" s="849"/>
      <c r="AR62" s="849"/>
      <c r="AS62" s="849"/>
      <c r="AT62" s="849"/>
      <c r="AU62" s="849"/>
      <c r="AV62" s="849"/>
      <c r="AW62" s="849"/>
      <c r="AX62" s="849"/>
      <c r="AY62" s="849"/>
    </row>
    <row r="63" spans="1:51">
      <c r="A63" s="948"/>
      <c r="B63" s="948"/>
      <c r="C63" s="948"/>
      <c r="D63" s="948"/>
      <c r="E63" s="948"/>
      <c r="F63" s="948"/>
      <c r="G63" s="948"/>
      <c r="H63" s="948"/>
      <c r="I63" s="949"/>
      <c r="J63" s="950"/>
      <c r="K63" s="948"/>
      <c r="L63" s="948"/>
      <c r="M63" s="950"/>
      <c r="N63" s="950"/>
      <c r="O63" s="954"/>
      <c r="AG63" s="849"/>
      <c r="AH63" s="849"/>
      <c r="AI63" s="849"/>
      <c r="AJ63" s="849"/>
      <c r="AK63" s="849"/>
      <c r="AL63" s="849"/>
      <c r="AM63" s="849"/>
      <c r="AN63" s="849"/>
      <c r="AO63" s="849"/>
      <c r="AP63" s="849"/>
      <c r="AQ63" s="849"/>
      <c r="AR63" s="849"/>
      <c r="AS63" s="849"/>
      <c r="AT63" s="849"/>
      <c r="AU63" s="849"/>
      <c r="AV63" s="849"/>
      <c r="AW63" s="849"/>
      <c r="AX63" s="849"/>
      <c r="AY63" s="849"/>
    </row>
    <row r="64" spans="1:51">
      <c r="A64" s="948"/>
      <c r="B64" s="948"/>
      <c r="C64" s="948"/>
      <c r="D64" s="948"/>
      <c r="E64" s="948"/>
      <c r="F64" s="948"/>
      <c r="G64" s="948"/>
      <c r="H64" s="948"/>
      <c r="I64" s="949"/>
      <c r="J64" s="950"/>
      <c r="K64" s="948"/>
      <c r="L64" s="948"/>
      <c r="M64" s="950"/>
      <c r="N64" s="950"/>
      <c r="O64" s="954"/>
      <c r="P64" s="849"/>
      <c r="Q64" s="849"/>
      <c r="R64" s="849"/>
      <c r="S64" s="849"/>
      <c r="T64" s="849"/>
      <c r="U64" s="849"/>
      <c r="V64" s="849"/>
      <c r="W64" s="849"/>
      <c r="X64" s="849"/>
      <c r="Y64" s="849"/>
      <c r="Z64" s="849"/>
      <c r="AA64" s="849"/>
      <c r="AB64" s="849"/>
      <c r="AC64" s="849"/>
      <c r="AD64" s="849"/>
      <c r="AE64" s="849"/>
      <c r="AF64" s="849"/>
      <c r="AG64" s="849"/>
      <c r="AH64" s="849"/>
      <c r="AI64" s="849"/>
      <c r="AJ64" s="849"/>
      <c r="AK64" s="849"/>
      <c r="AL64" s="849"/>
      <c r="AM64" s="849"/>
      <c r="AN64" s="849"/>
      <c r="AO64" s="849"/>
      <c r="AP64" s="849"/>
      <c r="AQ64" s="849"/>
      <c r="AR64" s="849"/>
      <c r="AS64" s="849"/>
      <c r="AT64" s="849"/>
      <c r="AU64" s="849"/>
      <c r="AV64" s="849"/>
      <c r="AW64" s="849"/>
      <c r="AX64" s="849"/>
      <c r="AY64" s="849"/>
    </row>
    <row r="65" spans="1:51">
      <c r="A65" s="948"/>
      <c r="B65" s="948"/>
      <c r="C65" s="948"/>
      <c r="D65" s="948"/>
      <c r="E65" s="948"/>
      <c r="F65" s="948"/>
      <c r="G65" s="948"/>
      <c r="H65" s="948"/>
      <c r="I65" s="949"/>
      <c r="J65" s="950"/>
      <c r="K65" s="948"/>
      <c r="L65" s="948"/>
      <c r="M65" s="950"/>
      <c r="N65" s="950"/>
      <c r="O65" s="954"/>
      <c r="P65" s="849"/>
      <c r="Q65" s="849"/>
      <c r="R65" s="849"/>
      <c r="S65" s="849"/>
      <c r="T65" s="849"/>
      <c r="U65" s="849"/>
      <c r="V65" s="849"/>
      <c r="W65" s="849"/>
      <c r="X65" s="849"/>
      <c r="Y65" s="849"/>
      <c r="Z65" s="849"/>
      <c r="AA65" s="849"/>
      <c r="AB65" s="849"/>
      <c r="AC65" s="849"/>
      <c r="AD65" s="849"/>
      <c r="AE65" s="849"/>
      <c r="AF65" s="849"/>
      <c r="AG65" s="849"/>
      <c r="AH65" s="849"/>
      <c r="AI65" s="849"/>
      <c r="AJ65" s="849"/>
      <c r="AK65" s="849"/>
      <c r="AL65" s="849"/>
      <c r="AM65" s="849"/>
      <c r="AN65" s="849"/>
      <c r="AO65" s="849"/>
      <c r="AP65" s="849"/>
      <c r="AQ65" s="849"/>
      <c r="AR65" s="849"/>
      <c r="AS65" s="849"/>
      <c r="AT65" s="849"/>
      <c r="AU65" s="849"/>
      <c r="AV65" s="849"/>
      <c r="AW65" s="849"/>
      <c r="AX65" s="849"/>
      <c r="AY65" s="849"/>
    </row>
    <row r="66" spans="1:51">
      <c r="A66" s="948"/>
      <c r="B66" s="948"/>
      <c r="C66" s="948"/>
      <c r="D66" s="948"/>
      <c r="E66" s="948"/>
      <c r="F66" s="948"/>
      <c r="G66" s="948"/>
      <c r="H66" s="948"/>
      <c r="I66" s="949"/>
      <c r="J66" s="950"/>
      <c r="K66" s="948"/>
      <c r="L66" s="948"/>
      <c r="M66" s="950"/>
      <c r="N66" s="950"/>
      <c r="O66" s="954"/>
      <c r="P66" s="849"/>
      <c r="Q66" s="849"/>
      <c r="R66" s="849"/>
      <c r="S66" s="849"/>
      <c r="T66" s="849"/>
      <c r="U66" s="849"/>
      <c r="V66" s="849"/>
      <c r="W66" s="849"/>
      <c r="X66" s="849"/>
      <c r="Y66" s="849"/>
      <c r="Z66" s="849"/>
      <c r="AA66" s="849"/>
      <c r="AB66" s="849"/>
      <c r="AC66" s="849"/>
      <c r="AD66" s="849"/>
      <c r="AE66" s="849"/>
      <c r="AF66" s="849"/>
      <c r="AG66" s="849"/>
      <c r="AH66" s="849"/>
      <c r="AI66" s="849"/>
      <c r="AJ66" s="849"/>
      <c r="AK66" s="849"/>
      <c r="AL66" s="849"/>
      <c r="AM66" s="849"/>
      <c r="AN66" s="849"/>
      <c r="AO66" s="849"/>
      <c r="AP66" s="849"/>
      <c r="AQ66" s="849"/>
      <c r="AR66" s="849"/>
      <c r="AS66" s="849"/>
      <c r="AT66" s="849"/>
      <c r="AU66" s="849"/>
      <c r="AV66" s="849"/>
      <c r="AW66" s="849"/>
      <c r="AX66" s="849"/>
      <c r="AY66" s="849"/>
    </row>
    <row r="67" spans="1:51">
      <c r="A67" s="948"/>
      <c r="B67" s="948"/>
      <c r="C67" s="948"/>
      <c r="D67" s="948"/>
      <c r="E67" s="948"/>
      <c r="F67" s="948"/>
      <c r="G67" s="948"/>
      <c r="H67" s="948"/>
      <c r="I67" s="949"/>
      <c r="J67" s="950"/>
      <c r="K67" s="948"/>
      <c r="L67" s="948"/>
      <c r="M67" s="950"/>
      <c r="N67" s="950"/>
      <c r="O67" s="954"/>
      <c r="P67" s="849"/>
      <c r="Q67" s="849"/>
      <c r="R67" s="849"/>
      <c r="S67" s="849"/>
      <c r="T67" s="849"/>
      <c r="U67" s="849"/>
      <c r="V67" s="849"/>
      <c r="W67" s="849"/>
      <c r="X67" s="849"/>
      <c r="Y67" s="849"/>
      <c r="Z67" s="849"/>
      <c r="AA67" s="849"/>
      <c r="AB67" s="849"/>
      <c r="AC67" s="849"/>
      <c r="AD67" s="849"/>
      <c r="AE67" s="849"/>
      <c r="AF67" s="849"/>
      <c r="AG67" s="849"/>
      <c r="AH67" s="849"/>
      <c r="AI67" s="849"/>
      <c r="AJ67" s="849"/>
      <c r="AK67" s="849"/>
      <c r="AL67" s="849"/>
      <c r="AM67" s="849"/>
      <c r="AN67" s="849"/>
      <c r="AO67" s="849"/>
      <c r="AP67" s="849"/>
      <c r="AQ67" s="849"/>
      <c r="AR67" s="849"/>
      <c r="AS67" s="849"/>
      <c r="AT67" s="849"/>
      <c r="AU67" s="849"/>
      <c r="AV67" s="849"/>
      <c r="AW67" s="849"/>
      <c r="AX67" s="849"/>
      <c r="AY67" s="849"/>
    </row>
    <row r="68" spans="1:51">
      <c r="A68" s="948"/>
      <c r="B68" s="948"/>
      <c r="C68" s="948"/>
      <c r="D68" s="948"/>
      <c r="E68" s="948"/>
      <c r="F68" s="948"/>
      <c r="G68" s="948"/>
      <c r="H68" s="948"/>
      <c r="I68" s="949"/>
      <c r="J68" s="950"/>
      <c r="K68" s="948"/>
      <c r="L68" s="948"/>
      <c r="M68" s="950"/>
      <c r="N68" s="950"/>
      <c r="O68" s="954"/>
      <c r="P68" s="849"/>
      <c r="Q68" s="849"/>
      <c r="R68" s="849"/>
      <c r="S68" s="849"/>
      <c r="T68" s="849"/>
      <c r="U68" s="849"/>
      <c r="V68" s="849"/>
      <c r="W68" s="849"/>
      <c r="X68" s="849"/>
      <c r="Y68" s="849"/>
      <c r="Z68" s="849"/>
      <c r="AA68" s="849"/>
      <c r="AB68" s="849"/>
      <c r="AC68" s="849"/>
      <c r="AD68" s="849"/>
      <c r="AE68" s="849"/>
      <c r="AF68" s="849"/>
      <c r="AG68" s="849"/>
      <c r="AH68" s="849"/>
      <c r="AI68" s="849"/>
      <c r="AJ68" s="849"/>
      <c r="AK68" s="849"/>
      <c r="AL68" s="849"/>
      <c r="AM68" s="849"/>
      <c r="AN68" s="849"/>
      <c r="AO68" s="849"/>
      <c r="AP68" s="849"/>
      <c r="AQ68" s="849"/>
      <c r="AR68" s="849"/>
      <c r="AS68" s="849"/>
      <c r="AT68" s="849"/>
      <c r="AU68" s="849"/>
      <c r="AV68" s="849"/>
      <c r="AW68" s="849"/>
      <c r="AX68" s="849"/>
      <c r="AY68" s="849"/>
    </row>
    <row r="69" spans="1:51">
      <c r="A69" s="948"/>
      <c r="B69" s="948"/>
      <c r="C69" s="948"/>
      <c r="D69" s="948"/>
      <c r="E69" s="948"/>
      <c r="F69" s="948"/>
      <c r="G69" s="948"/>
      <c r="H69" s="948"/>
      <c r="I69" s="949"/>
      <c r="J69" s="950"/>
      <c r="K69" s="948"/>
      <c r="L69" s="948"/>
      <c r="M69" s="950"/>
      <c r="N69" s="950"/>
      <c r="O69" s="954"/>
      <c r="P69" s="849"/>
      <c r="Q69" s="849"/>
      <c r="R69" s="849"/>
      <c r="S69" s="849"/>
      <c r="T69" s="849"/>
      <c r="U69" s="849"/>
      <c r="V69" s="849"/>
      <c r="W69" s="849"/>
      <c r="X69" s="849"/>
      <c r="Y69" s="849"/>
      <c r="Z69" s="849"/>
      <c r="AA69" s="849"/>
      <c r="AB69" s="849"/>
      <c r="AC69" s="849"/>
      <c r="AD69" s="849"/>
      <c r="AE69" s="849"/>
      <c r="AF69" s="849"/>
      <c r="AG69" s="849"/>
      <c r="AH69" s="849"/>
      <c r="AI69" s="849"/>
      <c r="AJ69" s="849"/>
      <c r="AK69" s="849"/>
      <c r="AL69" s="849"/>
      <c r="AM69" s="849"/>
      <c r="AN69" s="849"/>
      <c r="AO69" s="849"/>
      <c r="AP69" s="849"/>
      <c r="AQ69" s="849"/>
      <c r="AR69" s="849"/>
      <c r="AS69" s="849"/>
      <c r="AT69" s="849"/>
      <c r="AU69" s="849"/>
      <c r="AV69" s="849"/>
      <c r="AW69" s="849"/>
      <c r="AX69" s="849"/>
      <c r="AY69" s="849"/>
    </row>
    <row r="70" spans="1:51">
      <c r="A70" s="948"/>
      <c r="B70" s="948"/>
      <c r="C70" s="948"/>
      <c r="D70" s="948"/>
      <c r="E70" s="948"/>
      <c r="F70" s="948"/>
      <c r="G70" s="948"/>
      <c r="H70" s="948"/>
      <c r="I70" s="949"/>
      <c r="J70" s="950"/>
      <c r="K70" s="948"/>
      <c r="L70" s="948"/>
      <c r="M70" s="950"/>
      <c r="N70" s="950"/>
      <c r="O70" s="954"/>
      <c r="P70" s="849"/>
      <c r="Q70" s="849"/>
      <c r="R70" s="849"/>
      <c r="S70" s="849"/>
      <c r="T70" s="849"/>
      <c r="U70" s="849"/>
      <c r="V70" s="849"/>
      <c r="W70" s="849"/>
      <c r="X70" s="849"/>
      <c r="Y70" s="849"/>
      <c r="Z70" s="849"/>
      <c r="AA70" s="849"/>
      <c r="AB70" s="849"/>
      <c r="AC70" s="849"/>
      <c r="AD70" s="849"/>
      <c r="AE70" s="849"/>
      <c r="AF70" s="849"/>
      <c r="AG70" s="849"/>
      <c r="AH70" s="849"/>
      <c r="AI70" s="849"/>
      <c r="AJ70" s="849"/>
      <c r="AK70" s="849"/>
      <c r="AL70" s="849"/>
      <c r="AM70" s="849"/>
      <c r="AN70" s="849"/>
      <c r="AO70" s="849"/>
      <c r="AP70" s="849"/>
      <c r="AQ70" s="849"/>
      <c r="AR70" s="849"/>
      <c r="AS70" s="849"/>
      <c r="AT70" s="849"/>
      <c r="AU70" s="849"/>
      <c r="AV70" s="849"/>
      <c r="AW70" s="849"/>
      <c r="AX70" s="849"/>
      <c r="AY70" s="849"/>
    </row>
    <row r="71" spans="1:51">
      <c r="A71" s="948"/>
      <c r="B71" s="948"/>
      <c r="C71" s="948"/>
      <c r="D71" s="948"/>
      <c r="E71" s="948"/>
      <c r="F71" s="948"/>
      <c r="G71" s="948"/>
      <c r="H71" s="948"/>
      <c r="I71" s="949"/>
      <c r="J71" s="950"/>
      <c r="K71" s="948"/>
      <c r="L71" s="948"/>
      <c r="M71" s="950"/>
      <c r="N71" s="950"/>
      <c r="O71" s="954"/>
      <c r="P71" s="849"/>
      <c r="Q71" s="849"/>
      <c r="R71" s="849"/>
      <c r="S71" s="849"/>
      <c r="T71" s="849"/>
      <c r="U71" s="849"/>
      <c r="V71" s="849"/>
      <c r="W71" s="849"/>
      <c r="X71" s="849"/>
      <c r="Y71" s="849"/>
      <c r="Z71" s="849"/>
      <c r="AA71" s="849"/>
      <c r="AB71" s="849"/>
      <c r="AC71" s="849"/>
      <c r="AD71" s="849"/>
      <c r="AE71" s="849"/>
      <c r="AF71" s="849"/>
      <c r="AG71" s="849"/>
      <c r="AH71" s="849"/>
      <c r="AI71" s="849"/>
      <c r="AJ71" s="849"/>
      <c r="AK71" s="849"/>
      <c r="AL71" s="849"/>
      <c r="AM71" s="849"/>
      <c r="AN71" s="849"/>
      <c r="AO71" s="849"/>
      <c r="AP71" s="849"/>
      <c r="AQ71" s="849"/>
      <c r="AR71" s="849"/>
      <c r="AS71" s="849"/>
      <c r="AT71" s="849"/>
      <c r="AU71" s="849"/>
      <c r="AV71" s="849"/>
      <c r="AW71" s="849"/>
      <c r="AX71" s="849"/>
      <c r="AY71" s="849"/>
    </row>
    <row r="72" spans="1:51">
      <c r="A72" s="948"/>
      <c r="B72" s="948"/>
      <c r="C72" s="948"/>
      <c r="D72" s="948"/>
      <c r="E72" s="948"/>
      <c r="F72" s="948"/>
      <c r="G72" s="948"/>
      <c r="H72" s="948"/>
      <c r="I72" s="949"/>
      <c r="J72" s="950"/>
      <c r="K72" s="948"/>
      <c r="L72" s="948"/>
      <c r="M72" s="950"/>
      <c r="N72" s="950"/>
      <c r="O72" s="954"/>
      <c r="P72" s="849"/>
      <c r="Q72" s="849"/>
      <c r="R72" s="849"/>
      <c r="S72" s="849"/>
      <c r="T72" s="849"/>
      <c r="U72" s="849"/>
      <c r="V72" s="849"/>
      <c r="W72" s="849"/>
      <c r="X72" s="849"/>
      <c r="Y72" s="849"/>
      <c r="Z72" s="849"/>
      <c r="AA72" s="849"/>
      <c r="AB72" s="849"/>
      <c r="AC72" s="849"/>
      <c r="AD72" s="849"/>
      <c r="AE72" s="849"/>
      <c r="AF72" s="849"/>
      <c r="AG72" s="849"/>
      <c r="AH72" s="849"/>
      <c r="AI72" s="849"/>
      <c r="AJ72" s="849"/>
      <c r="AK72" s="849"/>
      <c r="AL72" s="849"/>
      <c r="AM72" s="849"/>
      <c r="AN72" s="849"/>
      <c r="AO72" s="849"/>
      <c r="AP72" s="849"/>
      <c r="AQ72" s="849"/>
      <c r="AR72" s="849"/>
      <c r="AS72" s="849"/>
      <c r="AT72" s="849"/>
      <c r="AU72" s="849"/>
      <c r="AV72" s="849"/>
      <c r="AW72" s="849"/>
      <c r="AX72" s="849"/>
      <c r="AY72" s="849"/>
    </row>
    <row r="73" spans="1:51">
      <c r="A73" s="948"/>
      <c r="B73" s="948"/>
      <c r="C73" s="948"/>
      <c r="D73" s="948"/>
      <c r="E73" s="948"/>
      <c r="F73" s="948"/>
      <c r="G73" s="948"/>
      <c r="H73" s="948"/>
      <c r="I73" s="949"/>
      <c r="J73" s="950"/>
      <c r="K73" s="948"/>
      <c r="L73" s="948"/>
      <c r="M73" s="950"/>
      <c r="N73" s="950"/>
      <c r="O73" s="954"/>
      <c r="P73" s="849"/>
      <c r="Q73" s="849"/>
      <c r="R73" s="849"/>
      <c r="S73" s="849"/>
      <c r="T73" s="849"/>
      <c r="U73" s="849"/>
      <c r="V73" s="849"/>
      <c r="W73" s="849"/>
      <c r="X73" s="849"/>
      <c r="Y73" s="849"/>
      <c r="Z73" s="849"/>
      <c r="AA73" s="849"/>
      <c r="AB73" s="849"/>
      <c r="AC73" s="849"/>
      <c r="AD73" s="849"/>
      <c r="AE73" s="849"/>
      <c r="AF73" s="849"/>
      <c r="AG73" s="849"/>
      <c r="AH73" s="849"/>
      <c r="AI73" s="849"/>
      <c r="AJ73" s="849"/>
      <c r="AK73" s="849"/>
      <c r="AL73" s="849"/>
      <c r="AM73" s="849"/>
      <c r="AN73" s="849"/>
      <c r="AO73" s="849"/>
      <c r="AP73" s="849"/>
      <c r="AQ73" s="849"/>
      <c r="AR73" s="849"/>
      <c r="AS73" s="849"/>
      <c r="AT73" s="849"/>
      <c r="AU73" s="849"/>
      <c r="AV73" s="849"/>
      <c r="AW73" s="849"/>
      <c r="AX73" s="849"/>
      <c r="AY73" s="849"/>
    </row>
    <row r="74" spans="1:51">
      <c r="A74" s="948"/>
      <c r="B74" s="948"/>
      <c r="C74" s="948"/>
      <c r="D74" s="948"/>
      <c r="E74" s="948"/>
      <c r="F74" s="948"/>
      <c r="G74" s="948"/>
      <c r="H74" s="948"/>
      <c r="I74" s="949"/>
      <c r="J74" s="950"/>
      <c r="K74" s="948"/>
      <c r="L74" s="948"/>
      <c r="M74" s="950"/>
      <c r="N74" s="950"/>
      <c r="O74" s="954"/>
      <c r="P74" s="849"/>
      <c r="Q74" s="849"/>
      <c r="R74" s="849"/>
      <c r="S74" s="849"/>
      <c r="T74" s="849"/>
      <c r="U74" s="849"/>
      <c r="V74" s="849"/>
      <c r="W74" s="849"/>
      <c r="X74" s="849"/>
      <c r="Y74" s="849"/>
      <c r="Z74" s="849"/>
      <c r="AA74" s="849"/>
      <c r="AB74" s="849"/>
      <c r="AC74" s="849"/>
      <c r="AD74" s="849"/>
      <c r="AE74" s="849"/>
      <c r="AF74" s="849"/>
      <c r="AG74" s="849"/>
      <c r="AH74" s="849"/>
      <c r="AI74" s="849"/>
      <c r="AJ74" s="849"/>
      <c r="AK74" s="849"/>
      <c r="AL74" s="849"/>
      <c r="AM74" s="849"/>
      <c r="AN74" s="849"/>
      <c r="AO74" s="849"/>
      <c r="AP74" s="849"/>
      <c r="AQ74" s="849"/>
      <c r="AR74" s="849"/>
      <c r="AS74" s="849"/>
      <c r="AT74" s="849"/>
      <c r="AU74" s="849"/>
      <c r="AV74" s="849"/>
      <c r="AW74" s="849"/>
      <c r="AX74" s="849"/>
      <c r="AY74" s="849"/>
    </row>
    <row r="75" spans="1:51">
      <c r="A75" s="948"/>
      <c r="B75" s="948"/>
      <c r="C75" s="948"/>
      <c r="D75" s="948"/>
      <c r="E75" s="948"/>
      <c r="F75" s="948"/>
      <c r="G75" s="948"/>
      <c r="H75" s="948"/>
      <c r="I75" s="949"/>
      <c r="J75" s="950"/>
      <c r="K75" s="948"/>
      <c r="L75" s="948"/>
      <c r="M75" s="950"/>
      <c r="N75" s="950"/>
      <c r="O75" s="954"/>
      <c r="P75" s="849"/>
      <c r="Q75" s="849"/>
      <c r="R75" s="849"/>
      <c r="S75" s="849"/>
      <c r="T75" s="849"/>
      <c r="U75" s="849"/>
      <c r="V75" s="849"/>
      <c r="W75" s="849"/>
      <c r="X75" s="849"/>
      <c r="Y75" s="849"/>
      <c r="Z75" s="849"/>
      <c r="AA75" s="849"/>
      <c r="AB75" s="849"/>
      <c r="AC75" s="849"/>
      <c r="AD75" s="849"/>
      <c r="AE75" s="849"/>
      <c r="AF75" s="849"/>
      <c r="AG75" s="849"/>
      <c r="AH75" s="849"/>
      <c r="AI75" s="849"/>
      <c r="AJ75" s="849"/>
      <c r="AK75" s="849"/>
      <c r="AL75" s="849"/>
      <c r="AM75" s="849"/>
      <c r="AN75" s="849"/>
      <c r="AO75" s="849"/>
      <c r="AP75" s="849"/>
      <c r="AQ75" s="849"/>
      <c r="AR75" s="849"/>
      <c r="AS75" s="849"/>
      <c r="AT75" s="849"/>
      <c r="AU75" s="849"/>
      <c r="AV75" s="849"/>
      <c r="AW75" s="849"/>
      <c r="AX75" s="849"/>
      <c r="AY75" s="849"/>
    </row>
    <row r="76" spans="1:51">
      <c r="A76" s="948"/>
      <c r="B76" s="948"/>
      <c r="C76" s="948"/>
      <c r="D76" s="948"/>
      <c r="E76" s="948"/>
      <c r="F76" s="948"/>
      <c r="G76" s="948"/>
      <c r="H76" s="948"/>
      <c r="I76" s="949"/>
      <c r="J76" s="950"/>
      <c r="K76" s="948"/>
      <c r="L76" s="948"/>
      <c r="M76" s="950"/>
      <c r="N76" s="950"/>
      <c r="O76" s="954"/>
      <c r="P76" s="849"/>
      <c r="Q76" s="849"/>
      <c r="R76" s="849"/>
      <c r="S76" s="849"/>
      <c r="T76" s="849"/>
      <c r="U76" s="849"/>
      <c r="V76" s="849"/>
      <c r="W76" s="849"/>
      <c r="X76" s="849"/>
      <c r="Y76" s="849"/>
      <c r="Z76" s="849"/>
      <c r="AA76" s="849"/>
      <c r="AB76" s="849"/>
      <c r="AC76" s="849"/>
      <c r="AD76" s="849"/>
      <c r="AE76" s="849"/>
      <c r="AF76" s="849"/>
      <c r="AG76" s="849"/>
      <c r="AH76" s="849"/>
      <c r="AI76" s="849"/>
      <c r="AJ76" s="849"/>
      <c r="AK76" s="849"/>
      <c r="AL76" s="849"/>
      <c r="AM76" s="849"/>
      <c r="AN76" s="849"/>
      <c r="AO76" s="849"/>
      <c r="AP76" s="849"/>
      <c r="AQ76" s="849"/>
      <c r="AR76" s="849"/>
      <c r="AS76" s="849"/>
      <c r="AT76" s="849"/>
      <c r="AU76" s="849"/>
      <c r="AV76" s="849"/>
      <c r="AW76" s="849"/>
      <c r="AX76" s="849"/>
      <c r="AY76" s="849"/>
    </row>
    <row r="77" spans="1:51">
      <c r="A77" s="948"/>
      <c r="B77" s="948"/>
      <c r="C77" s="948"/>
      <c r="D77" s="948"/>
      <c r="E77" s="948"/>
      <c r="F77" s="948"/>
      <c r="G77" s="948"/>
      <c r="H77" s="948"/>
      <c r="I77" s="949"/>
      <c r="J77" s="950"/>
      <c r="K77" s="948"/>
      <c r="L77" s="948"/>
      <c r="M77" s="950"/>
      <c r="N77" s="950"/>
      <c r="O77" s="954"/>
      <c r="P77" s="849"/>
      <c r="Q77" s="849"/>
      <c r="R77" s="849"/>
      <c r="S77" s="849"/>
      <c r="T77" s="849"/>
      <c r="U77" s="849"/>
      <c r="V77" s="849"/>
      <c r="W77" s="849"/>
      <c r="X77" s="849"/>
      <c r="Y77" s="849"/>
      <c r="Z77" s="849"/>
      <c r="AA77" s="849"/>
      <c r="AB77" s="849"/>
      <c r="AC77" s="849"/>
      <c r="AD77" s="849"/>
      <c r="AE77" s="849"/>
      <c r="AF77" s="849"/>
      <c r="AG77" s="849"/>
      <c r="AH77" s="849"/>
      <c r="AI77" s="849"/>
      <c r="AJ77" s="849"/>
      <c r="AK77" s="849"/>
      <c r="AL77" s="849"/>
      <c r="AM77" s="849"/>
      <c r="AN77" s="849"/>
      <c r="AO77" s="849"/>
      <c r="AP77" s="849"/>
      <c r="AQ77" s="849"/>
      <c r="AR77" s="849"/>
      <c r="AS77" s="849"/>
      <c r="AT77" s="849"/>
      <c r="AU77" s="849"/>
      <c r="AV77" s="849"/>
      <c r="AW77" s="849"/>
      <c r="AX77" s="849"/>
      <c r="AY77" s="849"/>
    </row>
    <row r="78" spans="1:51">
      <c r="A78" s="948"/>
      <c r="B78" s="948"/>
      <c r="C78" s="948"/>
      <c r="D78" s="948"/>
      <c r="E78" s="948"/>
      <c r="F78" s="948"/>
      <c r="G78" s="948"/>
      <c r="H78" s="948"/>
      <c r="I78" s="949"/>
      <c r="J78" s="950"/>
      <c r="K78" s="948"/>
      <c r="L78" s="948"/>
      <c r="M78" s="950"/>
      <c r="N78" s="950"/>
      <c r="O78" s="954"/>
      <c r="P78" s="849"/>
      <c r="Q78" s="849"/>
      <c r="R78" s="849"/>
      <c r="S78" s="849"/>
      <c r="T78" s="849"/>
      <c r="U78" s="849"/>
      <c r="V78" s="849"/>
      <c r="W78" s="849"/>
      <c r="X78" s="849"/>
      <c r="Y78" s="849"/>
      <c r="Z78" s="849"/>
      <c r="AA78" s="849"/>
      <c r="AB78" s="849"/>
      <c r="AC78" s="849"/>
      <c r="AD78" s="849"/>
      <c r="AE78" s="849"/>
      <c r="AF78" s="849"/>
      <c r="AG78" s="849"/>
      <c r="AH78" s="849"/>
      <c r="AI78" s="849"/>
      <c r="AJ78" s="849"/>
      <c r="AK78" s="849"/>
      <c r="AL78" s="849"/>
      <c r="AM78" s="849"/>
      <c r="AN78" s="849"/>
      <c r="AO78" s="849"/>
      <c r="AP78" s="849"/>
      <c r="AQ78" s="849"/>
      <c r="AR78" s="849"/>
      <c r="AS78" s="849"/>
      <c r="AT78" s="849"/>
      <c r="AU78" s="849"/>
      <c r="AV78" s="849"/>
      <c r="AW78" s="849"/>
      <c r="AX78" s="849"/>
      <c r="AY78" s="849"/>
    </row>
    <row r="79" spans="1:51">
      <c r="A79" s="948"/>
      <c r="B79" s="948"/>
      <c r="C79" s="948"/>
      <c r="D79" s="948"/>
      <c r="E79" s="948"/>
      <c r="F79" s="948"/>
      <c r="G79" s="948"/>
      <c r="H79" s="948"/>
      <c r="I79" s="949"/>
      <c r="J79" s="950"/>
      <c r="K79" s="948"/>
      <c r="L79" s="948"/>
      <c r="M79" s="950"/>
      <c r="N79" s="950"/>
      <c r="O79" s="954"/>
      <c r="P79" s="849"/>
      <c r="Q79" s="849"/>
      <c r="R79" s="849"/>
      <c r="S79" s="849"/>
      <c r="T79" s="849"/>
      <c r="U79" s="849"/>
      <c r="V79" s="849"/>
      <c r="W79" s="849"/>
      <c r="X79" s="849"/>
      <c r="Y79" s="849"/>
      <c r="Z79" s="849"/>
      <c r="AA79" s="849"/>
      <c r="AB79" s="849"/>
      <c r="AC79" s="849"/>
      <c r="AD79" s="849"/>
      <c r="AE79" s="849"/>
      <c r="AF79" s="849"/>
      <c r="AG79" s="849"/>
      <c r="AH79" s="849"/>
      <c r="AI79" s="849"/>
      <c r="AJ79" s="849"/>
      <c r="AK79" s="849"/>
      <c r="AL79" s="849"/>
      <c r="AM79" s="849"/>
      <c r="AN79" s="849"/>
      <c r="AO79" s="849"/>
      <c r="AP79" s="849"/>
      <c r="AQ79" s="849"/>
      <c r="AR79" s="849"/>
      <c r="AS79" s="849"/>
      <c r="AT79" s="849"/>
      <c r="AU79" s="849"/>
      <c r="AV79" s="849"/>
      <c r="AW79" s="849"/>
      <c r="AX79" s="849"/>
      <c r="AY79" s="849"/>
    </row>
    <row r="80" spans="1:51">
      <c r="A80" s="948"/>
      <c r="B80" s="948"/>
      <c r="C80" s="948"/>
      <c r="D80" s="948"/>
      <c r="E80" s="948"/>
      <c r="F80" s="948"/>
      <c r="G80" s="948"/>
      <c r="H80" s="948"/>
      <c r="I80" s="949"/>
      <c r="J80" s="950"/>
      <c r="K80" s="948"/>
      <c r="L80" s="948"/>
      <c r="M80" s="950"/>
      <c r="N80" s="950"/>
      <c r="O80" s="954"/>
      <c r="AL80" s="849"/>
      <c r="AM80" s="849"/>
      <c r="AN80" s="849"/>
      <c r="AO80" s="849"/>
      <c r="AP80" s="849"/>
      <c r="AQ80" s="849"/>
      <c r="AR80" s="849"/>
      <c r="AS80" s="849"/>
      <c r="AT80" s="849"/>
      <c r="AU80" s="849"/>
      <c r="AV80" s="849"/>
      <c r="AW80" s="849"/>
      <c r="AX80" s="849"/>
      <c r="AY80" s="849"/>
    </row>
    <row r="81" spans="1:51">
      <c r="A81" s="948"/>
      <c r="B81" s="948"/>
      <c r="C81" s="948"/>
      <c r="D81" s="948"/>
      <c r="E81" s="948"/>
      <c r="F81" s="948"/>
      <c r="G81" s="948"/>
      <c r="H81" s="948"/>
      <c r="I81" s="949"/>
      <c r="J81" s="950"/>
      <c r="K81" s="948"/>
      <c r="L81" s="948"/>
      <c r="M81" s="950"/>
      <c r="N81" s="950"/>
      <c r="O81" s="954"/>
      <c r="AL81" s="849"/>
      <c r="AM81" s="849"/>
      <c r="AN81" s="849"/>
      <c r="AO81" s="849"/>
      <c r="AP81" s="849"/>
      <c r="AQ81" s="849"/>
      <c r="AR81" s="849"/>
      <c r="AS81" s="849"/>
      <c r="AT81" s="849"/>
      <c r="AU81" s="849"/>
      <c r="AV81" s="849"/>
      <c r="AW81" s="849"/>
      <c r="AX81" s="849"/>
      <c r="AY81" s="849"/>
    </row>
    <row r="82" spans="1:51">
      <c r="A82" s="955"/>
      <c r="B82" s="955"/>
      <c r="C82" s="955"/>
      <c r="D82" s="955"/>
      <c r="E82" s="955"/>
      <c r="F82" s="955"/>
      <c r="G82" s="955"/>
      <c r="H82" s="955"/>
      <c r="I82" s="956"/>
      <c r="J82" s="950"/>
      <c r="K82" s="957"/>
      <c r="L82" s="955"/>
      <c r="M82" s="958"/>
      <c r="N82" s="958"/>
      <c r="O82" s="959"/>
      <c r="AD82" s="858"/>
      <c r="AK82" s="844"/>
      <c r="AL82" s="849"/>
      <c r="AM82" s="849"/>
      <c r="AN82" s="849"/>
      <c r="AO82" s="849"/>
      <c r="AP82" s="849"/>
      <c r="AQ82" s="849"/>
      <c r="AR82" s="849"/>
      <c r="AS82" s="849"/>
      <c r="AT82" s="849"/>
      <c r="AU82" s="849"/>
      <c r="AV82" s="849"/>
      <c r="AW82" s="849"/>
      <c r="AX82" s="849"/>
      <c r="AY82" s="849"/>
    </row>
    <row r="83" spans="1:51">
      <c r="A83" s="960"/>
      <c r="B83" s="960"/>
      <c r="C83" s="960"/>
      <c r="D83" s="960"/>
      <c r="E83" s="960"/>
      <c r="F83" s="960"/>
      <c r="G83" s="960"/>
      <c r="H83" s="960"/>
      <c r="I83" s="961"/>
      <c r="J83" s="950"/>
      <c r="K83" s="948"/>
      <c r="L83" s="960"/>
      <c r="M83" s="950"/>
      <c r="N83" s="950"/>
      <c r="O83" s="954"/>
      <c r="AA83" s="845"/>
      <c r="AD83" s="858"/>
      <c r="AL83" s="849"/>
      <c r="AM83" s="849"/>
      <c r="AN83" s="849"/>
      <c r="AO83" s="849"/>
      <c r="AP83" s="849"/>
      <c r="AQ83" s="849"/>
      <c r="AR83" s="849"/>
      <c r="AS83" s="849"/>
      <c r="AT83" s="849"/>
      <c r="AU83" s="849"/>
      <c r="AV83" s="849"/>
      <c r="AW83" s="849"/>
      <c r="AX83" s="849"/>
      <c r="AY83" s="849"/>
    </row>
    <row r="84" spans="1:51">
      <c r="A84" s="1361"/>
      <c r="B84" s="1361"/>
      <c r="C84" s="1361"/>
      <c r="D84" s="1361"/>
      <c r="E84" s="1361"/>
      <c r="F84" s="1361"/>
      <c r="G84" s="1361"/>
      <c r="H84" s="1361"/>
      <c r="I84" s="1361"/>
      <c r="J84" s="1361"/>
      <c r="K84" s="1361"/>
      <c r="L84" s="1361"/>
      <c r="M84" s="1361"/>
      <c r="N84" s="1361"/>
      <c r="O84" s="1361"/>
      <c r="Y84" s="856"/>
      <c r="Z84" s="857"/>
      <c r="AA84" s="857"/>
      <c r="AB84" s="857"/>
      <c r="AD84" s="858"/>
      <c r="AG84" s="1345"/>
      <c r="AH84" s="1345"/>
      <c r="AL84" s="849"/>
      <c r="AM84" s="849"/>
      <c r="AN84" s="849"/>
      <c r="AO84" s="849"/>
      <c r="AP84" s="849"/>
      <c r="AQ84" s="849"/>
      <c r="AR84" s="849"/>
      <c r="AS84" s="849"/>
      <c r="AT84" s="849"/>
      <c r="AU84" s="849"/>
      <c r="AV84" s="849"/>
      <c r="AW84" s="849"/>
      <c r="AX84" s="849"/>
      <c r="AY84" s="849"/>
    </row>
    <row r="85" spans="1:51">
      <c r="A85" s="1371"/>
      <c r="B85" s="1371"/>
      <c r="C85" s="1371"/>
      <c r="D85" s="1371"/>
      <c r="E85" s="1371"/>
      <c r="F85" s="1371"/>
      <c r="G85" s="1371"/>
      <c r="H85" s="1371"/>
      <c r="I85" s="1371"/>
      <c r="J85" s="1371"/>
      <c r="K85" s="1371"/>
      <c r="L85" s="1371"/>
      <c r="M85" s="1371"/>
      <c r="N85" s="1371"/>
      <c r="O85" s="1371"/>
      <c r="Y85" s="856"/>
      <c r="Z85" s="859"/>
      <c r="AA85" s="857"/>
      <c r="AB85" s="857"/>
      <c r="AD85" s="858"/>
      <c r="AL85" s="849"/>
      <c r="AM85" s="849"/>
      <c r="AN85" s="849"/>
      <c r="AO85" s="849"/>
      <c r="AP85" s="849"/>
      <c r="AQ85" s="849"/>
      <c r="AR85" s="849"/>
      <c r="AS85" s="849"/>
      <c r="AT85" s="849"/>
      <c r="AU85" s="849"/>
      <c r="AV85" s="849"/>
      <c r="AW85" s="849"/>
      <c r="AX85" s="849"/>
      <c r="AY85" s="849"/>
    </row>
    <row r="86" spans="1:51">
      <c r="A86" s="948"/>
      <c r="B86" s="948"/>
      <c r="C86" s="948"/>
      <c r="D86" s="948"/>
      <c r="E86" s="948"/>
      <c r="F86" s="948"/>
      <c r="G86" s="948"/>
      <c r="H86" s="948"/>
      <c r="I86" s="949"/>
      <c r="J86" s="950"/>
      <c r="K86" s="948"/>
      <c r="L86" s="948"/>
      <c r="M86" s="950"/>
      <c r="N86" s="950"/>
      <c r="O86" s="954"/>
      <c r="Y86" s="856"/>
      <c r="Z86" s="859"/>
      <c r="AA86" s="857"/>
      <c r="AB86" s="857"/>
      <c r="AL86" s="849"/>
      <c r="AM86" s="849"/>
      <c r="AN86" s="849"/>
      <c r="AO86" s="849"/>
      <c r="AP86" s="849"/>
      <c r="AQ86" s="849"/>
      <c r="AR86" s="849"/>
      <c r="AS86" s="849"/>
      <c r="AT86" s="849"/>
      <c r="AU86" s="849"/>
      <c r="AV86" s="849"/>
      <c r="AW86" s="849"/>
      <c r="AX86" s="849"/>
      <c r="AY86" s="849"/>
    </row>
    <row r="87" spans="1:51">
      <c r="A87" s="962"/>
      <c r="B87" s="962"/>
      <c r="C87" s="962"/>
      <c r="D87" s="962"/>
      <c r="E87" s="962"/>
      <c r="F87" s="962"/>
      <c r="G87" s="962"/>
      <c r="H87" s="962"/>
      <c r="I87" s="963"/>
      <c r="J87" s="964"/>
      <c r="K87" s="965"/>
      <c r="L87" s="962"/>
      <c r="M87" s="960"/>
      <c r="N87" s="950"/>
      <c r="O87" s="880"/>
      <c r="Y87" s="856"/>
      <c r="Z87" s="859"/>
      <c r="AA87" s="857"/>
      <c r="AB87" s="857"/>
      <c r="AL87" s="849"/>
      <c r="AM87" s="849"/>
      <c r="AN87" s="849"/>
      <c r="AO87" s="849"/>
      <c r="AP87" s="849"/>
      <c r="AQ87" s="849"/>
      <c r="AR87" s="849"/>
      <c r="AS87" s="849"/>
      <c r="AT87" s="849"/>
      <c r="AU87" s="849"/>
      <c r="AV87" s="849"/>
      <c r="AW87" s="849"/>
      <c r="AX87" s="849"/>
      <c r="AY87" s="849"/>
    </row>
    <row r="88" spans="1:51">
      <c r="A88" s="1372"/>
      <c r="B88" s="1372"/>
      <c r="C88" s="1372"/>
      <c r="D88" s="1372"/>
      <c r="E88" s="1372"/>
      <c r="F88" s="1372"/>
      <c r="G88" s="1372"/>
      <c r="H88" s="1372"/>
      <c r="I88" s="1372"/>
      <c r="J88" s="1372"/>
      <c r="K88" s="1372"/>
      <c r="L88" s="1372"/>
      <c r="M88" s="966"/>
      <c r="N88" s="950"/>
      <c r="O88" s="880"/>
      <c r="Y88" s="869"/>
      <c r="Z88" s="870"/>
      <c r="AA88" s="870"/>
      <c r="AB88" s="870"/>
      <c r="AG88" s="1345"/>
      <c r="AH88" s="1345"/>
      <c r="AL88" s="849"/>
      <c r="AM88" s="849"/>
      <c r="AN88" s="849"/>
      <c r="AO88" s="849"/>
      <c r="AP88" s="849"/>
      <c r="AQ88" s="849"/>
      <c r="AR88" s="849"/>
      <c r="AS88" s="849"/>
      <c r="AT88" s="849"/>
      <c r="AU88" s="849"/>
      <c r="AV88" s="849"/>
      <c r="AW88" s="849"/>
      <c r="AX88" s="849"/>
      <c r="AY88" s="849"/>
    </row>
    <row r="89" spans="1:51">
      <c r="A89" s="962"/>
      <c r="B89" s="962"/>
      <c r="C89" s="962"/>
      <c r="D89" s="962"/>
      <c r="E89" s="962"/>
      <c r="F89" s="962"/>
      <c r="G89" s="962"/>
      <c r="H89" s="962"/>
      <c r="I89" s="963"/>
      <c r="J89" s="1356"/>
      <c r="K89" s="1356"/>
      <c r="L89" s="1356"/>
      <c r="M89" s="966"/>
      <c r="N89" s="950"/>
      <c r="O89" s="880"/>
      <c r="Y89" s="856"/>
      <c r="Z89" s="873"/>
      <c r="AA89" s="874"/>
      <c r="AB89" s="874"/>
      <c r="AL89" s="849"/>
      <c r="AM89" s="849"/>
      <c r="AN89" s="849"/>
      <c r="AO89" s="849"/>
      <c r="AP89" s="849"/>
      <c r="AQ89" s="849"/>
      <c r="AR89" s="849"/>
      <c r="AS89" s="849"/>
      <c r="AT89" s="849"/>
      <c r="AU89" s="849"/>
      <c r="AV89" s="849"/>
      <c r="AW89" s="849"/>
      <c r="AX89" s="849"/>
      <c r="AY89" s="849"/>
    </row>
    <row r="90" spans="1:51">
      <c r="A90" s="962"/>
      <c r="B90" s="962"/>
      <c r="C90" s="962"/>
      <c r="D90" s="962"/>
      <c r="E90" s="962"/>
      <c r="F90" s="962"/>
      <c r="G90" s="962"/>
      <c r="H90" s="962"/>
      <c r="I90" s="963"/>
      <c r="J90" s="1356"/>
      <c r="K90" s="1356"/>
      <c r="L90" s="1356"/>
      <c r="M90" s="966"/>
      <c r="N90" s="950"/>
      <c r="O90" s="880"/>
      <c r="Y90" s="856"/>
      <c r="Z90" s="873"/>
      <c r="AA90" s="874"/>
      <c r="AB90" s="874"/>
      <c r="AL90" s="849"/>
      <c r="AM90" s="849"/>
      <c r="AN90" s="849"/>
      <c r="AO90" s="849"/>
      <c r="AP90" s="849"/>
      <c r="AQ90" s="849"/>
      <c r="AR90" s="849"/>
      <c r="AS90" s="849"/>
      <c r="AT90" s="849"/>
      <c r="AU90" s="849"/>
      <c r="AV90" s="849"/>
      <c r="AW90" s="849"/>
      <c r="AX90" s="849"/>
      <c r="AY90" s="849"/>
    </row>
    <row r="91" spans="1:51">
      <c r="A91" s="964"/>
      <c r="B91" s="964"/>
      <c r="C91" s="964"/>
      <c r="D91" s="964"/>
      <c r="E91" s="964"/>
      <c r="F91" s="964"/>
      <c r="G91" s="964"/>
      <c r="H91" s="964"/>
      <c r="I91" s="967"/>
      <c r="J91" s="1356"/>
      <c r="K91" s="1356"/>
      <c r="L91" s="1356"/>
      <c r="M91" s="966"/>
      <c r="N91" s="950"/>
      <c r="O91" s="880"/>
      <c r="Y91" s="877"/>
      <c r="Z91" s="920"/>
      <c r="AA91" s="968"/>
      <c r="AB91" s="879"/>
      <c r="AL91" s="849"/>
      <c r="AM91" s="849"/>
      <c r="AN91" s="849"/>
      <c r="AO91" s="849"/>
      <c r="AP91" s="849"/>
      <c r="AQ91" s="849"/>
      <c r="AR91" s="849"/>
      <c r="AS91" s="849"/>
      <c r="AT91" s="849"/>
      <c r="AU91" s="849"/>
      <c r="AV91" s="849"/>
      <c r="AW91" s="849"/>
      <c r="AX91" s="849"/>
      <c r="AY91" s="849"/>
    </row>
    <row r="92" spans="1:51">
      <c r="A92" s="964"/>
      <c r="B92" s="964"/>
      <c r="C92" s="964"/>
      <c r="D92" s="964"/>
      <c r="E92" s="964"/>
      <c r="F92" s="964"/>
      <c r="G92" s="964"/>
      <c r="H92" s="964"/>
      <c r="I92" s="967"/>
      <c r="J92" s="1356"/>
      <c r="K92" s="1356"/>
      <c r="L92" s="1356"/>
      <c r="M92" s="966"/>
      <c r="N92" s="950"/>
      <c r="O92" s="880"/>
      <c r="AG92" s="1345"/>
      <c r="AH92" s="1345"/>
      <c r="AL92" s="849"/>
      <c r="AM92" s="849"/>
      <c r="AN92" s="849"/>
      <c r="AO92" s="849"/>
      <c r="AP92" s="849"/>
      <c r="AQ92" s="849"/>
      <c r="AR92" s="849"/>
      <c r="AS92" s="849"/>
      <c r="AT92" s="849"/>
      <c r="AU92" s="849"/>
      <c r="AV92" s="849"/>
      <c r="AW92" s="849"/>
      <c r="AX92" s="849"/>
      <c r="AY92" s="849"/>
    </row>
    <row r="93" spans="1:51">
      <c r="A93" s="964"/>
      <c r="B93" s="964"/>
      <c r="C93" s="964"/>
      <c r="D93" s="964"/>
      <c r="E93" s="964"/>
      <c r="F93" s="964"/>
      <c r="G93" s="964"/>
      <c r="H93" s="964"/>
      <c r="I93" s="967"/>
      <c r="J93" s="964"/>
      <c r="K93" s="969"/>
      <c r="L93" s="964"/>
      <c r="M93" s="962"/>
      <c r="N93" s="952"/>
      <c r="O93" s="953"/>
      <c r="AI93" s="885"/>
      <c r="AL93" s="849"/>
      <c r="AM93" s="849"/>
      <c r="AN93" s="849"/>
      <c r="AO93" s="849"/>
      <c r="AP93" s="849"/>
      <c r="AQ93" s="849"/>
      <c r="AR93" s="849"/>
      <c r="AS93" s="849"/>
      <c r="AT93" s="849"/>
      <c r="AU93" s="849"/>
      <c r="AV93" s="849"/>
      <c r="AW93" s="849"/>
      <c r="AX93" s="849"/>
      <c r="AY93" s="849"/>
    </row>
    <row r="94" spans="1:51">
      <c r="A94" s="1358"/>
      <c r="B94" s="1358"/>
      <c r="C94" s="1358"/>
      <c r="D94" s="1358"/>
      <c r="E94" s="1358"/>
      <c r="F94" s="1358"/>
      <c r="G94" s="1358"/>
      <c r="H94" s="1358"/>
      <c r="I94" s="1358"/>
      <c r="J94" s="1358"/>
      <c r="K94" s="1358"/>
      <c r="L94" s="1358"/>
      <c r="M94" s="1358"/>
      <c r="N94" s="1358"/>
      <c r="O94" s="1358"/>
      <c r="P94" s="886"/>
      <c r="Q94" s="886"/>
      <c r="R94" s="886"/>
      <c r="S94" s="887"/>
      <c r="T94" s="888"/>
      <c r="U94" s="888"/>
      <c r="V94" s="888"/>
      <c r="W94" s="888"/>
      <c r="AA94" s="845"/>
      <c r="AI94" s="885"/>
      <c r="AL94" s="849"/>
      <c r="AM94" s="849"/>
      <c r="AN94" s="849"/>
      <c r="AO94" s="849"/>
      <c r="AP94" s="849"/>
      <c r="AQ94" s="849"/>
      <c r="AR94" s="849"/>
      <c r="AS94" s="849"/>
      <c r="AT94" s="849"/>
      <c r="AU94" s="849"/>
      <c r="AV94" s="849"/>
      <c r="AW94" s="849"/>
      <c r="AX94" s="849"/>
      <c r="AY94" s="849"/>
    </row>
    <row r="95" spans="1:51">
      <c r="A95" s="948"/>
      <c r="B95" s="948"/>
      <c r="C95" s="948"/>
      <c r="D95" s="948"/>
      <c r="E95" s="948"/>
      <c r="F95" s="948"/>
      <c r="G95" s="948"/>
      <c r="H95" s="948"/>
      <c r="I95" s="949"/>
      <c r="J95" s="950"/>
      <c r="K95" s="948"/>
      <c r="L95" s="948"/>
      <c r="M95" s="958"/>
      <c r="N95" s="958"/>
      <c r="O95" s="959"/>
      <c r="Z95" s="1353"/>
      <c r="AA95" s="1353"/>
      <c r="AC95" s="1354"/>
      <c r="AD95" s="1354"/>
      <c r="AG95" s="1345"/>
      <c r="AH95" s="1345"/>
      <c r="AL95" s="849"/>
      <c r="AM95" s="849"/>
      <c r="AN95" s="849"/>
      <c r="AO95" s="849"/>
      <c r="AP95" s="849"/>
      <c r="AQ95" s="849"/>
      <c r="AR95" s="849"/>
      <c r="AS95" s="849"/>
      <c r="AT95" s="849"/>
      <c r="AU95" s="849"/>
      <c r="AV95" s="849"/>
      <c r="AW95" s="849"/>
      <c r="AX95" s="849"/>
      <c r="AY95" s="849"/>
    </row>
    <row r="96" spans="1:51">
      <c r="A96" s="970"/>
      <c r="B96" s="970"/>
      <c r="C96" s="970"/>
      <c r="D96" s="970"/>
      <c r="E96" s="970"/>
      <c r="F96" s="970"/>
      <c r="G96" s="970"/>
      <c r="H96" s="970"/>
      <c r="I96" s="971"/>
      <c r="J96" s="972"/>
      <c r="K96" s="957"/>
      <c r="L96" s="957"/>
      <c r="M96" s="970"/>
      <c r="N96" s="970"/>
      <c r="O96" s="973"/>
      <c r="Z96" s="896"/>
      <c r="AA96" s="896"/>
      <c r="AC96" s="896"/>
      <c r="AD96" s="896"/>
      <c r="AI96" s="849"/>
      <c r="AJ96" s="849"/>
      <c r="AK96" s="849"/>
      <c r="AL96" s="849"/>
      <c r="AM96" s="849"/>
      <c r="AN96" s="849"/>
      <c r="AO96" s="849"/>
      <c r="AP96" s="849"/>
      <c r="AQ96" s="849"/>
      <c r="AR96" s="849"/>
      <c r="AS96" s="849"/>
      <c r="AT96" s="849"/>
      <c r="AU96" s="849"/>
      <c r="AV96" s="849"/>
      <c r="AW96" s="849"/>
      <c r="AX96" s="849"/>
      <c r="AY96" s="849"/>
    </row>
    <row r="97" spans="1:51">
      <c r="A97" s="957"/>
      <c r="B97" s="957"/>
      <c r="C97" s="957"/>
      <c r="D97" s="957"/>
      <c r="E97" s="957"/>
      <c r="F97" s="957"/>
      <c r="G97" s="957"/>
      <c r="H97" s="957"/>
      <c r="I97" s="974"/>
      <c r="J97" s="958"/>
      <c r="K97" s="957"/>
      <c r="L97" s="957"/>
      <c r="M97" s="957"/>
      <c r="N97" s="957"/>
      <c r="O97" s="975"/>
      <c r="Z97" s="900"/>
      <c r="AA97" s="900"/>
      <c r="AC97" s="900"/>
      <c r="AD97" s="900"/>
      <c r="AI97" s="849"/>
      <c r="AJ97" s="849"/>
      <c r="AK97" s="849"/>
      <c r="AL97" s="849"/>
      <c r="AM97" s="849"/>
      <c r="AN97" s="849"/>
      <c r="AO97" s="849"/>
      <c r="AP97" s="849"/>
      <c r="AQ97" s="849"/>
      <c r="AR97" s="849"/>
      <c r="AS97" s="849"/>
      <c r="AT97" s="849"/>
      <c r="AU97" s="849"/>
      <c r="AV97" s="849"/>
      <c r="AW97" s="849"/>
      <c r="AX97" s="849"/>
      <c r="AY97" s="849"/>
    </row>
    <row r="98" spans="1:51">
      <c r="A98" s="976"/>
      <c r="B98" s="976"/>
      <c r="C98" s="976"/>
      <c r="D98" s="976"/>
      <c r="E98" s="976"/>
      <c r="F98" s="976"/>
      <c r="G98" s="976"/>
      <c r="H98" s="976"/>
      <c r="I98" s="977"/>
      <c r="J98" s="978"/>
      <c r="K98" s="979"/>
      <c r="L98" s="980"/>
      <c r="M98" s="981"/>
      <c r="N98" s="982"/>
      <c r="O98" s="954"/>
      <c r="Z98" s="900"/>
      <c r="AA98" s="983"/>
      <c r="AC98" s="900"/>
      <c r="AD98" s="983"/>
      <c r="AI98" s="849"/>
      <c r="AJ98" s="849"/>
      <c r="AK98" s="849"/>
      <c r="AL98" s="849"/>
      <c r="AM98" s="849"/>
      <c r="AN98" s="849"/>
      <c r="AO98" s="849"/>
      <c r="AP98" s="849"/>
      <c r="AQ98" s="849"/>
      <c r="AR98" s="849"/>
      <c r="AS98" s="849"/>
      <c r="AT98" s="849"/>
      <c r="AU98" s="849"/>
      <c r="AV98" s="849"/>
      <c r="AW98" s="849"/>
      <c r="AX98" s="849"/>
      <c r="AY98" s="849"/>
    </row>
    <row r="99" spans="1:51">
      <c r="A99" s="984"/>
      <c r="B99" s="984"/>
      <c r="C99" s="984"/>
      <c r="D99" s="984"/>
      <c r="E99" s="984"/>
      <c r="F99" s="984"/>
      <c r="G99" s="984"/>
      <c r="H99" s="984"/>
      <c r="I99" s="985"/>
      <c r="J99" s="986"/>
      <c r="K99" s="979"/>
      <c r="L99" s="979"/>
      <c r="M99" s="987"/>
      <c r="N99" s="988"/>
      <c r="O99" s="989"/>
      <c r="Z99" s="990"/>
      <c r="AA99" s="991"/>
      <c r="AC99" s="990"/>
      <c r="AD99" s="991"/>
      <c r="AG99" s="1345"/>
      <c r="AH99" s="1345"/>
      <c r="AI99" s="849"/>
      <c r="AJ99" s="849"/>
      <c r="AK99" s="849"/>
      <c r="AL99" s="849"/>
      <c r="AM99" s="849"/>
      <c r="AN99" s="849"/>
      <c r="AO99" s="849"/>
      <c r="AP99" s="849"/>
      <c r="AQ99" s="849"/>
      <c r="AR99" s="849"/>
      <c r="AS99" s="849"/>
      <c r="AT99" s="849"/>
      <c r="AU99" s="849"/>
      <c r="AV99" s="849"/>
      <c r="AW99" s="849"/>
      <c r="AX99" s="849"/>
      <c r="AY99" s="849"/>
    </row>
    <row r="100" spans="1:51">
      <c r="A100" s="984"/>
      <c r="B100" s="984"/>
      <c r="C100" s="984"/>
      <c r="D100" s="984"/>
      <c r="E100" s="984"/>
      <c r="F100" s="984"/>
      <c r="G100" s="984"/>
      <c r="H100" s="984"/>
      <c r="I100" s="985"/>
      <c r="J100" s="992"/>
      <c r="K100" s="979"/>
      <c r="L100" s="979"/>
      <c r="M100" s="993"/>
      <c r="N100" s="994"/>
      <c r="O100" s="954"/>
      <c r="Z100" s="914"/>
      <c r="AA100" s="995"/>
      <c r="AC100" s="914"/>
      <c r="AD100" s="995"/>
      <c r="AI100" s="849"/>
      <c r="AJ100" s="849"/>
      <c r="AK100" s="849"/>
      <c r="AL100" s="849"/>
      <c r="AM100" s="849"/>
      <c r="AN100" s="849"/>
      <c r="AO100" s="849"/>
      <c r="AP100" s="849"/>
      <c r="AQ100" s="849"/>
      <c r="AR100" s="849"/>
      <c r="AS100" s="849"/>
      <c r="AT100" s="849"/>
      <c r="AU100" s="849"/>
      <c r="AV100" s="849"/>
      <c r="AW100" s="849"/>
      <c r="AX100" s="849"/>
      <c r="AY100" s="849"/>
    </row>
    <row r="101" spans="1:51">
      <c r="A101" s="996"/>
      <c r="B101" s="996"/>
      <c r="C101" s="996"/>
      <c r="D101" s="996"/>
      <c r="E101" s="996"/>
      <c r="F101" s="996"/>
      <c r="G101" s="996"/>
      <c r="H101" s="996"/>
      <c r="I101" s="985"/>
      <c r="J101" s="986"/>
      <c r="K101" s="979"/>
      <c r="L101" s="980"/>
      <c r="M101" s="981"/>
      <c r="N101" s="982"/>
      <c r="O101" s="954"/>
      <c r="Z101" s="914"/>
      <c r="AA101" s="995"/>
      <c r="AC101" s="914"/>
      <c r="AD101" s="995"/>
      <c r="AF101" s="925"/>
      <c r="AI101" s="849"/>
      <c r="AJ101" s="849"/>
      <c r="AK101" s="849"/>
      <c r="AL101" s="849"/>
      <c r="AM101" s="849"/>
      <c r="AN101" s="849"/>
      <c r="AO101" s="849"/>
      <c r="AP101" s="849"/>
      <c r="AQ101" s="849"/>
      <c r="AR101" s="849"/>
      <c r="AS101" s="849"/>
      <c r="AT101" s="849"/>
      <c r="AU101" s="849"/>
      <c r="AV101" s="849"/>
      <c r="AW101" s="849"/>
      <c r="AX101" s="849"/>
      <c r="AY101" s="849"/>
    </row>
    <row r="102" spans="1:51">
      <c r="A102" s="996"/>
      <c r="B102" s="996"/>
      <c r="C102" s="996"/>
      <c r="D102" s="996"/>
      <c r="E102" s="996"/>
      <c r="F102" s="996"/>
      <c r="G102" s="996"/>
      <c r="H102" s="996"/>
      <c r="I102" s="985"/>
      <c r="J102" s="986"/>
      <c r="K102" s="979"/>
      <c r="L102" s="980"/>
      <c r="M102" s="981"/>
      <c r="N102" s="982"/>
      <c r="O102" s="954"/>
      <c r="Z102" s="914"/>
      <c r="AA102" s="995"/>
      <c r="AC102" s="914"/>
      <c r="AD102" s="995"/>
      <c r="AF102" s="925"/>
      <c r="AG102" s="844"/>
      <c r="AH102" s="844"/>
      <c r="AI102" s="849"/>
      <c r="AJ102" s="849"/>
      <c r="AK102" s="849"/>
      <c r="AL102" s="849"/>
      <c r="AM102" s="849"/>
      <c r="AN102" s="849"/>
      <c r="AO102" s="849"/>
      <c r="AP102" s="849"/>
      <c r="AQ102" s="849"/>
      <c r="AR102" s="849"/>
      <c r="AS102" s="849"/>
      <c r="AT102" s="849"/>
      <c r="AU102" s="849"/>
      <c r="AV102" s="849"/>
      <c r="AW102" s="849"/>
      <c r="AX102" s="849"/>
      <c r="AY102" s="849"/>
    </row>
    <row r="103" spans="1:51">
      <c r="A103" s="984"/>
      <c r="B103" s="984"/>
      <c r="C103" s="984"/>
      <c r="D103" s="984"/>
      <c r="E103" s="984"/>
      <c r="F103" s="984"/>
      <c r="G103" s="984"/>
      <c r="H103" s="984"/>
      <c r="I103" s="985"/>
      <c r="J103" s="986"/>
      <c r="K103" s="979"/>
      <c r="L103" s="980"/>
      <c r="M103" s="981"/>
      <c r="N103" s="982"/>
      <c r="O103" s="954"/>
      <c r="Z103" s="914"/>
      <c r="AA103" s="995"/>
      <c r="AC103" s="914"/>
      <c r="AD103" s="995"/>
      <c r="AF103" s="925"/>
      <c r="AG103" s="1360"/>
      <c r="AH103" s="1360"/>
      <c r="AI103" s="849"/>
      <c r="AJ103" s="849"/>
      <c r="AK103" s="849"/>
      <c r="AL103" s="849"/>
      <c r="AM103" s="849"/>
      <c r="AN103" s="849"/>
      <c r="AO103" s="849"/>
      <c r="AP103" s="849"/>
      <c r="AQ103" s="849"/>
      <c r="AR103" s="849"/>
      <c r="AS103" s="849"/>
      <c r="AT103" s="849"/>
      <c r="AU103" s="849"/>
      <c r="AV103" s="849"/>
      <c r="AW103" s="849"/>
      <c r="AX103" s="849"/>
      <c r="AY103" s="849"/>
    </row>
    <row r="104" spans="1:51">
      <c r="A104" s="984"/>
      <c r="B104" s="984"/>
      <c r="C104" s="984"/>
      <c r="D104" s="984"/>
      <c r="E104" s="984"/>
      <c r="F104" s="984"/>
      <c r="G104" s="984"/>
      <c r="H104" s="984"/>
      <c r="I104" s="985"/>
      <c r="J104" s="992"/>
      <c r="K104" s="979"/>
      <c r="L104" s="980"/>
      <c r="M104" s="981"/>
      <c r="N104" s="982"/>
      <c r="O104" s="989"/>
      <c r="Z104" s="914"/>
      <c r="AA104" s="995"/>
      <c r="AC104" s="914"/>
      <c r="AD104" s="995"/>
      <c r="AF104" s="925"/>
      <c r="AI104" s="849"/>
      <c r="AJ104" s="849"/>
      <c r="AK104" s="849"/>
      <c r="AL104" s="849"/>
      <c r="AM104" s="849"/>
      <c r="AN104" s="849"/>
      <c r="AO104" s="849"/>
      <c r="AP104" s="849"/>
      <c r="AQ104" s="849"/>
      <c r="AR104" s="849"/>
      <c r="AS104" s="849"/>
      <c r="AT104" s="849"/>
      <c r="AU104" s="849"/>
      <c r="AV104" s="849"/>
      <c r="AW104" s="849"/>
      <c r="AX104" s="849"/>
      <c r="AY104" s="849"/>
    </row>
    <row r="105" spans="1:51">
      <c r="A105" s="984"/>
      <c r="B105" s="984"/>
      <c r="C105" s="984"/>
      <c r="D105" s="984"/>
      <c r="E105" s="984"/>
      <c r="F105" s="984"/>
      <c r="G105" s="984"/>
      <c r="H105" s="984"/>
      <c r="I105" s="985"/>
      <c r="J105" s="986"/>
      <c r="K105" s="979"/>
      <c r="L105" s="980"/>
      <c r="M105" s="981"/>
      <c r="N105" s="982"/>
      <c r="O105" s="954"/>
      <c r="Z105" s="914"/>
      <c r="AA105" s="995"/>
      <c r="AC105" s="914"/>
      <c r="AD105" s="995"/>
      <c r="AF105" s="925"/>
      <c r="AI105" s="849"/>
      <c r="AJ105" s="849"/>
      <c r="AK105" s="849"/>
      <c r="AL105" s="849"/>
      <c r="AM105" s="849"/>
      <c r="AN105" s="849"/>
      <c r="AO105" s="849"/>
      <c r="AP105" s="849"/>
      <c r="AQ105" s="849"/>
      <c r="AR105" s="849"/>
      <c r="AS105" s="849"/>
      <c r="AT105" s="849"/>
      <c r="AU105" s="849"/>
      <c r="AV105" s="849"/>
      <c r="AW105" s="849"/>
      <c r="AX105" s="849"/>
      <c r="AY105" s="849"/>
    </row>
    <row r="106" spans="1:51">
      <c r="A106" s="984"/>
      <c r="B106" s="984"/>
      <c r="C106" s="984"/>
      <c r="D106" s="984"/>
      <c r="E106" s="984"/>
      <c r="F106" s="984"/>
      <c r="G106" s="984"/>
      <c r="H106" s="984"/>
      <c r="I106" s="985"/>
      <c r="J106" s="986"/>
      <c r="K106" s="979"/>
      <c r="L106" s="980"/>
      <c r="M106" s="981"/>
      <c r="N106" s="982"/>
      <c r="O106" s="954"/>
      <c r="Z106" s="914"/>
      <c r="AA106" s="995"/>
      <c r="AC106" s="914"/>
      <c r="AD106" s="995"/>
      <c r="AF106" s="925"/>
      <c r="AI106" s="849"/>
      <c r="AJ106" s="849"/>
      <c r="AK106" s="849"/>
      <c r="AL106" s="849"/>
      <c r="AM106" s="849"/>
      <c r="AN106" s="849"/>
      <c r="AO106" s="849"/>
      <c r="AP106" s="849"/>
      <c r="AQ106" s="849"/>
      <c r="AR106" s="849"/>
      <c r="AS106" s="849"/>
      <c r="AT106" s="849"/>
      <c r="AU106" s="849"/>
      <c r="AV106" s="849"/>
      <c r="AW106" s="849"/>
      <c r="AX106" s="849"/>
      <c r="AY106" s="849"/>
    </row>
    <row r="107" spans="1:51">
      <c r="A107" s="984"/>
      <c r="B107" s="984"/>
      <c r="C107" s="984"/>
      <c r="D107" s="984"/>
      <c r="E107" s="984"/>
      <c r="F107" s="984"/>
      <c r="G107" s="984"/>
      <c r="H107" s="984"/>
      <c r="I107" s="985"/>
      <c r="J107" s="986"/>
      <c r="K107" s="979"/>
      <c r="L107" s="979"/>
      <c r="M107" s="981"/>
      <c r="N107" s="982"/>
      <c r="O107" s="989"/>
      <c r="Z107" s="914"/>
      <c r="AA107" s="995"/>
      <c r="AC107" s="914"/>
      <c r="AD107" s="995"/>
      <c r="AF107" s="925"/>
      <c r="AI107" s="849"/>
      <c r="AJ107" s="849"/>
      <c r="AK107" s="849"/>
      <c r="AL107" s="849"/>
      <c r="AM107" s="849"/>
      <c r="AN107" s="849"/>
      <c r="AO107" s="849"/>
      <c r="AP107" s="849"/>
      <c r="AQ107" s="849"/>
      <c r="AR107" s="849"/>
      <c r="AS107" s="849"/>
      <c r="AT107" s="849"/>
      <c r="AU107" s="849"/>
      <c r="AV107" s="849"/>
      <c r="AW107" s="849"/>
      <c r="AX107" s="849"/>
      <c r="AY107" s="849"/>
    </row>
    <row r="108" spans="1:51">
      <c r="A108" s="984"/>
      <c r="B108" s="984"/>
      <c r="C108" s="984"/>
      <c r="D108" s="984"/>
      <c r="E108" s="984"/>
      <c r="F108" s="984"/>
      <c r="G108" s="984"/>
      <c r="H108" s="984"/>
      <c r="I108" s="985"/>
      <c r="J108" s="992"/>
      <c r="K108" s="979"/>
      <c r="L108" s="979"/>
      <c r="M108" s="997"/>
      <c r="N108" s="982"/>
      <c r="O108" s="998"/>
      <c r="X108" s="999"/>
      <c r="Z108" s="914"/>
      <c r="AA108" s="995"/>
      <c r="AC108" s="914"/>
      <c r="AD108" s="995"/>
      <c r="AF108" s="925"/>
      <c r="AI108" s="849"/>
      <c r="AJ108" s="849"/>
      <c r="AK108" s="849"/>
      <c r="AL108" s="849"/>
      <c r="AM108" s="849"/>
      <c r="AN108" s="849"/>
      <c r="AO108" s="849"/>
      <c r="AP108" s="849"/>
      <c r="AQ108" s="849"/>
      <c r="AR108" s="849"/>
      <c r="AS108" s="849"/>
      <c r="AT108" s="849"/>
      <c r="AU108" s="849"/>
      <c r="AV108" s="849"/>
      <c r="AW108" s="849"/>
      <c r="AX108" s="849"/>
      <c r="AY108" s="849"/>
    </row>
    <row r="109" spans="1:51">
      <c r="A109" s="996"/>
      <c r="B109" s="996"/>
      <c r="C109" s="996"/>
      <c r="D109" s="996"/>
      <c r="E109" s="996"/>
      <c r="F109" s="996"/>
      <c r="G109" s="996"/>
      <c r="H109" s="996"/>
      <c r="I109" s="985"/>
      <c r="J109" s="1000"/>
      <c r="K109" s="979"/>
      <c r="L109" s="980"/>
      <c r="M109" s="981"/>
      <c r="N109" s="982"/>
      <c r="O109" s="954"/>
      <c r="X109" s="1001"/>
      <c r="Z109" s="914"/>
      <c r="AA109" s="995"/>
      <c r="AC109" s="914"/>
      <c r="AD109" s="995"/>
      <c r="AF109" s="925"/>
      <c r="AI109" s="849"/>
      <c r="AJ109" s="849"/>
      <c r="AK109" s="849"/>
      <c r="AL109" s="849"/>
      <c r="AM109" s="849"/>
      <c r="AN109" s="849"/>
      <c r="AO109" s="849"/>
      <c r="AP109" s="849"/>
      <c r="AQ109" s="849"/>
      <c r="AR109" s="849"/>
      <c r="AS109" s="849"/>
      <c r="AT109" s="849"/>
      <c r="AU109" s="849"/>
      <c r="AV109" s="849"/>
      <c r="AW109" s="849"/>
      <c r="AX109" s="849"/>
      <c r="AY109" s="849"/>
    </row>
    <row r="110" spans="1:51">
      <c r="A110" s="996"/>
      <c r="B110" s="996"/>
      <c r="C110" s="996"/>
      <c r="D110" s="996"/>
      <c r="E110" s="996"/>
      <c r="F110" s="996"/>
      <c r="G110" s="996"/>
      <c r="H110" s="996"/>
      <c r="I110" s="985"/>
      <c r="J110" s="1002"/>
      <c r="K110" s="979"/>
      <c r="L110" s="980"/>
      <c r="M110" s="997"/>
      <c r="N110" s="982"/>
      <c r="O110" s="954"/>
      <c r="X110" s="1001"/>
      <c r="Z110" s="914"/>
      <c r="AA110" s="995"/>
      <c r="AC110" s="914"/>
      <c r="AD110" s="995"/>
      <c r="AF110" s="925"/>
      <c r="AI110" s="849"/>
      <c r="AJ110" s="849"/>
      <c r="AK110" s="849"/>
      <c r="AL110" s="849"/>
      <c r="AM110" s="849"/>
      <c r="AN110" s="849"/>
      <c r="AO110" s="849"/>
      <c r="AP110" s="849"/>
      <c r="AQ110" s="849"/>
      <c r="AR110" s="849"/>
      <c r="AS110" s="849"/>
      <c r="AT110" s="849"/>
      <c r="AU110" s="849"/>
      <c r="AV110" s="849"/>
      <c r="AW110" s="849"/>
      <c r="AX110" s="849"/>
      <c r="AY110" s="849"/>
    </row>
    <row r="111" spans="1:51">
      <c r="A111" s="996"/>
      <c r="B111" s="996"/>
      <c r="C111" s="996"/>
      <c r="D111" s="996"/>
      <c r="E111" s="996"/>
      <c r="F111" s="996"/>
      <c r="G111" s="996"/>
      <c r="H111" s="996"/>
      <c r="I111" s="985"/>
      <c r="J111" s="1002"/>
      <c r="K111" s="979"/>
      <c r="L111" s="980"/>
      <c r="M111" s="997"/>
      <c r="N111" s="982"/>
      <c r="O111" s="954"/>
      <c r="X111" s="1001"/>
      <c r="Z111" s="914"/>
      <c r="AA111" s="995"/>
      <c r="AC111" s="914"/>
      <c r="AD111" s="995"/>
      <c r="AF111" s="925"/>
      <c r="AI111" s="849"/>
      <c r="AJ111" s="849"/>
      <c r="AK111" s="849"/>
      <c r="AL111" s="849"/>
      <c r="AM111" s="849"/>
      <c r="AN111" s="849"/>
      <c r="AO111" s="849"/>
      <c r="AP111" s="849"/>
      <c r="AQ111" s="849"/>
      <c r="AR111" s="849"/>
      <c r="AS111" s="849"/>
      <c r="AT111" s="849"/>
      <c r="AU111" s="849"/>
      <c r="AV111" s="849"/>
      <c r="AW111" s="849"/>
      <c r="AX111" s="849"/>
      <c r="AY111" s="849"/>
    </row>
    <row r="112" spans="1:51">
      <c r="A112" s="976"/>
      <c r="B112" s="976"/>
      <c r="C112" s="976"/>
      <c r="D112" s="976"/>
      <c r="E112" s="976"/>
      <c r="F112" s="976"/>
      <c r="G112" s="976"/>
      <c r="H112" s="976"/>
      <c r="I112" s="977"/>
      <c r="J112" s="1003"/>
      <c r="K112" s="979"/>
      <c r="L112" s="980"/>
      <c r="M112" s="981"/>
      <c r="N112" s="982"/>
      <c r="O112" s="954"/>
      <c r="Z112" s="914"/>
      <c r="AA112" s="995"/>
      <c r="AC112" s="914"/>
      <c r="AD112" s="995"/>
      <c r="AF112" s="925"/>
      <c r="AG112" s="849"/>
      <c r="AH112" s="849"/>
      <c r="AI112" s="849"/>
      <c r="AJ112" s="849"/>
      <c r="AK112" s="849"/>
      <c r="AL112" s="849"/>
      <c r="AM112" s="849"/>
      <c r="AN112" s="849"/>
      <c r="AO112" s="849"/>
      <c r="AP112" s="849"/>
      <c r="AQ112" s="849"/>
      <c r="AR112" s="849"/>
      <c r="AS112" s="849"/>
      <c r="AT112" s="849"/>
      <c r="AU112" s="849"/>
      <c r="AV112" s="849"/>
      <c r="AW112" s="849"/>
      <c r="AX112" s="849"/>
      <c r="AY112" s="849"/>
    </row>
    <row r="113" spans="1:51">
      <c r="A113" s="996"/>
      <c r="B113" s="996"/>
      <c r="C113" s="996"/>
      <c r="D113" s="996"/>
      <c r="E113" s="996"/>
      <c r="F113" s="996"/>
      <c r="G113" s="996"/>
      <c r="H113" s="996"/>
      <c r="I113" s="985"/>
      <c r="J113" s="1004"/>
      <c r="K113" s="979"/>
      <c r="L113" s="980"/>
      <c r="M113" s="981"/>
      <c r="N113" s="982"/>
      <c r="O113" s="954"/>
      <c r="Z113" s="914"/>
      <c r="AA113" s="995"/>
      <c r="AC113" s="914"/>
      <c r="AD113" s="995"/>
      <c r="AF113" s="925"/>
      <c r="AG113" s="849"/>
      <c r="AH113" s="849"/>
      <c r="AI113" s="849"/>
      <c r="AJ113" s="849"/>
      <c r="AK113" s="849"/>
      <c r="AL113" s="849"/>
      <c r="AM113" s="849"/>
      <c r="AN113" s="849"/>
      <c r="AO113" s="849"/>
      <c r="AP113" s="849"/>
      <c r="AQ113" s="849"/>
      <c r="AR113" s="849"/>
      <c r="AS113" s="849"/>
      <c r="AT113" s="849"/>
      <c r="AU113" s="849"/>
      <c r="AV113" s="849"/>
      <c r="AW113" s="849"/>
      <c r="AX113" s="849"/>
      <c r="AY113" s="849"/>
    </row>
    <row r="114" spans="1:51">
      <c r="A114" s="984"/>
      <c r="B114" s="984"/>
      <c r="C114" s="984"/>
      <c r="D114" s="984"/>
      <c r="E114" s="984"/>
      <c r="F114" s="984"/>
      <c r="G114" s="984"/>
      <c r="H114" s="984"/>
      <c r="I114" s="985"/>
      <c r="J114" s="986"/>
      <c r="K114" s="979"/>
      <c r="L114" s="980"/>
      <c r="M114" s="981"/>
      <c r="N114" s="982"/>
      <c r="O114" s="954"/>
      <c r="Z114" s="914"/>
      <c r="AA114" s="995"/>
      <c r="AC114" s="914"/>
      <c r="AD114" s="995"/>
      <c r="AF114" s="925"/>
      <c r="AG114" s="849"/>
      <c r="AH114" s="849"/>
      <c r="AI114" s="849"/>
      <c r="AJ114" s="849"/>
      <c r="AK114" s="849"/>
      <c r="AL114" s="849"/>
      <c r="AM114" s="849"/>
      <c r="AN114" s="849"/>
      <c r="AO114" s="849"/>
      <c r="AP114" s="849"/>
      <c r="AQ114" s="849"/>
      <c r="AR114" s="849"/>
      <c r="AS114" s="849"/>
      <c r="AT114" s="849"/>
      <c r="AU114" s="849"/>
      <c r="AV114" s="849"/>
      <c r="AW114" s="849"/>
      <c r="AX114" s="849"/>
      <c r="AY114" s="849"/>
    </row>
    <row r="115" spans="1:51">
      <c r="A115" s="996"/>
      <c r="B115" s="996"/>
      <c r="C115" s="996"/>
      <c r="D115" s="996"/>
      <c r="E115" s="996"/>
      <c r="F115" s="996"/>
      <c r="G115" s="996"/>
      <c r="H115" s="996"/>
      <c r="I115" s="985"/>
      <c r="J115" s="1002"/>
      <c r="K115" s="979"/>
      <c r="L115" s="980"/>
      <c r="M115" s="997"/>
      <c r="N115" s="982"/>
      <c r="O115" s="954"/>
      <c r="Z115" s="914"/>
      <c r="AA115" s="995"/>
      <c r="AC115" s="914"/>
      <c r="AD115" s="995"/>
      <c r="AF115" s="925"/>
      <c r="AG115" s="849"/>
      <c r="AH115" s="849"/>
      <c r="AI115" s="849"/>
      <c r="AJ115" s="849"/>
      <c r="AK115" s="849"/>
      <c r="AL115" s="849"/>
      <c r="AM115" s="849"/>
      <c r="AN115" s="849"/>
      <c r="AO115" s="849"/>
      <c r="AP115" s="849"/>
      <c r="AQ115" s="849"/>
      <c r="AR115" s="849"/>
      <c r="AS115" s="849"/>
      <c r="AT115" s="849"/>
      <c r="AU115" s="849"/>
      <c r="AV115" s="849"/>
      <c r="AW115" s="849"/>
      <c r="AX115" s="849"/>
      <c r="AY115" s="849"/>
    </row>
    <row r="116" spans="1:51">
      <c r="A116" s="976"/>
      <c r="B116" s="976"/>
      <c r="C116" s="976"/>
      <c r="D116" s="976"/>
      <c r="E116" s="976"/>
      <c r="F116" s="976"/>
      <c r="G116" s="976"/>
      <c r="H116" s="976"/>
      <c r="I116" s="977"/>
      <c r="J116" s="978"/>
      <c r="K116" s="979"/>
      <c r="L116" s="980"/>
      <c r="M116" s="981"/>
      <c r="N116" s="982"/>
      <c r="O116" s="954"/>
      <c r="Z116" s="914"/>
      <c r="AA116" s="1005"/>
      <c r="AC116" s="914"/>
      <c r="AD116" s="1005"/>
      <c r="AF116" s="925"/>
      <c r="AG116" s="849"/>
      <c r="AH116" s="849"/>
      <c r="AI116" s="849"/>
      <c r="AJ116" s="849"/>
      <c r="AK116" s="849"/>
      <c r="AL116" s="849"/>
      <c r="AM116" s="849"/>
      <c r="AN116" s="849"/>
      <c r="AO116" s="849"/>
      <c r="AP116" s="849"/>
      <c r="AQ116" s="849"/>
      <c r="AR116" s="849"/>
      <c r="AS116" s="849"/>
      <c r="AT116" s="849"/>
      <c r="AU116" s="849"/>
      <c r="AV116" s="849"/>
      <c r="AW116" s="849"/>
      <c r="AX116" s="849"/>
      <c r="AY116" s="849"/>
    </row>
    <row r="117" spans="1:51">
      <c r="A117" s="984"/>
      <c r="B117" s="984"/>
      <c r="C117" s="984"/>
      <c r="D117" s="984"/>
      <c r="E117" s="984"/>
      <c r="F117" s="984"/>
      <c r="G117" s="984"/>
      <c r="H117" s="984"/>
      <c r="I117" s="985"/>
      <c r="J117" s="986"/>
      <c r="K117" s="979"/>
      <c r="L117" s="979"/>
      <c r="M117" s="997"/>
      <c r="N117" s="982"/>
      <c r="O117" s="998"/>
      <c r="Z117" s="914"/>
      <c r="AA117" s="1005"/>
      <c r="AC117" s="914"/>
      <c r="AD117" s="1005"/>
      <c r="AF117" s="925"/>
      <c r="AG117" s="849"/>
      <c r="AH117" s="849"/>
      <c r="AI117" s="849"/>
      <c r="AJ117" s="849"/>
      <c r="AK117" s="849"/>
      <c r="AL117" s="849"/>
      <c r="AM117" s="849"/>
      <c r="AN117" s="849"/>
      <c r="AO117" s="849"/>
      <c r="AP117" s="849"/>
      <c r="AQ117" s="849"/>
      <c r="AR117" s="849"/>
      <c r="AS117" s="849"/>
      <c r="AT117" s="849"/>
      <c r="AU117" s="849"/>
      <c r="AV117" s="849"/>
      <c r="AW117" s="849"/>
      <c r="AX117" s="849"/>
      <c r="AY117" s="849"/>
    </row>
    <row r="118" spans="1:51">
      <c r="A118" s="984"/>
      <c r="B118" s="984"/>
      <c r="C118" s="984"/>
      <c r="D118" s="984"/>
      <c r="E118" s="984"/>
      <c r="F118" s="984"/>
      <c r="G118" s="984"/>
      <c r="H118" s="984"/>
      <c r="I118" s="985"/>
      <c r="J118" s="986"/>
      <c r="K118" s="996"/>
      <c r="L118" s="980"/>
      <c r="M118" s="997"/>
      <c r="N118" s="982"/>
      <c r="O118" s="954"/>
      <c r="Z118" s="914"/>
      <c r="AA118" s="995"/>
      <c r="AC118" s="914"/>
      <c r="AD118" s="995"/>
      <c r="AF118" s="925"/>
      <c r="AG118" s="849"/>
      <c r="AH118" s="849"/>
      <c r="AI118" s="849"/>
      <c r="AJ118" s="849"/>
      <c r="AK118" s="849"/>
      <c r="AL118" s="849"/>
      <c r="AM118" s="849"/>
      <c r="AN118" s="849"/>
      <c r="AO118" s="849"/>
      <c r="AP118" s="849"/>
      <c r="AQ118" s="849"/>
      <c r="AR118" s="849"/>
      <c r="AS118" s="849"/>
      <c r="AT118" s="849"/>
      <c r="AU118" s="849"/>
      <c r="AV118" s="849"/>
      <c r="AW118" s="849"/>
      <c r="AX118" s="849"/>
      <c r="AY118" s="849"/>
    </row>
    <row r="119" spans="1:51">
      <c r="A119" s="996"/>
      <c r="B119" s="996"/>
      <c r="C119" s="996"/>
      <c r="D119" s="996"/>
      <c r="E119" s="996"/>
      <c r="F119" s="996"/>
      <c r="G119" s="996"/>
      <c r="H119" s="996"/>
      <c r="I119" s="985"/>
      <c r="J119" s="986"/>
      <c r="K119" s="996"/>
      <c r="L119" s="980"/>
      <c r="M119" s="997"/>
      <c r="N119" s="982"/>
      <c r="O119" s="954"/>
      <c r="Z119" s="914"/>
      <c r="AA119" s="995"/>
      <c r="AC119" s="914"/>
      <c r="AD119" s="995"/>
      <c r="AF119" s="925"/>
      <c r="AG119" s="849"/>
      <c r="AH119" s="849"/>
      <c r="AI119" s="849"/>
      <c r="AJ119" s="849"/>
      <c r="AK119" s="849"/>
      <c r="AL119" s="849"/>
      <c r="AM119" s="849"/>
      <c r="AN119" s="849"/>
      <c r="AO119" s="849"/>
      <c r="AP119" s="849"/>
      <c r="AQ119" s="849"/>
      <c r="AR119" s="849"/>
      <c r="AS119" s="849"/>
      <c r="AT119" s="849"/>
      <c r="AU119" s="849"/>
      <c r="AV119" s="849"/>
      <c r="AW119" s="849"/>
      <c r="AX119" s="849"/>
      <c r="AY119" s="849"/>
    </row>
    <row r="120" spans="1:51">
      <c r="A120" s="996"/>
      <c r="B120" s="996"/>
      <c r="C120" s="996"/>
      <c r="D120" s="996"/>
      <c r="E120" s="996"/>
      <c r="F120" s="996"/>
      <c r="G120" s="996"/>
      <c r="H120" s="996"/>
      <c r="I120" s="985"/>
      <c r="J120" s="986"/>
      <c r="K120" s="996"/>
      <c r="L120" s="980"/>
      <c r="M120" s="997"/>
      <c r="N120" s="982"/>
      <c r="O120" s="954"/>
      <c r="Z120" s="914"/>
      <c r="AA120" s="995"/>
      <c r="AC120" s="914"/>
      <c r="AD120" s="995"/>
      <c r="AF120" s="925"/>
      <c r="AG120" s="849"/>
      <c r="AH120" s="849"/>
      <c r="AI120" s="849"/>
      <c r="AJ120" s="849"/>
      <c r="AK120" s="849"/>
      <c r="AL120" s="849"/>
      <c r="AM120" s="849"/>
      <c r="AN120" s="849"/>
      <c r="AO120" s="849"/>
      <c r="AP120" s="849"/>
      <c r="AQ120" s="849"/>
      <c r="AR120" s="849"/>
      <c r="AS120" s="849"/>
      <c r="AT120" s="849"/>
      <c r="AU120" s="849"/>
      <c r="AV120" s="849"/>
      <c r="AW120" s="849"/>
      <c r="AX120" s="849"/>
      <c r="AY120" s="849"/>
    </row>
    <row r="121" spans="1:51">
      <c r="A121" s="996"/>
      <c r="B121" s="996"/>
      <c r="C121" s="996"/>
      <c r="D121" s="996"/>
      <c r="E121" s="996"/>
      <c r="F121" s="996"/>
      <c r="G121" s="996"/>
      <c r="H121" s="996"/>
      <c r="I121" s="985"/>
      <c r="J121" s="986"/>
      <c r="K121" s="996"/>
      <c r="L121" s="980"/>
      <c r="M121" s="997"/>
      <c r="N121" s="982"/>
      <c r="O121" s="954"/>
      <c r="Z121" s="914"/>
      <c r="AA121" s="995"/>
      <c r="AC121" s="914"/>
      <c r="AD121" s="995"/>
      <c r="AF121" s="925"/>
      <c r="AG121" s="849"/>
      <c r="AH121" s="849"/>
      <c r="AI121" s="849"/>
      <c r="AJ121" s="849"/>
      <c r="AK121" s="849"/>
      <c r="AL121" s="849"/>
      <c r="AM121" s="849"/>
      <c r="AN121" s="849"/>
      <c r="AO121" s="849"/>
      <c r="AP121" s="849"/>
      <c r="AQ121" s="849"/>
      <c r="AR121" s="849"/>
      <c r="AS121" s="849"/>
      <c r="AT121" s="849"/>
      <c r="AU121" s="849"/>
      <c r="AV121" s="849"/>
      <c r="AW121" s="849"/>
      <c r="AX121" s="849"/>
      <c r="AY121" s="849"/>
    </row>
    <row r="122" spans="1:51">
      <c r="A122" s="996"/>
      <c r="B122" s="996"/>
      <c r="C122" s="996"/>
      <c r="D122" s="996"/>
      <c r="E122" s="996"/>
      <c r="F122" s="996"/>
      <c r="G122" s="996"/>
      <c r="H122" s="996"/>
      <c r="I122" s="985"/>
      <c r="J122" s="986"/>
      <c r="K122" s="996"/>
      <c r="L122" s="980"/>
      <c r="M122" s="997"/>
      <c r="N122" s="982"/>
      <c r="O122" s="954"/>
      <c r="Z122" s="914"/>
      <c r="AA122" s="995"/>
      <c r="AC122" s="914"/>
      <c r="AD122" s="995"/>
      <c r="AF122" s="925"/>
      <c r="AG122" s="849"/>
      <c r="AH122" s="849"/>
      <c r="AI122" s="849"/>
      <c r="AJ122" s="849"/>
      <c r="AK122" s="849"/>
      <c r="AL122" s="849"/>
      <c r="AM122" s="849"/>
      <c r="AN122" s="849"/>
      <c r="AO122" s="849"/>
      <c r="AP122" s="849"/>
      <c r="AQ122" s="849"/>
      <c r="AR122" s="849"/>
      <c r="AS122" s="849"/>
      <c r="AT122" s="849"/>
      <c r="AU122" s="849"/>
      <c r="AV122" s="849"/>
      <c r="AW122" s="849"/>
      <c r="AX122" s="849"/>
      <c r="AY122" s="849"/>
    </row>
    <row r="123" spans="1:51">
      <c r="A123" s="996"/>
      <c r="B123" s="996"/>
      <c r="C123" s="996"/>
      <c r="D123" s="996"/>
      <c r="E123" s="996"/>
      <c r="F123" s="996"/>
      <c r="G123" s="996"/>
      <c r="H123" s="996"/>
      <c r="I123" s="985"/>
      <c r="J123" s="986"/>
      <c r="K123" s="996"/>
      <c r="L123" s="980"/>
      <c r="M123" s="997"/>
      <c r="N123" s="982"/>
      <c r="O123" s="954"/>
      <c r="Z123" s="914"/>
      <c r="AA123" s="995"/>
      <c r="AC123" s="914"/>
      <c r="AD123" s="995"/>
      <c r="AF123" s="925"/>
      <c r="AG123" s="849"/>
      <c r="AH123" s="849"/>
      <c r="AI123" s="849"/>
      <c r="AJ123" s="849"/>
      <c r="AK123" s="849"/>
      <c r="AL123" s="849"/>
      <c r="AM123" s="849"/>
      <c r="AN123" s="849"/>
      <c r="AO123" s="849"/>
      <c r="AP123" s="849"/>
      <c r="AQ123" s="849"/>
      <c r="AR123" s="849"/>
      <c r="AS123" s="849"/>
      <c r="AT123" s="849"/>
      <c r="AU123" s="849"/>
      <c r="AV123" s="849"/>
      <c r="AW123" s="849"/>
      <c r="AX123" s="849"/>
      <c r="AY123" s="849"/>
    </row>
    <row r="124" spans="1:51">
      <c r="A124" s="996"/>
      <c r="B124" s="996"/>
      <c r="C124" s="996"/>
      <c r="D124" s="996"/>
      <c r="E124" s="996"/>
      <c r="F124" s="996"/>
      <c r="G124" s="996"/>
      <c r="H124" s="996"/>
      <c r="I124" s="985"/>
      <c r="J124" s="986"/>
      <c r="K124" s="996"/>
      <c r="L124" s="980"/>
      <c r="M124" s="997"/>
      <c r="N124" s="982"/>
      <c r="O124" s="954"/>
      <c r="Z124" s="914"/>
      <c r="AA124" s="995"/>
      <c r="AC124" s="914"/>
      <c r="AD124" s="995"/>
      <c r="AF124" s="925"/>
      <c r="AG124" s="849"/>
      <c r="AH124" s="849"/>
      <c r="AI124" s="849"/>
      <c r="AJ124" s="849"/>
      <c r="AK124" s="849"/>
      <c r="AL124" s="849"/>
      <c r="AM124" s="849"/>
      <c r="AN124" s="849"/>
      <c r="AO124" s="849"/>
      <c r="AP124" s="849"/>
      <c r="AQ124" s="849"/>
      <c r="AR124" s="849"/>
      <c r="AS124" s="849"/>
      <c r="AT124" s="849"/>
      <c r="AU124" s="849"/>
      <c r="AV124" s="849"/>
      <c r="AW124" s="849"/>
      <c r="AX124" s="849"/>
      <c r="AY124" s="849"/>
    </row>
    <row r="125" spans="1:51">
      <c r="A125" s="976"/>
      <c r="B125" s="976"/>
      <c r="C125" s="976"/>
      <c r="D125" s="976"/>
      <c r="E125" s="976"/>
      <c r="F125" s="976"/>
      <c r="G125" s="976"/>
      <c r="H125" s="976"/>
      <c r="I125" s="977"/>
      <c r="J125" s="978"/>
      <c r="K125" s="979"/>
      <c r="L125" s="980"/>
      <c r="M125" s="981"/>
      <c r="N125" s="982"/>
      <c r="O125" s="954"/>
      <c r="Z125" s="914"/>
      <c r="AA125" s="1005"/>
      <c r="AC125" s="914"/>
      <c r="AD125" s="1005"/>
      <c r="AF125" s="925"/>
      <c r="AG125" s="849"/>
      <c r="AH125" s="849"/>
      <c r="AI125" s="849"/>
      <c r="AJ125" s="849"/>
      <c r="AK125" s="849"/>
      <c r="AL125" s="849"/>
      <c r="AM125" s="849"/>
      <c r="AN125" s="849"/>
      <c r="AO125" s="849"/>
      <c r="AP125" s="849"/>
      <c r="AQ125" s="849"/>
      <c r="AR125" s="849"/>
      <c r="AS125" s="849"/>
      <c r="AT125" s="849"/>
      <c r="AU125" s="849"/>
      <c r="AV125" s="849"/>
      <c r="AW125" s="849"/>
      <c r="AX125" s="849"/>
      <c r="AY125" s="849"/>
    </row>
    <row r="126" spans="1:51">
      <c r="A126" s="984"/>
      <c r="B126" s="984"/>
      <c r="C126" s="984"/>
      <c r="D126" s="984"/>
      <c r="E126" s="984"/>
      <c r="F126" s="984"/>
      <c r="G126" s="984"/>
      <c r="H126" s="984"/>
      <c r="I126" s="985"/>
      <c r="J126" s="1006"/>
      <c r="K126" s="979"/>
      <c r="L126" s="980"/>
      <c r="M126" s="997"/>
      <c r="N126" s="982"/>
      <c r="O126" s="998"/>
      <c r="Z126" s="914"/>
      <c r="AA126" s="1005"/>
      <c r="AC126" s="914"/>
      <c r="AD126" s="1005"/>
      <c r="AF126" s="925"/>
      <c r="AG126" s="849"/>
      <c r="AH126" s="849"/>
      <c r="AI126" s="849"/>
      <c r="AJ126" s="849"/>
      <c r="AK126" s="849"/>
      <c r="AL126" s="849"/>
      <c r="AM126" s="849"/>
      <c r="AN126" s="849"/>
      <c r="AO126" s="849"/>
      <c r="AP126" s="849"/>
      <c r="AQ126" s="849"/>
      <c r="AR126" s="849"/>
      <c r="AS126" s="849"/>
      <c r="AT126" s="849"/>
      <c r="AU126" s="849"/>
      <c r="AV126" s="849"/>
      <c r="AW126" s="849"/>
      <c r="AX126" s="849"/>
      <c r="AY126" s="849"/>
    </row>
    <row r="127" spans="1:51">
      <c r="A127" s="984"/>
      <c r="B127" s="984"/>
      <c r="C127" s="984"/>
      <c r="D127" s="984"/>
      <c r="E127" s="984"/>
      <c r="F127" s="984"/>
      <c r="G127" s="984"/>
      <c r="H127" s="984"/>
      <c r="I127" s="985"/>
      <c r="J127" s="986"/>
      <c r="K127" s="996"/>
      <c r="L127" s="1006"/>
      <c r="M127" s="997"/>
      <c r="N127" s="982"/>
      <c r="O127" s="954"/>
      <c r="Z127" s="914"/>
      <c r="AA127" s="995"/>
      <c r="AC127" s="914"/>
      <c r="AD127" s="995"/>
      <c r="AF127" s="925"/>
      <c r="AG127" s="849"/>
      <c r="AH127" s="849"/>
      <c r="AI127" s="849"/>
      <c r="AJ127" s="849"/>
      <c r="AK127" s="849"/>
      <c r="AL127" s="849"/>
      <c r="AM127" s="849"/>
      <c r="AN127" s="849"/>
      <c r="AO127" s="849"/>
      <c r="AP127" s="849"/>
      <c r="AQ127" s="849"/>
      <c r="AR127" s="849"/>
      <c r="AS127" s="849"/>
      <c r="AT127" s="849"/>
      <c r="AU127" s="849"/>
      <c r="AV127" s="849"/>
      <c r="AW127" s="849"/>
      <c r="AX127" s="849"/>
      <c r="AY127" s="849"/>
    </row>
    <row r="128" spans="1:51">
      <c r="A128" s="984"/>
      <c r="B128" s="984"/>
      <c r="C128" s="984"/>
      <c r="D128" s="984"/>
      <c r="E128" s="984"/>
      <c r="F128" s="984"/>
      <c r="G128" s="984"/>
      <c r="H128" s="984"/>
      <c r="I128" s="985"/>
      <c r="J128" s="978"/>
      <c r="K128" s="979"/>
      <c r="L128" s="980"/>
      <c r="M128" s="981"/>
      <c r="N128" s="982"/>
      <c r="O128" s="954"/>
      <c r="Z128" s="914"/>
      <c r="AA128" s="995"/>
      <c r="AC128" s="914"/>
      <c r="AD128" s="995"/>
      <c r="AF128" s="925"/>
      <c r="AG128" s="849"/>
      <c r="AH128" s="849"/>
      <c r="AI128" s="849"/>
      <c r="AJ128" s="849"/>
      <c r="AK128" s="849"/>
      <c r="AL128" s="849"/>
      <c r="AM128" s="849"/>
      <c r="AN128" s="849"/>
      <c r="AO128" s="849"/>
      <c r="AP128" s="849"/>
      <c r="AQ128" s="849"/>
      <c r="AR128" s="849"/>
      <c r="AS128" s="849"/>
      <c r="AT128" s="849"/>
      <c r="AU128" s="849"/>
      <c r="AV128" s="849"/>
      <c r="AW128" s="849"/>
      <c r="AX128" s="849"/>
      <c r="AY128" s="849"/>
    </row>
    <row r="129" spans="1:51">
      <c r="A129" s="976"/>
      <c r="B129" s="976"/>
      <c r="C129" s="976"/>
      <c r="D129" s="976"/>
      <c r="E129" s="976"/>
      <c r="F129" s="976"/>
      <c r="G129" s="976"/>
      <c r="H129" s="976"/>
      <c r="I129" s="977"/>
      <c r="J129" s="1007"/>
      <c r="K129" s="996"/>
      <c r="L129" s="980"/>
      <c r="M129" s="982"/>
      <c r="N129" s="982"/>
      <c r="O129" s="954"/>
      <c r="Z129" s="914"/>
      <c r="AA129" s="995"/>
      <c r="AC129" s="914"/>
      <c r="AD129" s="995"/>
      <c r="AF129" s="925"/>
      <c r="AG129" s="849"/>
      <c r="AH129" s="849"/>
      <c r="AI129" s="849"/>
      <c r="AJ129" s="849"/>
      <c r="AK129" s="849"/>
      <c r="AL129" s="849"/>
      <c r="AM129" s="849"/>
      <c r="AN129" s="849"/>
      <c r="AO129" s="849"/>
      <c r="AP129" s="849"/>
      <c r="AQ129" s="849"/>
      <c r="AR129" s="849"/>
      <c r="AS129" s="849"/>
      <c r="AT129" s="849"/>
      <c r="AU129" s="849"/>
      <c r="AV129" s="849"/>
      <c r="AW129" s="849"/>
      <c r="AX129" s="849"/>
      <c r="AY129" s="849"/>
    </row>
    <row r="130" spans="1:51">
      <c r="A130" s="976"/>
      <c r="B130" s="976"/>
      <c r="C130" s="976"/>
      <c r="D130" s="976"/>
      <c r="E130" s="976"/>
      <c r="F130" s="976"/>
      <c r="G130" s="976"/>
      <c r="H130" s="976"/>
      <c r="I130" s="977"/>
      <c r="J130" s="1007"/>
      <c r="K130" s="996"/>
      <c r="L130" s="980"/>
      <c r="M130" s="981"/>
      <c r="N130" s="982"/>
      <c r="O130" s="954"/>
      <c r="Z130" s="914"/>
      <c r="AA130" s="995"/>
      <c r="AC130" s="914"/>
      <c r="AD130" s="995"/>
      <c r="AF130" s="925"/>
      <c r="AG130" s="849"/>
      <c r="AH130" s="849"/>
      <c r="AI130" s="849"/>
      <c r="AJ130" s="849"/>
      <c r="AK130" s="849"/>
      <c r="AL130" s="849"/>
      <c r="AM130" s="849"/>
      <c r="AN130" s="849"/>
      <c r="AO130" s="849"/>
      <c r="AP130" s="849"/>
      <c r="AQ130" s="849"/>
      <c r="AR130" s="849"/>
      <c r="AS130" s="849"/>
      <c r="AT130" s="849"/>
      <c r="AU130" s="849"/>
      <c r="AV130" s="849"/>
      <c r="AW130" s="849"/>
      <c r="AX130" s="849"/>
      <c r="AY130" s="849"/>
    </row>
    <row r="131" spans="1:51">
      <c r="A131" s="976"/>
      <c r="B131" s="976"/>
      <c r="C131" s="976"/>
      <c r="D131" s="976"/>
      <c r="E131" s="976"/>
      <c r="F131" s="976"/>
      <c r="G131" s="976"/>
      <c r="H131" s="976"/>
      <c r="I131" s="977"/>
      <c r="J131" s="1007"/>
      <c r="K131" s="996"/>
      <c r="L131" s="980"/>
      <c r="M131" s="982"/>
      <c r="N131" s="982"/>
      <c r="O131" s="954"/>
      <c r="Z131" s="914"/>
      <c r="AA131" s="995"/>
      <c r="AC131" s="914"/>
      <c r="AD131" s="995"/>
      <c r="AF131" s="925"/>
      <c r="AG131" s="849"/>
      <c r="AH131" s="849"/>
      <c r="AI131" s="849"/>
      <c r="AJ131" s="849"/>
      <c r="AK131" s="849"/>
      <c r="AL131" s="849"/>
      <c r="AM131" s="849"/>
      <c r="AN131" s="849"/>
      <c r="AO131" s="849"/>
      <c r="AP131" s="849"/>
      <c r="AQ131" s="849"/>
      <c r="AR131" s="849"/>
      <c r="AS131" s="849"/>
      <c r="AT131" s="849"/>
      <c r="AU131" s="849"/>
      <c r="AV131" s="849"/>
      <c r="AW131" s="849"/>
      <c r="AX131" s="849"/>
      <c r="AY131" s="849"/>
    </row>
    <row r="132" spans="1:51">
      <c r="A132" s="976"/>
      <c r="B132" s="976"/>
      <c r="C132" s="976"/>
      <c r="D132" s="976"/>
      <c r="E132" s="976"/>
      <c r="F132" s="976"/>
      <c r="G132" s="976"/>
      <c r="H132" s="976"/>
      <c r="I132" s="977"/>
      <c r="J132" s="1007"/>
      <c r="K132" s="996"/>
      <c r="L132" s="980"/>
      <c r="M132" s="982"/>
      <c r="N132" s="982"/>
      <c r="O132" s="954"/>
      <c r="Z132" s="914"/>
      <c r="AA132" s="995"/>
      <c r="AC132" s="914"/>
      <c r="AD132" s="995"/>
      <c r="AF132" s="925"/>
      <c r="AG132" s="849"/>
      <c r="AH132" s="849"/>
      <c r="AI132" s="849"/>
      <c r="AJ132" s="849"/>
      <c r="AK132" s="849"/>
      <c r="AL132" s="849"/>
      <c r="AM132" s="849"/>
      <c r="AN132" s="849"/>
      <c r="AO132" s="849"/>
      <c r="AP132" s="849"/>
      <c r="AQ132" s="849"/>
      <c r="AR132" s="849"/>
      <c r="AS132" s="849"/>
      <c r="AT132" s="849"/>
      <c r="AU132" s="849"/>
      <c r="AV132" s="849"/>
      <c r="AW132" s="849"/>
      <c r="AX132" s="849"/>
      <c r="AY132" s="849"/>
    </row>
    <row r="133" spans="1:51">
      <c r="A133" s="976"/>
      <c r="B133" s="976"/>
      <c r="C133" s="976"/>
      <c r="D133" s="976"/>
      <c r="E133" s="976"/>
      <c r="F133" s="976"/>
      <c r="G133" s="976"/>
      <c r="H133" s="976"/>
      <c r="I133" s="977"/>
      <c r="J133" s="986"/>
      <c r="K133" s="996"/>
      <c r="L133" s="980"/>
      <c r="M133" s="982"/>
      <c r="N133" s="982"/>
      <c r="O133" s="954"/>
      <c r="Z133" s="914"/>
      <c r="AA133" s="995"/>
      <c r="AC133" s="914"/>
      <c r="AD133" s="995"/>
      <c r="AF133" s="925"/>
      <c r="AG133" s="849"/>
      <c r="AH133" s="849"/>
      <c r="AI133" s="849"/>
      <c r="AJ133" s="849"/>
      <c r="AK133" s="849"/>
      <c r="AL133" s="849"/>
      <c r="AM133" s="849"/>
      <c r="AN133" s="849"/>
      <c r="AO133" s="849"/>
      <c r="AP133" s="849"/>
      <c r="AQ133" s="849"/>
      <c r="AR133" s="849"/>
      <c r="AS133" s="849"/>
      <c r="AT133" s="849"/>
      <c r="AU133" s="849"/>
      <c r="AV133" s="849"/>
      <c r="AW133" s="849"/>
      <c r="AX133" s="849"/>
      <c r="AY133" s="849"/>
    </row>
    <row r="134" spans="1:51">
      <c r="A134" s="976"/>
      <c r="B134" s="976"/>
      <c r="C134" s="976"/>
      <c r="D134" s="976"/>
      <c r="E134" s="976"/>
      <c r="F134" s="976"/>
      <c r="G134" s="976"/>
      <c r="H134" s="976"/>
      <c r="I134" s="977"/>
      <c r="J134" s="986"/>
      <c r="K134" s="996"/>
      <c r="L134" s="980"/>
      <c r="M134" s="982"/>
      <c r="N134" s="982"/>
      <c r="O134" s="954"/>
      <c r="Z134" s="914"/>
      <c r="AA134" s="995"/>
      <c r="AC134" s="914"/>
      <c r="AD134" s="995"/>
      <c r="AF134" s="925"/>
      <c r="AG134" s="849"/>
      <c r="AH134" s="849"/>
      <c r="AI134" s="849"/>
      <c r="AJ134" s="849"/>
      <c r="AK134" s="849"/>
      <c r="AL134" s="849"/>
      <c r="AM134" s="849"/>
      <c r="AN134" s="849"/>
      <c r="AO134" s="849"/>
      <c r="AP134" s="849"/>
      <c r="AQ134" s="849"/>
      <c r="AR134" s="849"/>
      <c r="AS134" s="849"/>
      <c r="AT134" s="849"/>
      <c r="AU134" s="849"/>
      <c r="AV134" s="849"/>
      <c r="AW134" s="849"/>
      <c r="AX134" s="849"/>
      <c r="AY134" s="849"/>
    </row>
    <row r="135" spans="1:51">
      <c r="A135" s="976"/>
      <c r="B135" s="976"/>
      <c r="C135" s="976"/>
      <c r="D135" s="976"/>
      <c r="E135" s="976"/>
      <c r="F135" s="976"/>
      <c r="G135" s="976"/>
      <c r="H135" s="976"/>
      <c r="I135" s="977"/>
      <c r="J135" s="978"/>
      <c r="K135" s="979"/>
      <c r="L135" s="980"/>
      <c r="M135" s="981"/>
      <c r="N135" s="982"/>
      <c r="O135" s="954"/>
      <c r="Z135" s="914"/>
      <c r="AA135" s="995"/>
      <c r="AC135" s="914"/>
      <c r="AD135" s="995"/>
      <c r="AF135" s="925"/>
      <c r="AG135" s="849"/>
      <c r="AH135" s="849"/>
      <c r="AI135" s="849"/>
      <c r="AJ135" s="849"/>
      <c r="AK135" s="849"/>
      <c r="AL135" s="849"/>
      <c r="AM135" s="849"/>
      <c r="AN135" s="849"/>
      <c r="AO135" s="849"/>
      <c r="AP135" s="849"/>
      <c r="AQ135" s="849"/>
      <c r="AR135" s="849"/>
      <c r="AS135" s="849"/>
      <c r="AT135" s="849"/>
      <c r="AU135" s="849"/>
      <c r="AV135" s="849"/>
      <c r="AW135" s="849"/>
      <c r="AX135" s="849"/>
      <c r="AY135" s="849"/>
    </row>
    <row r="136" spans="1:51">
      <c r="A136" s="984"/>
      <c r="B136" s="984"/>
      <c r="C136" s="984"/>
      <c r="D136" s="984"/>
      <c r="E136" s="984"/>
      <c r="F136" s="984"/>
      <c r="G136" s="984"/>
      <c r="H136" s="984"/>
      <c r="I136" s="985"/>
      <c r="J136" s="1007"/>
      <c r="K136" s="996"/>
      <c r="L136" s="1008"/>
      <c r="M136" s="982"/>
      <c r="N136" s="982"/>
      <c r="O136" s="954"/>
      <c r="Z136" s="914"/>
      <c r="AA136" s="995"/>
      <c r="AC136" s="914"/>
      <c r="AD136" s="995"/>
      <c r="AF136" s="925"/>
      <c r="AG136" s="849"/>
      <c r="AH136" s="849"/>
      <c r="AI136" s="849"/>
      <c r="AJ136" s="849"/>
      <c r="AK136" s="849"/>
      <c r="AL136" s="849"/>
      <c r="AM136" s="849"/>
      <c r="AN136" s="849"/>
      <c r="AO136" s="849"/>
      <c r="AP136" s="849"/>
      <c r="AQ136" s="849"/>
      <c r="AR136" s="849"/>
      <c r="AS136" s="849"/>
      <c r="AT136" s="849"/>
      <c r="AU136" s="849"/>
      <c r="AV136" s="849"/>
      <c r="AW136" s="849"/>
      <c r="AX136" s="849"/>
      <c r="AY136" s="849"/>
    </row>
    <row r="137" spans="1:51">
      <c r="A137" s="984"/>
      <c r="B137" s="984"/>
      <c r="C137" s="984"/>
      <c r="D137" s="984"/>
      <c r="E137" s="984"/>
      <c r="F137" s="984"/>
      <c r="G137" s="984"/>
      <c r="H137" s="984"/>
      <c r="I137" s="985"/>
      <c r="J137" s="1007"/>
      <c r="K137" s="996"/>
      <c r="L137" s="1008"/>
      <c r="M137" s="982"/>
      <c r="N137" s="982"/>
      <c r="O137" s="954"/>
      <c r="Z137" s="914"/>
      <c r="AA137" s="995"/>
      <c r="AC137" s="914"/>
      <c r="AD137" s="995"/>
      <c r="AF137" s="925"/>
      <c r="AG137" s="849"/>
      <c r="AH137" s="849"/>
      <c r="AI137" s="849"/>
      <c r="AJ137" s="849"/>
      <c r="AK137" s="849"/>
      <c r="AL137" s="849"/>
      <c r="AM137" s="849"/>
      <c r="AN137" s="849"/>
      <c r="AO137" s="849"/>
      <c r="AP137" s="849"/>
      <c r="AQ137" s="849"/>
      <c r="AR137" s="849"/>
      <c r="AS137" s="849"/>
      <c r="AT137" s="849"/>
      <c r="AU137" s="849"/>
      <c r="AV137" s="849"/>
      <c r="AW137" s="849"/>
      <c r="AX137" s="849"/>
      <c r="AY137" s="849"/>
    </row>
    <row r="138" spans="1:51">
      <c r="A138" s="984"/>
      <c r="B138" s="984"/>
      <c r="C138" s="984"/>
      <c r="D138" s="984"/>
      <c r="E138" s="984"/>
      <c r="F138" s="984"/>
      <c r="G138" s="984"/>
      <c r="H138" s="984"/>
      <c r="I138" s="985"/>
      <c r="J138" s="1007"/>
      <c r="K138" s="996"/>
      <c r="L138" s="1008"/>
      <c r="M138" s="982"/>
      <c r="N138" s="982"/>
      <c r="O138" s="954"/>
      <c r="Z138" s="914"/>
      <c r="AA138" s="995"/>
      <c r="AC138" s="914"/>
      <c r="AD138" s="995"/>
      <c r="AF138" s="925"/>
      <c r="AG138" s="849"/>
      <c r="AH138" s="849"/>
      <c r="AI138" s="849"/>
      <c r="AJ138" s="849"/>
      <c r="AK138" s="849"/>
      <c r="AL138" s="849"/>
      <c r="AM138" s="849"/>
      <c r="AN138" s="849"/>
      <c r="AO138" s="849"/>
      <c r="AP138" s="849"/>
      <c r="AQ138" s="849"/>
      <c r="AR138" s="849"/>
      <c r="AS138" s="849"/>
      <c r="AT138" s="849"/>
      <c r="AU138" s="849"/>
      <c r="AV138" s="849"/>
      <c r="AW138" s="849"/>
      <c r="AX138" s="849"/>
      <c r="AY138" s="849"/>
    </row>
    <row r="139" spans="1:51">
      <c r="A139" s="984"/>
      <c r="B139" s="984"/>
      <c r="C139" s="984"/>
      <c r="D139" s="984"/>
      <c r="E139" s="984"/>
      <c r="F139" s="984"/>
      <c r="G139" s="984"/>
      <c r="H139" s="984"/>
      <c r="I139" s="985"/>
      <c r="J139" s="1007"/>
      <c r="K139" s="996"/>
      <c r="L139" s="1008"/>
      <c r="M139" s="982"/>
      <c r="N139" s="982"/>
      <c r="O139" s="954"/>
      <c r="Z139" s="914"/>
      <c r="AA139" s="995"/>
      <c r="AC139" s="914"/>
      <c r="AD139" s="995"/>
      <c r="AF139" s="925"/>
      <c r="AG139" s="849"/>
      <c r="AH139" s="849"/>
      <c r="AI139" s="849"/>
      <c r="AJ139" s="849"/>
      <c r="AK139" s="849"/>
      <c r="AL139" s="849"/>
      <c r="AM139" s="849"/>
      <c r="AN139" s="849"/>
      <c r="AO139" s="849"/>
      <c r="AP139" s="849"/>
      <c r="AQ139" s="849"/>
      <c r="AR139" s="849"/>
      <c r="AS139" s="849"/>
      <c r="AT139" s="849"/>
      <c r="AU139" s="849"/>
      <c r="AV139" s="849"/>
      <c r="AW139" s="849"/>
      <c r="AX139" s="849"/>
      <c r="AY139" s="849"/>
    </row>
    <row r="140" spans="1:51">
      <c r="A140" s="1009"/>
      <c r="B140" s="1009"/>
      <c r="C140" s="1009"/>
      <c r="D140" s="1009"/>
      <c r="E140" s="1009"/>
      <c r="F140" s="1009"/>
      <c r="G140" s="1009"/>
      <c r="H140" s="1009"/>
      <c r="I140" s="977"/>
      <c r="J140" s="978"/>
      <c r="K140" s="979"/>
      <c r="L140" s="980"/>
      <c r="M140" s="981"/>
      <c r="N140" s="982"/>
      <c r="O140" s="954"/>
      <c r="Z140" s="914"/>
      <c r="AA140" s="995"/>
      <c r="AC140" s="914"/>
      <c r="AD140" s="995"/>
      <c r="AF140" s="925"/>
      <c r="AG140" s="849"/>
      <c r="AH140" s="849"/>
      <c r="AI140" s="849"/>
      <c r="AJ140" s="849"/>
      <c r="AK140" s="849"/>
      <c r="AL140" s="849"/>
      <c r="AM140" s="849"/>
      <c r="AN140" s="849"/>
      <c r="AO140" s="849"/>
      <c r="AP140" s="849"/>
      <c r="AQ140" s="849"/>
      <c r="AR140" s="849"/>
      <c r="AS140" s="849"/>
      <c r="AT140" s="849"/>
      <c r="AU140" s="849"/>
      <c r="AV140" s="849"/>
      <c r="AW140" s="849"/>
      <c r="AX140" s="849"/>
      <c r="AY140" s="849"/>
    </row>
    <row r="141" spans="1:51">
      <c r="A141" s="1010"/>
      <c r="B141" s="1010"/>
      <c r="C141" s="1010"/>
      <c r="D141" s="1010"/>
      <c r="E141" s="1010"/>
      <c r="F141" s="1010"/>
      <c r="G141" s="1010"/>
      <c r="H141" s="1010"/>
      <c r="I141" s="1011"/>
      <c r="J141" s="1007"/>
      <c r="K141" s="1010"/>
      <c r="L141" s="1012"/>
      <c r="M141" s="982"/>
      <c r="N141" s="982"/>
      <c r="O141" s="954"/>
      <c r="Z141" s="914"/>
      <c r="AA141" s="995"/>
      <c r="AC141" s="914"/>
      <c r="AD141" s="995"/>
      <c r="AF141" s="925"/>
      <c r="AG141" s="849"/>
      <c r="AH141" s="849"/>
      <c r="AI141" s="849"/>
      <c r="AJ141" s="849"/>
      <c r="AK141" s="849"/>
      <c r="AL141" s="849"/>
      <c r="AM141" s="849"/>
      <c r="AN141" s="849"/>
      <c r="AO141" s="849"/>
      <c r="AP141" s="849"/>
      <c r="AQ141" s="849"/>
      <c r="AR141" s="849"/>
      <c r="AS141" s="849"/>
      <c r="AT141" s="849"/>
      <c r="AU141" s="849"/>
      <c r="AV141" s="849"/>
      <c r="AW141" s="849"/>
      <c r="AX141" s="849"/>
      <c r="AY141" s="849"/>
    </row>
    <row r="142" spans="1:51">
      <c r="A142" s="1010"/>
      <c r="B142" s="1010"/>
      <c r="C142" s="1010"/>
      <c r="D142" s="1010"/>
      <c r="E142" s="1010"/>
      <c r="F142" s="1010"/>
      <c r="G142" s="1010"/>
      <c r="H142" s="1010"/>
      <c r="I142" s="1011"/>
      <c r="J142" s="1007"/>
      <c r="K142" s="1010"/>
      <c r="L142" s="1012"/>
      <c r="M142" s="982"/>
      <c r="N142" s="982"/>
      <c r="O142" s="954"/>
      <c r="Z142" s="914"/>
      <c r="AA142" s="995"/>
      <c r="AC142" s="914"/>
      <c r="AD142" s="995"/>
      <c r="AF142" s="925"/>
      <c r="AG142" s="849"/>
      <c r="AH142" s="849"/>
      <c r="AI142" s="849"/>
      <c r="AJ142" s="849"/>
      <c r="AK142" s="849"/>
      <c r="AL142" s="849"/>
      <c r="AM142" s="849"/>
      <c r="AN142" s="849"/>
      <c r="AO142" s="849"/>
      <c r="AP142" s="849"/>
      <c r="AQ142" s="849"/>
      <c r="AR142" s="849"/>
      <c r="AS142" s="849"/>
      <c r="AT142" s="849"/>
      <c r="AU142" s="849"/>
      <c r="AV142" s="849"/>
      <c r="AW142" s="849"/>
      <c r="AX142" s="849"/>
      <c r="AY142" s="849"/>
    </row>
    <row r="143" spans="1:51">
      <c r="A143" s="1010"/>
      <c r="B143" s="1010"/>
      <c r="C143" s="1010"/>
      <c r="D143" s="1010"/>
      <c r="E143" s="1010"/>
      <c r="F143" s="1010"/>
      <c r="G143" s="1010"/>
      <c r="H143" s="1010"/>
      <c r="I143" s="1011"/>
      <c r="J143" s="1007"/>
      <c r="K143" s="1010"/>
      <c r="L143" s="1012"/>
      <c r="M143" s="982"/>
      <c r="N143" s="982"/>
      <c r="O143" s="954"/>
      <c r="Z143" s="914"/>
      <c r="AA143" s="995"/>
      <c r="AC143" s="914"/>
      <c r="AD143" s="995"/>
      <c r="AF143" s="925"/>
      <c r="AG143" s="849"/>
      <c r="AH143" s="849"/>
      <c r="AI143" s="849"/>
      <c r="AJ143" s="849"/>
      <c r="AK143" s="849"/>
      <c r="AL143" s="849"/>
      <c r="AM143" s="849"/>
      <c r="AN143" s="849"/>
      <c r="AO143" s="849"/>
      <c r="AP143" s="849"/>
      <c r="AQ143" s="849"/>
      <c r="AR143" s="849"/>
      <c r="AS143" s="849"/>
      <c r="AT143" s="849"/>
      <c r="AU143" s="849"/>
      <c r="AV143" s="849"/>
      <c r="AW143" s="849"/>
      <c r="AX143" s="849"/>
      <c r="AY143" s="849"/>
    </row>
    <row r="144" spans="1:51">
      <c r="A144" s="1010"/>
      <c r="B144" s="1010"/>
      <c r="C144" s="1010"/>
      <c r="D144" s="1010"/>
      <c r="E144" s="1010"/>
      <c r="F144" s="1010"/>
      <c r="G144" s="1010"/>
      <c r="H144" s="1010"/>
      <c r="I144" s="1011"/>
      <c r="J144" s="1007"/>
      <c r="K144" s="1010"/>
      <c r="L144" s="1012"/>
      <c r="M144" s="982"/>
      <c r="N144" s="982"/>
      <c r="O144" s="954"/>
      <c r="Z144" s="914"/>
      <c r="AA144" s="995"/>
      <c r="AC144" s="914"/>
      <c r="AD144" s="995"/>
      <c r="AF144" s="925"/>
      <c r="AG144" s="849"/>
      <c r="AH144" s="849"/>
      <c r="AI144" s="849"/>
      <c r="AJ144" s="849"/>
      <c r="AK144" s="849"/>
      <c r="AL144" s="849"/>
      <c r="AM144" s="849"/>
      <c r="AN144" s="849"/>
      <c r="AO144" s="849"/>
      <c r="AP144" s="849"/>
      <c r="AQ144" s="849"/>
      <c r="AR144" s="849"/>
      <c r="AS144" s="849"/>
      <c r="AT144" s="849"/>
      <c r="AU144" s="849"/>
      <c r="AV144" s="849"/>
      <c r="AW144" s="849"/>
      <c r="AX144" s="849"/>
      <c r="AY144" s="849"/>
    </row>
    <row r="145" spans="1:51">
      <c r="A145" s="1010"/>
      <c r="B145" s="1010"/>
      <c r="C145" s="1010"/>
      <c r="D145" s="1010"/>
      <c r="E145" s="1010"/>
      <c r="F145" s="1010"/>
      <c r="G145" s="1010"/>
      <c r="H145" s="1010"/>
      <c r="I145" s="1011"/>
      <c r="J145" s="1007"/>
      <c r="K145" s="1010"/>
      <c r="L145" s="1012"/>
      <c r="M145" s="982"/>
      <c r="N145" s="982"/>
      <c r="O145" s="954"/>
      <c r="Z145" s="914"/>
      <c r="AA145" s="995"/>
      <c r="AC145" s="914"/>
      <c r="AD145" s="995"/>
      <c r="AF145" s="925"/>
      <c r="AG145" s="849"/>
      <c r="AH145" s="849"/>
      <c r="AI145" s="849"/>
      <c r="AJ145" s="849"/>
      <c r="AK145" s="849"/>
      <c r="AL145" s="849"/>
      <c r="AM145" s="849"/>
      <c r="AN145" s="849"/>
      <c r="AO145" s="849"/>
      <c r="AP145" s="849"/>
      <c r="AQ145" s="849"/>
      <c r="AR145" s="849"/>
      <c r="AS145" s="849"/>
      <c r="AT145" s="849"/>
      <c r="AU145" s="849"/>
      <c r="AV145" s="849"/>
      <c r="AW145" s="849"/>
      <c r="AX145" s="849"/>
      <c r="AY145" s="849"/>
    </row>
    <row r="146" spans="1:51">
      <c r="A146" s="996"/>
      <c r="B146" s="996"/>
      <c r="C146" s="996"/>
      <c r="D146" s="996"/>
      <c r="E146" s="996"/>
      <c r="F146" s="996"/>
      <c r="G146" s="996"/>
      <c r="H146" s="996"/>
      <c r="I146" s="985"/>
      <c r="J146" s="1357"/>
      <c r="K146" s="1357"/>
      <c r="L146" s="1357"/>
      <c r="M146" s="982"/>
      <c r="N146" s="982"/>
      <c r="O146" s="954"/>
      <c r="Z146" s="975"/>
      <c r="AA146" s="995"/>
      <c r="AC146" s="975"/>
      <c r="AD146" s="995"/>
      <c r="AF146" s="925"/>
      <c r="AG146" s="849"/>
      <c r="AH146" s="849"/>
      <c r="AI146" s="849"/>
      <c r="AJ146" s="849"/>
      <c r="AK146" s="849"/>
      <c r="AL146" s="849"/>
      <c r="AM146" s="849"/>
      <c r="AN146" s="849"/>
      <c r="AO146" s="849"/>
      <c r="AP146" s="849"/>
      <c r="AQ146" s="849"/>
      <c r="AR146" s="849"/>
      <c r="AS146" s="849"/>
      <c r="AT146" s="849"/>
      <c r="AU146" s="849"/>
      <c r="AV146" s="849"/>
      <c r="AW146" s="849"/>
      <c r="AX146" s="849"/>
      <c r="AY146" s="849"/>
    </row>
    <row r="147" spans="1:51">
      <c r="A147" s="1010"/>
      <c r="B147" s="1010"/>
      <c r="C147" s="1010"/>
      <c r="D147" s="1010"/>
      <c r="E147" s="1010"/>
      <c r="F147" s="1010"/>
      <c r="G147" s="1010"/>
      <c r="H147" s="1010"/>
      <c r="I147" s="1011"/>
      <c r="J147" s="1359"/>
      <c r="K147" s="1359"/>
      <c r="L147" s="1359"/>
      <c r="M147" s="982"/>
      <c r="N147" s="982"/>
      <c r="O147" s="954"/>
      <c r="Z147" s="975"/>
      <c r="AA147" s="995"/>
      <c r="AC147" s="975"/>
      <c r="AD147" s="995"/>
      <c r="AG147" s="849"/>
      <c r="AH147" s="849"/>
      <c r="AI147" s="849"/>
      <c r="AJ147" s="849"/>
      <c r="AK147" s="849"/>
      <c r="AL147" s="849"/>
      <c r="AM147" s="849"/>
      <c r="AN147" s="849"/>
      <c r="AO147" s="849"/>
      <c r="AP147" s="849"/>
      <c r="AQ147" s="849"/>
      <c r="AR147" s="849"/>
      <c r="AS147" s="849"/>
      <c r="AT147" s="849"/>
      <c r="AU147" s="849"/>
      <c r="AV147" s="849"/>
      <c r="AW147" s="849"/>
      <c r="AX147" s="849"/>
      <c r="AY147" s="849"/>
    </row>
    <row r="148" spans="1:51">
      <c r="A148" s="1010"/>
      <c r="B148" s="1010"/>
      <c r="C148" s="1010"/>
      <c r="D148" s="1010"/>
      <c r="E148" s="1010"/>
      <c r="F148" s="1010"/>
      <c r="G148" s="1010"/>
      <c r="H148" s="1010"/>
      <c r="I148" s="1011"/>
      <c r="J148" s="1355"/>
      <c r="K148" s="1355"/>
      <c r="L148" s="1355"/>
      <c r="M148" s="982"/>
      <c r="N148" s="982"/>
      <c r="O148" s="954"/>
      <c r="Z148" s="975"/>
      <c r="AA148" s="995"/>
      <c r="AC148" s="975"/>
      <c r="AD148" s="995"/>
      <c r="AF148" s="935"/>
      <c r="AG148" s="849"/>
      <c r="AH148" s="849"/>
      <c r="AI148" s="849"/>
      <c r="AJ148" s="849"/>
      <c r="AK148" s="849"/>
      <c r="AL148" s="849"/>
      <c r="AM148" s="849"/>
      <c r="AN148" s="849"/>
      <c r="AO148" s="849"/>
      <c r="AP148" s="849"/>
      <c r="AQ148" s="849"/>
      <c r="AR148" s="849"/>
      <c r="AS148" s="849"/>
      <c r="AT148" s="849"/>
      <c r="AU148" s="849"/>
      <c r="AV148" s="849"/>
      <c r="AW148" s="849"/>
      <c r="AX148" s="849"/>
      <c r="AY148" s="849"/>
    </row>
    <row r="149" spans="1:51">
      <c r="A149" s="948"/>
      <c r="B149" s="948"/>
      <c r="C149" s="948"/>
      <c r="D149" s="948"/>
      <c r="E149" s="948"/>
      <c r="F149" s="948"/>
      <c r="G149" s="948"/>
      <c r="H149" s="948"/>
      <c r="I149" s="949"/>
      <c r="J149" s="950"/>
      <c r="K149" s="948"/>
      <c r="L149" s="948"/>
      <c r="M149" s="950"/>
      <c r="N149" s="950"/>
      <c r="O149" s="954"/>
      <c r="AG149" s="849"/>
      <c r="AH149" s="849"/>
      <c r="AI149" s="849"/>
      <c r="AJ149" s="849"/>
      <c r="AK149" s="849"/>
      <c r="AL149" s="849"/>
      <c r="AM149" s="849"/>
      <c r="AN149" s="849"/>
      <c r="AO149" s="849"/>
      <c r="AP149" s="849"/>
      <c r="AQ149" s="849"/>
      <c r="AR149" s="849"/>
      <c r="AS149" s="849"/>
      <c r="AT149" s="849"/>
      <c r="AU149" s="849"/>
      <c r="AV149" s="849"/>
      <c r="AW149" s="849"/>
      <c r="AX149" s="849"/>
      <c r="AY149" s="849"/>
    </row>
    <row r="150" spans="1:51">
      <c r="A150" s="948"/>
      <c r="B150" s="948"/>
      <c r="C150" s="948"/>
      <c r="D150" s="948"/>
      <c r="E150" s="948"/>
      <c r="F150" s="948"/>
      <c r="G150" s="948"/>
      <c r="H150" s="948"/>
      <c r="I150" s="949"/>
      <c r="J150" s="950"/>
      <c r="K150" s="948"/>
      <c r="L150" s="948"/>
      <c r="M150" s="950"/>
      <c r="N150" s="950"/>
      <c r="O150" s="954"/>
      <c r="AG150" s="849"/>
      <c r="AH150" s="849"/>
      <c r="AI150" s="849"/>
      <c r="AJ150" s="849"/>
      <c r="AK150" s="849"/>
      <c r="AL150" s="849"/>
      <c r="AM150" s="849"/>
      <c r="AN150" s="849"/>
      <c r="AO150" s="849"/>
      <c r="AP150" s="849"/>
      <c r="AQ150" s="849"/>
      <c r="AR150" s="849"/>
      <c r="AS150" s="849"/>
      <c r="AT150" s="849"/>
      <c r="AU150" s="849"/>
      <c r="AV150" s="849"/>
      <c r="AW150" s="849"/>
      <c r="AX150" s="849"/>
      <c r="AY150" s="849"/>
    </row>
    <row r="151" spans="1:51">
      <c r="A151" s="948"/>
      <c r="B151" s="948"/>
      <c r="C151" s="948"/>
      <c r="D151" s="948"/>
      <c r="E151" s="948"/>
      <c r="F151" s="948"/>
      <c r="G151" s="948"/>
      <c r="H151" s="948"/>
      <c r="I151" s="949"/>
      <c r="J151" s="950"/>
      <c r="K151" s="948"/>
      <c r="L151" s="948"/>
      <c r="M151" s="950"/>
      <c r="N151" s="950"/>
      <c r="O151" s="954"/>
      <c r="AG151" s="849"/>
      <c r="AH151" s="849"/>
      <c r="AI151" s="849"/>
      <c r="AJ151" s="849"/>
      <c r="AK151" s="849"/>
      <c r="AL151" s="849"/>
      <c r="AM151" s="849"/>
      <c r="AN151" s="849"/>
      <c r="AO151" s="849"/>
      <c r="AP151" s="849"/>
      <c r="AQ151" s="849"/>
      <c r="AR151" s="849"/>
      <c r="AS151" s="849"/>
      <c r="AT151" s="849"/>
      <c r="AU151" s="849"/>
      <c r="AV151" s="849"/>
      <c r="AW151" s="849"/>
      <c r="AX151" s="849"/>
      <c r="AY151" s="849"/>
    </row>
    <row r="152" spans="1:51">
      <c r="A152" s="948"/>
      <c r="B152" s="948"/>
      <c r="C152" s="948"/>
      <c r="D152" s="948"/>
      <c r="E152" s="948"/>
      <c r="F152" s="948"/>
      <c r="G152" s="948"/>
      <c r="H152" s="948"/>
      <c r="I152" s="949"/>
      <c r="J152" s="950"/>
      <c r="K152" s="948"/>
      <c r="L152" s="948"/>
      <c r="M152" s="950"/>
      <c r="N152" s="950"/>
      <c r="O152" s="954"/>
      <c r="AG152" s="849"/>
      <c r="AH152" s="849"/>
      <c r="AI152" s="849"/>
      <c r="AJ152" s="849"/>
      <c r="AK152" s="849"/>
      <c r="AL152" s="849"/>
      <c r="AM152" s="849"/>
      <c r="AN152" s="849"/>
      <c r="AO152" s="849"/>
      <c r="AP152" s="849"/>
      <c r="AQ152" s="849"/>
      <c r="AR152" s="849"/>
      <c r="AS152" s="849"/>
      <c r="AT152" s="849"/>
      <c r="AU152" s="849"/>
      <c r="AV152" s="849"/>
      <c r="AW152" s="849"/>
      <c r="AX152" s="849"/>
      <c r="AY152" s="849"/>
    </row>
    <row r="153" spans="1:51">
      <c r="A153" s="948"/>
      <c r="B153" s="948"/>
      <c r="C153" s="948"/>
      <c r="D153" s="948"/>
      <c r="E153" s="948"/>
      <c r="F153" s="948"/>
      <c r="G153" s="948"/>
      <c r="H153" s="948"/>
      <c r="I153" s="949"/>
      <c r="J153" s="950"/>
      <c r="K153" s="948"/>
      <c r="L153" s="948"/>
      <c r="M153" s="950"/>
      <c r="N153" s="950"/>
      <c r="O153" s="954"/>
      <c r="AG153" s="849"/>
      <c r="AH153" s="849"/>
      <c r="AI153" s="849"/>
      <c r="AJ153" s="849"/>
      <c r="AK153" s="849"/>
      <c r="AL153" s="849"/>
      <c r="AM153" s="849"/>
      <c r="AN153" s="849"/>
      <c r="AO153" s="849"/>
      <c r="AP153" s="849"/>
      <c r="AQ153" s="849"/>
      <c r="AR153" s="849"/>
      <c r="AS153" s="849"/>
      <c r="AT153" s="849"/>
      <c r="AU153" s="849"/>
      <c r="AV153" s="849"/>
      <c r="AW153" s="849"/>
      <c r="AX153" s="849"/>
      <c r="AY153" s="849"/>
    </row>
    <row r="154" spans="1:51">
      <c r="A154" s="948"/>
      <c r="B154" s="948"/>
      <c r="C154" s="948"/>
      <c r="D154" s="948"/>
      <c r="E154" s="948"/>
      <c r="F154" s="948"/>
      <c r="G154" s="948"/>
      <c r="H154" s="948"/>
      <c r="I154" s="949"/>
      <c r="J154" s="950"/>
      <c r="K154" s="948"/>
      <c r="L154" s="948"/>
      <c r="M154" s="950"/>
      <c r="N154" s="950"/>
      <c r="O154" s="954"/>
      <c r="AG154" s="849"/>
      <c r="AH154" s="849"/>
      <c r="AI154" s="849"/>
      <c r="AJ154" s="849"/>
      <c r="AK154" s="849"/>
      <c r="AL154" s="849"/>
      <c r="AM154" s="849"/>
      <c r="AN154" s="849"/>
      <c r="AO154" s="849"/>
      <c r="AP154" s="849"/>
      <c r="AQ154" s="849"/>
      <c r="AR154" s="849"/>
      <c r="AS154" s="849"/>
      <c r="AT154" s="849"/>
      <c r="AU154" s="849"/>
      <c r="AV154" s="849"/>
      <c r="AW154" s="849"/>
      <c r="AX154" s="849"/>
      <c r="AY154" s="849"/>
    </row>
    <row r="155" spans="1:51">
      <c r="A155" s="948"/>
      <c r="B155" s="948"/>
      <c r="C155" s="948"/>
      <c r="D155" s="948"/>
      <c r="E155" s="948"/>
      <c r="F155" s="948"/>
      <c r="G155" s="948"/>
      <c r="H155" s="948"/>
      <c r="I155" s="949"/>
      <c r="J155" s="950"/>
      <c r="K155" s="948"/>
      <c r="L155" s="948"/>
      <c r="M155" s="950"/>
      <c r="N155" s="950"/>
      <c r="O155" s="954"/>
      <c r="AG155" s="849"/>
      <c r="AH155" s="849"/>
      <c r="AI155" s="849"/>
      <c r="AJ155" s="849"/>
      <c r="AK155" s="849"/>
      <c r="AL155" s="849"/>
      <c r="AM155" s="849"/>
      <c r="AN155" s="849"/>
      <c r="AO155" s="849"/>
      <c r="AP155" s="849"/>
      <c r="AQ155" s="849"/>
      <c r="AR155" s="849"/>
      <c r="AS155" s="849"/>
      <c r="AT155" s="849"/>
      <c r="AU155" s="849"/>
      <c r="AV155" s="849"/>
      <c r="AW155" s="849"/>
      <c r="AX155" s="849"/>
      <c r="AY155" s="849"/>
    </row>
    <row r="156" spans="1:51">
      <c r="A156" s="948"/>
      <c r="B156" s="948"/>
      <c r="C156" s="948"/>
      <c r="D156" s="948"/>
      <c r="E156" s="948"/>
      <c r="F156" s="948"/>
      <c r="G156" s="948"/>
      <c r="H156" s="948"/>
      <c r="I156" s="949"/>
      <c r="J156" s="950"/>
      <c r="K156" s="948"/>
      <c r="L156" s="948"/>
      <c r="M156" s="950"/>
      <c r="N156" s="950"/>
      <c r="O156" s="954"/>
      <c r="AG156" s="849"/>
      <c r="AH156" s="849"/>
      <c r="AI156" s="849"/>
      <c r="AJ156" s="849"/>
      <c r="AK156" s="849"/>
      <c r="AL156" s="849"/>
      <c r="AM156" s="849"/>
      <c r="AN156" s="849"/>
      <c r="AO156" s="849"/>
      <c r="AP156" s="849"/>
      <c r="AQ156" s="849"/>
      <c r="AR156" s="849"/>
      <c r="AS156" s="849"/>
      <c r="AT156" s="849"/>
      <c r="AU156" s="849"/>
      <c r="AV156" s="849"/>
      <c r="AW156" s="849"/>
      <c r="AX156" s="849"/>
      <c r="AY156" s="849"/>
    </row>
  </sheetData>
  <sheetProtection formatColumns="0" formatRows="0" selectLockedCells="1"/>
  <customSheetViews>
    <customSheetView guid="{1BFD9C24-2F44-4B3F-BC11-27A15F339058}" scale="80" fitToPage="1" printArea="1" hiddenRows="1" hiddenColumns="1" view="pageBreakPreview" topLeftCell="A16">
      <selection activeCell="M21" sqref="M21"/>
      <pageMargins left="0.25" right="0.25" top="0.75" bottom="0.75" header="0.3" footer="0.3"/>
      <printOptions horizontalCentered="1"/>
      <pageSetup paperSize="9" scale="82" fitToHeight="0" orientation="landscape" r:id="rId1"/>
      <headerFooter alignWithMargins="0">
        <oddFooter>&amp;R&amp;"Book Antiqua,Bold"&amp;10Schedule-1/ Page &amp;P of &amp;N</oddFooter>
      </headerFooter>
    </customSheetView>
    <customSheetView guid="{A68B9ADD-4857-4982-919F-59DC4AD390A9}" scale="80" fitToPage="1" printArea="1" hiddenRows="1" hiddenColumns="1" view="pageBreakPreview" topLeftCell="A139">
      <selection activeCell="I178" sqref="I178"/>
      <pageMargins left="0.25" right="0.25" top="0.75" bottom="0.75" header="0.3" footer="0.3"/>
      <printOptions horizontalCentered="1"/>
      <pageSetup paperSize="9" scale="57" fitToHeight="0" orientation="landscape" r:id="rId2"/>
      <headerFooter alignWithMargins="0">
        <oddFooter>&amp;R&amp;"Book Antiqua,Bold"&amp;10Schedule-1/ Page &amp;P of &amp;N</oddFooter>
      </headerFooter>
    </customSheetView>
    <customSheetView guid="{E31EEC54-5F58-47EA-99FC-C1E22AF5375A}" scale="85" fitToPage="1" printArea="1" hiddenColumns="1" view="pageBreakPreview" topLeftCell="I68">
      <selection activeCell="M67" sqref="M67"/>
      <pageMargins left="0.25" right="0.25" top="0.75" bottom="0.75" header="0.3" footer="0.3"/>
      <printOptions horizontalCentered="1"/>
      <pageSetup paperSize="9" scale="57" fitToHeight="0" orientation="landscape" r:id="rId3"/>
      <headerFooter alignWithMargins="0">
        <oddFooter>&amp;R&amp;"Book Antiqua,Bold"&amp;10Schedule-1/ Page &amp;P of &amp;N</oddFooter>
      </headerFooter>
    </customSheetView>
    <customSheetView guid="{498493C3-769C-4143-9114-C68CD1D40B11}" scale="70" fitToPage="1" printArea="1" hiddenColumns="1" view="pageBreakPreview" topLeftCell="D1">
      <selection activeCell="G22" sqref="G22"/>
      <pageMargins left="0.25" right="0.25" top="0.75" bottom="0.75" header="0.3" footer="0.3"/>
      <printOptions horizontalCentered="1"/>
      <pageSetup paperSize="9" scale="60" fitToHeight="0" orientation="landscape" r:id="rId4"/>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5"/>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6"/>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7"/>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8"/>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10"/>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1"/>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2"/>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6"/>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7"/>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8"/>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9"/>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21"/>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22"/>
      <headerFooter alignWithMargins="0">
        <oddFooter>&amp;R&amp;"Book Antiqua,Bold"&amp;10Schedule-1/ Page &amp;P of &amp;N</oddFooter>
      </headerFooter>
    </customSheetView>
    <customSheetView guid="{0E784DF4-DCB0-4594-B697-9BB3E5A34D91}" scale="85" fitToPage="1" printArea="1" hiddenColumns="1" view="pageBreakPreview" topLeftCell="I13">
      <selection activeCell="M67" sqref="M67"/>
      <pageMargins left="0.25" right="0.25" top="0.75" bottom="0.75" header="0.3" footer="0.3"/>
      <printOptions horizontalCentered="1"/>
      <pageSetup paperSize="9" scale="57" fitToHeight="0" orientation="landscape" r:id="rId23"/>
      <headerFooter alignWithMargins="0">
        <oddFooter>&amp;R&amp;"Book Antiqua,Bold"&amp;10Schedule-1/ Page &amp;P of &amp;N</oddFooter>
      </headerFooter>
    </customSheetView>
    <customSheetView guid="{49037B54-2990-41F2-A98D-615EDAEEEC02}" scale="80" fitToPage="1" printArea="1" hiddenRows="1" hiddenColumns="1" view="pageBreakPreview" topLeftCell="A139">
      <selection activeCell="I178" sqref="I178"/>
      <pageMargins left="0.25" right="0.25" top="0.75" bottom="0.75" header="0.3" footer="0.3"/>
      <printOptions horizontalCentered="1"/>
      <pageSetup paperSize="9" scale="57" fitToHeight="0" orientation="landscape" r:id="rId24"/>
      <headerFooter alignWithMargins="0">
        <oddFooter>&amp;R&amp;"Book Antiqua,Bold"&amp;10Schedule-1/ Page &amp;P of &amp;N</oddFooter>
      </headerFooter>
    </customSheetView>
  </customSheetViews>
  <mergeCells count="42">
    <mergeCell ref="AG92:AH92"/>
    <mergeCell ref="A84:O84"/>
    <mergeCell ref="H47:M47"/>
    <mergeCell ref="H48:M48"/>
    <mergeCell ref="H46:M46"/>
    <mergeCell ref="A50:O50"/>
    <mergeCell ref="H49:M49"/>
    <mergeCell ref="F53:O53"/>
    <mergeCell ref="AG84:AH84"/>
    <mergeCell ref="AG88:AH88"/>
    <mergeCell ref="A85:O85"/>
    <mergeCell ref="A88:L88"/>
    <mergeCell ref="B51:O51"/>
    <mergeCell ref="B52:O52"/>
    <mergeCell ref="Z95:AA95"/>
    <mergeCell ref="AC95:AD95"/>
    <mergeCell ref="AG95:AH95"/>
    <mergeCell ref="AG99:AH99"/>
    <mergeCell ref="AG103:AH103"/>
    <mergeCell ref="J148:L148"/>
    <mergeCell ref="J89:L89"/>
    <mergeCell ref="J90:L90"/>
    <mergeCell ref="J91:L91"/>
    <mergeCell ref="J92:L92"/>
    <mergeCell ref="J146:L146"/>
    <mergeCell ref="A94:O94"/>
    <mergeCell ref="J147:L147"/>
    <mergeCell ref="A43:O45"/>
    <mergeCell ref="A13:O13"/>
    <mergeCell ref="AG11:AH11"/>
    <mergeCell ref="AG15:AH15"/>
    <mergeCell ref="Z15:AA15"/>
    <mergeCell ref="AC15:AD15"/>
    <mergeCell ref="AG3:AH3"/>
    <mergeCell ref="AG7:AH7"/>
    <mergeCell ref="C8:E8"/>
    <mergeCell ref="C11:E11"/>
    <mergeCell ref="C9:E9"/>
    <mergeCell ref="C10:E10"/>
    <mergeCell ref="A3:O3"/>
    <mergeCell ref="A4:O4"/>
    <mergeCell ref="A7:L7"/>
  </mergeCells>
  <phoneticPr fontId="2" type="noConversion"/>
  <conditionalFormatting sqref="O114:O115 O141:O145 O105:O106 O109:O111 O101:O102 O118:O124 O127 O129:O134 O136:O139">
    <cfRule type="expression" dxfId="40" priority="4095" stopIfTrue="1">
      <formula>M101=""</formula>
    </cfRule>
  </conditionalFormatting>
  <conditionalFormatting sqref="AA125:AA126 AA116:AA117 AD116:AD117 AD125:AD126 O108 O117 M108 M126:M127 M115 M117:M124 O126">
    <cfRule type="cellIs" dxfId="39" priority="4096" stopIfTrue="1" operator="equal">
      <formula>"a"</formula>
    </cfRule>
  </conditionalFormatting>
  <conditionalFormatting sqref="M19:M42">
    <cfRule type="cellIs" dxfId="38" priority="354" stopIfTrue="1" operator="equal">
      <formula>"a"</formula>
    </cfRule>
  </conditionalFormatting>
  <conditionalFormatting sqref="G19:G42 I19:I42 M19:M42">
    <cfRule type="expression" dxfId="37" priority="25" stopIfTrue="1">
      <formula>F19&gt;0</formula>
    </cfRule>
  </conditionalFormatting>
  <dataValidations xWindow="884" yWindow="499" count="4">
    <dataValidation allowBlank="1" showInputMessage="1" showErrorMessage="1" error="Enter Direct or Bought-out only" sqref="O53:O65348 O46:O50 O1:O17 O19:O42"/>
    <dataValidation type="decimal" operator="greaterThan" allowBlank="1" showInputMessage="1" showErrorMessage="1" sqref="M19:M42">
      <formula1>0</formula1>
    </dataValidation>
    <dataValidation type="whole" operator="greaterThan" allowBlank="1" showInputMessage="1" showErrorMessage="1" sqref="G19:G42">
      <formula1>1</formula1>
    </dataValidation>
    <dataValidation type="list" operator="greaterThan" allowBlank="1" showInputMessage="1" showErrorMessage="1" sqref="I19:I42">
      <formula1>"0%,5%,12%,18%,28%"</formula1>
    </dataValidation>
  </dataValidations>
  <printOptions horizontalCentered="1"/>
  <pageMargins left="0.25" right="0.25" top="0.75" bottom="0.75" header="0.3" footer="0.3"/>
  <pageSetup paperSize="9" scale="82" fitToHeight="0" orientation="landscape" r:id="rId25"/>
  <headerFooter alignWithMargins="0">
    <oddFooter>&amp;R&amp;"Book Antiqua,Bold"&amp;10Schedule-1/ Page &amp;P of &amp;N</oddFooter>
  </headerFooter>
  <drawing r:id="rId2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12"/>
  </sheetPr>
  <dimension ref="A1:AO183"/>
  <sheetViews>
    <sheetView topLeftCell="A67" zoomScaleNormal="100" zoomScaleSheetLayoutView="100" workbookViewId="0">
      <selection activeCell="G71" sqref="G71"/>
    </sheetView>
  </sheetViews>
  <sheetFormatPr defaultColWidth="9" defaultRowHeight="16.5"/>
  <cols>
    <col min="1" max="1" width="11.375" style="378" customWidth="1"/>
    <col min="2" max="2" width="32.75" style="378" customWidth="1"/>
    <col min="3" max="3" width="7.625" style="378" customWidth="1"/>
    <col min="4" max="4" width="9.625" style="378" customWidth="1"/>
    <col min="5" max="5" width="11.625" style="377" customWidth="1"/>
    <col min="6" max="6" width="20" style="377" customWidth="1"/>
    <col min="7" max="7" width="11.625" style="377" customWidth="1"/>
    <col min="8" max="8" width="19.75" style="462" customWidth="1"/>
    <col min="9" max="9" width="9" style="274"/>
    <col min="10" max="13" width="9" style="201"/>
    <col min="14" max="14" width="14.25" style="41" customWidth="1"/>
    <col min="15" max="15" width="24.125" style="344" customWidth="1"/>
    <col min="16" max="16" width="11.125" style="400" customWidth="1"/>
    <col min="17" max="17" width="12.75" style="400" customWidth="1"/>
    <col min="18" max="18" width="11.375" style="401" customWidth="1"/>
    <col min="19" max="19" width="10.375" style="344" customWidth="1"/>
    <col min="20" max="20" width="17.75" style="344" customWidth="1"/>
    <col min="21" max="21" width="10.5" style="344" customWidth="1"/>
    <col min="22" max="22" width="12.375" style="344" customWidth="1"/>
    <col min="23" max="24" width="9" style="345"/>
    <col min="25" max="25" width="10.875" style="344" customWidth="1"/>
    <col min="26" max="26" width="18.75" style="344" customWidth="1"/>
    <col min="27" max="27" width="9" style="344"/>
    <col min="28" max="36" width="9" style="89"/>
    <col min="37" max="41" width="9" style="201"/>
    <col min="42" max="16384" width="9" style="375"/>
  </cols>
  <sheetData>
    <row r="1" spans="1:27" ht="18" customHeight="1">
      <c r="A1" s="64" t="str">
        <f>Cover!B3</f>
        <v>Specification No: SR-II/C&amp;M/WC -2828/NIT-179(E)/2020</v>
      </c>
      <c r="B1" s="72"/>
      <c r="C1" s="64"/>
      <c r="D1" s="64"/>
      <c r="E1" s="8"/>
      <c r="F1" s="8"/>
      <c r="G1" s="9" t="s">
        <v>421</v>
      </c>
      <c r="T1" s="446" t="s">
        <v>257</v>
      </c>
      <c r="U1" s="430">
        <f>SUMIF(G17:G70, "Direct",F17:F70)</f>
        <v>0</v>
      </c>
      <c r="Z1" s="430" t="str">
        <f>'Names of Bidder'!D6</f>
        <v>Sole Bidder</v>
      </c>
      <c r="AA1" s="402" t="s">
        <v>258</v>
      </c>
    </row>
    <row r="2" spans="1:27" ht="14.1" customHeight="1">
      <c r="A2" s="376"/>
      <c r="B2" s="376"/>
      <c r="C2" s="376"/>
      <c r="D2" s="376"/>
      <c r="Q2" s="351"/>
      <c r="T2" s="446" t="s">
        <v>259</v>
      </c>
      <c r="U2" s="447" t="e">
        <f>#REF!-U1</f>
        <v>#REF!</v>
      </c>
      <c r="V2" s="404"/>
      <c r="Z2" s="430">
        <f>'Names of Bidder'!L6</f>
        <v>0</v>
      </c>
    </row>
    <row r="3" spans="1:27" ht="49.5" customHeight="1">
      <c r="A3" s="1377" t="str">
        <f>Cover!$B$2</f>
        <v xml:space="preserve">Establishment of Reliable Communication Network Package-I (OPGW) in Puducherry </v>
      </c>
      <c r="B3" s="1377"/>
      <c r="C3" s="1377"/>
      <c r="D3" s="1377"/>
      <c r="E3" s="1377"/>
      <c r="F3" s="1377"/>
      <c r="G3" s="1377"/>
      <c r="O3" s="347"/>
      <c r="P3" s="348"/>
      <c r="Q3" s="348"/>
      <c r="R3" s="348"/>
      <c r="T3" s="347"/>
      <c r="U3" s="345"/>
      <c r="W3" s="1376"/>
      <c r="X3" s="1376"/>
    </row>
    <row r="4" spans="1:27" ht="21.95" customHeight="1">
      <c r="A4" s="1378" t="s">
        <v>423</v>
      </c>
      <c r="B4" s="1378"/>
      <c r="C4" s="1378"/>
      <c r="D4" s="1378"/>
      <c r="E4" s="1378"/>
      <c r="F4" s="1378"/>
      <c r="G4" s="1378"/>
      <c r="O4" s="347"/>
      <c r="P4" s="349"/>
      <c r="Q4" s="348"/>
      <c r="R4" s="348"/>
      <c r="T4" s="347"/>
      <c r="U4" s="405"/>
      <c r="V4" s="404"/>
    </row>
    <row r="5" spans="1:27" ht="14.1" customHeight="1">
      <c r="O5" s="347"/>
      <c r="P5" s="349"/>
      <c r="Q5" s="348"/>
      <c r="R5" s="348"/>
      <c r="T5" s="406"/>
    </row>
    <row r="6" spans="1:27" ht="18" customHeight="1">
      <c r="A6" s="35" t="str">
        <f>"Bidder’s Name and Address (" &amp; MID('Names of Bidder'!B9,9, 20) &amp; ") :"</f>
        <v>Bidder’s Name and Address (Sole Bidder) :</v>
      </c>
      <c r="B6" s="36"/>
      <c r="C6" s="35"/>
      <c r="D6" s="35"/>
      <c r="E6" s="68" t="s">
        <v>399</v>
      </c>
      <c r="F6" s="2"/>
      <c r="G6" s="36"/>
      <c r="O6" s="347"/>
      <c r="P6" s="349"/>
      <c r="Q6" s="348"/>
      <c r="R6" s="348"/>
      <c r="T6" s="406"/>
      <c r="U6" s="403"/>
    </row>
    <row r="7" spans="1:27" ht="35.25" customHeight="1">
      <c r="A7" s="1379" t="str">
        <f>IF('Names of Bidder'!D9="", "", IF('Names of Bidder'!D6= "JV (Joint Venture)", "JV of " &amp; Z8, ""))</f>
        <v/>
      </c>
      <c r="B7" s="1379"/>
      <c r="C7" s="1379"/>
      <c r="D7" s="1379"/>
      <c r="E7" s="67" t="s">
        <v>401</v>
      </c>
      <c r="F7" s="2"/>
      <c r="G7" s="37"/>
      <c r="O7" s="423"/>
      <c r="P7" s="407"/>
      <c r="Q7" s="407"/>
      <c r="R7" s="407"/>
      <c r="W7" s="1376"/>
      <c r="X7" s="1376"/>
    </row>
    <row r="8" spans="1:27" ht="18" customHeight="1">
      <c r="A8" s="74" t="s">
        <v>400</v>
      </c>
      <c r="B8" s="1380" t="str">
        <f>IF('Names of Bidder'!D9=0, "", 'Names of Bidder'!D9)</f>
        <v/>
      </c>
      <c r="C8" s="1380"/>
      <c r="D8" s="1380"/>
      <c r="E8" s="67" t="s">
        <v>403</v>
      </c>
      <c r="F8" s="2"/>
      <c r="G8" s="37"/>
      <c r="O8" s="347"/>
      <c r="P8" s="424"/>
      <c r="Q8" s="408"/>
      <c r="R8" s="408"/>
      <c r="Z8" s="430" t="str">
        <f>IF('Names of Bidder'!D7=1,'Names of Bidder'!D9&amp;" &amp; "&amp;'Names of Bidder'!D14,IF('Names of Bidder'!D7="2 or More",'Names of Bidder'!D9&amp;" , "&amp;'Names of Bidder'!D14&amp;" &amp; "&amp;'Names of Bidder'!D19,""))</f>
        <v xml:space="preserve"> &amp; </v>
      </c>
    </row>
    <row r="9" spans="1:27" ht="18" customHeight="1">
      <c r="A9" s="74" t="s">
        <v>402</v>
      </c>
      <c r="B9" s="1380" t="str">
        <f>IF('Names of Bidder'!D10=0, "", 'Names of Bidder'!D10)</f>
        <v/>
      </c>
      <c r="C9" s="1380"/>
      <c r="D9" s="1380"/>
      <c r="E9" s="67" t="s">
        <v>404</v>
      </c>
      <c r="F9" s="2"/>
      <c r="G9" s="37"/>
      <c r="O9" s="347"/>
      <c r="P9" s="424"/>
      <c r="Q9" s="408"/>
      <c r="R9" s="408"/>
    </row>
    <row r="10" spans="1:27" ht="18" customHeight="1">
      <c r="A10" s="379"/>
      <c r="B10" s="1381" t="str">
        <f>IF('Names of Bidder'!D11=0, "", 'Names of Bidder'!D11)</f>
        <v/>
      </c>
      <c r="C10" s="1381"/>
      <c r="D10" s="1381"/>
      <c r="E10" s="380" t="s">
        <v>283</v>
      </c>
      <c r="G10" s="381"/>
      <c r="O10" s="425"/>
      <c r="P10" s="426"/>
      <c r="Q10" s="348"/>
      <c r="R10" s="409"/>
    </row>
    <row r="11" spans="1:27" ht="18" customHeight="1">
      <c r="A11" s="379"/>
      <c r="B11" s="1381" t="str">
        <f>IF('Names of Bidder'!D12=0, "", 'Names of Bidder'!D12)</f>
        <v/>
      </c>
      <c r="C11" s="1381"/>
      <c r="D11" s="1381"/>
      <c r="E11" s="380" t="s">
        <v>405</v>
      </c>
      <c r="G11" s="381"/>
      <c r="W11" s="1376"/>
      <c r="X11" s="1376"/>
    </row>
    <row r="12" spans="1:27" ht="14.1" customHeight="1">
      <c r="A12" s="382"/>
      <c r="B12" s="382"/>
      <c r="C12" s="382"/>
      <c r="D12" s="382"/>
      <c r="E12" s="105"/>
      <c r="F12" s="38"/>
      <c r="G12" s="38"/>
      <c r="Y12" s="410"/>
    </row>
    <row r="13" spans="1:27" ht="40.5" customHeight="1">
      <c r="A13" s="1382" t="s">
        <v>379</v>
      </c>
      <c r="B13" s="1382"/>
      <c r="C13" s="1382"/>
      <c r="D13" s="1382"/>
      <c r="E13" s="1382"/>
      <c r="F13" s="1382"/>
      <c r="G13" s="1382"/>
      <c r="H13" s="461"/>
      <c r="I13" s="276"/>
      <c r="J13" s="277"/>
      <c r="K13" s="277"/>
      <c r="L13" s="277"/>
      <c r="M13" s="277"/>
      <c r="Q13" s="351"/>
      <c r="U13" s="502" t="s">
        <v>427</v>
      </c>
      <c r="Y13" s="410"/>
    </row>
    <row r="14" spans="1:27" ht="14.1" customHeight="1">
      <c r="E14" s="8"/>
      <c r="F14" s="8"/>
      <c r="G14" s="9" t="s">
        <v>276</v>
      </c>
      <c r="P14" s="1374"/>
      <c r="Q14" s="1374"/>
      <c r="S14" s="1375"/>
      <c r="T14" s="1375"/>
      <c r="U14" s="502" t="s">
        <v>74</v>
      </c>
      <c r="W14" s="1376"/>
      <c r="X14" s="1376"/>
    </row>
    <row r="15" spans="1:27" ht="66" customHeight="1">
      <c r="A15" s="6" t="s">
        <v>364</v>
      </c>
      <c r="B15" s="6" t="s">
        <v>394</v>
      </c>
      <c r="C15" s="10" t="s">
        <v>356</v>
      </c>
      <c r="D15" s="10" t="s">
        <v>365</v>
      </c>
      <c r="E15" s="6" t="s">
        <v>366</v>
      </c>
      <c r="F15" s="6" t="s">
        <v>367</v>
      </c>
      <c r="G15" s="6" t="s">
        <v>406</v>
      </c>
      <c r="P15" s="386"/>
      <c r="Q15" s="386"/>
      <c r="S15" s="386"/>
      <c r="T15" s="386"/>
    </row>
    <row r="16" spans="1:27" ht="18" customHeight="1">
      <c r="A16" s="10">
        <v>1</v>
      </c>
      <c r="B16" s="10">
        <v>2</v>
      </c>
      <c r="C16" s="10">
        <v>3</v>
      </c>
      <c r="D16" s="10">
        <v>4</v>
      </c>
      <c r="E16" s="10">
        <v>5</v>
      </c>
      <c r="F16" s="10" t="s">
        <v>408</v>
      </c>
      <c r="G16" s="10">
        <v>7</v>
      </c>
      <c r="P16" s="196"/>
      <c r="Q16" s="196"/>
      <c r="S16" s="196"/>
      <c r="T16" s="196"/>
    </row>
    <row r="17" spans="1:10" s="563" customFormat="1" ht="66.75" customHeight="1">
      <c r="A17" s="562" t="e">
        <f>'Sch-1'!#REF!</f>
        <v>#REF!</v>
      </c>
      <c r="B17" s="562" t="e">
        <f>'Sch-1'!#REF!</f>
        <v>#REF!</v>
      </c>
      <c r="C17" s="562"/>
      <c r="D17" s="562"/>
      <c r="E17" s="664"/>
      <c r="F17" s="384"/>
      <c r="G17" s="665"/>
    </row>
    <row r="18" spans="1:10" s="563" customFormat="1" ht="18.75" customHeight="1">
      <c r="A18" s="562" t="e">
        <f>'Sch-1'!#REF!</f>
        <v>#REF!</v>
      </c>
      <c r="B18" s="562" t="e">
        <f>'Sch-1'!#REF!</f>
        <v>#REF!</v>
      </c>
      <c r="C18" s="562"/>
      <c r="D18" s="562"/>
      <c r="E18" s="664"/>
      <c r="F18" s="384"/>
      <c r="G18" s="665"/>
    </row>
    <row r="19" spans="1:10" s="563" customFormat="1" ht="15.75" customHeight="1">
      <c r="A19" s="562" t="e">
        <f>'Sch-1'!#REF!</f>
        <v>#REF!</v>
      </c>
      <c r="B19" s="562" t="e">
        <f>'Sch-1'!#REF!</f>
        <v>#REF!</v>
      </c>
      <c r="C19" s="562"/>
      <c r="D19" s="562"/>
      <c r="E19" s="664"/>
      <c r="F19" s="384"/>
      <c r="G19" s="665"/>
      <c r="J19" s="663"/>
    </row>
    <row r="20" spans="1:10" s="563" customFormat="1" ht="15.75" customHeight="1">
      <c r="A20" s="562" t="e">
        <f>'Sch-1'!#REF!</f>
        <v>#REF!</v>
      </c>
      <c r="B20" s="562" t="e">
        <f>'Sch-1'!#REF!</f>
        <v>#REF!</v>
      </c>
      <c r="C20" s="562" t="e">
        <f>'Sch-1'!#REF!</f>
        <v>#REF!</v>
      </c>
      <c r="D20" s="562" t="e">
        <f>'Sch-1'!#REF!</f>
        <v>#REF!</v>
      </c>
      <c r="E20" s="664" t="e">
        <f>'Sch-1'!#REF!</f>
        <v>#REF!</v>
      </c>
      <c r="F20" s="384" t="e">
        <f>IF(E20=0, "Included",IF(ISERROR(D20*E20), E20, D20*E20))</f>
        <v>#REF!</v>
      </c>
      <c r="G20" s="665" t="e">
        <f>'Sch-1'!#REF!</f>
        <v>#REF!</v>
      </c>
    </row>
    <row r="21" spans="1:10" s="563" customFormat="1" ht="15.75" customHeight="1">
      <c r="A21" s="562" t="e">
        <f>'Sch-1'!#REF!</f>
        <v>#REF!</v>
      </c>
      <c r="B21" s="562" t="e">
        <f>'Sch-1'!#REF!</f>
        <v>#REF!</v>
      </c>
      <c r="C21" s="562" t="e">
        <f>'Sch-1'!#REF!</f>
        <v>#REF!</v>
      </c>
      <c r="D21" s="562" t="e">
        <f>'Sch-1'!#REF!</f>
        <v>#REF!</v>
      </c>
      <c r="E21" s="664" t="e">
        <f>'Sch-1'!#REF!</f>
        <v>#REF!</v>
      </c>
      <c r="F21" s="384" t="e">
        <f>IF(E21=0, "Included",IF(ISERROR(D21*E21), E21, D21*E21))</f>
        <v>#REF!</v>
      </c>
      <c r="G21" s="665" t="e">
        <f>'Sch-1'!#REF!</f>
        <v>#REF!</v>
      </c>
    </row>
    <row r="22" spans="1:10" s="563" customFormat="1" ht="15.75" customHeight="1">
      <c r="A22" s="562"/>
      <c r="B22" s="562"/>
      <c r="C22" s="562"/>
      <c r="D22" s="562"/>
      <c r="E22" s="664"/>
      <c r="F22" s="384"/>
      <c r="G22" s="665"/>
    </row>
    <row r="23" spans="1:10" s="563" customFormat="1" ht="15.75" customHeight="1">
      <c r="A23" s="562" t="e">
        <f>'Sch-1'!#REF!</f>
        <v>#REF!</v>
      </c>
      <c r="B23" s="562" t="e">
        <f>'Sch-1'!#REF!</f>
        <v>#REF!</v>
      </c>
      <c r="C23" s="562"/>
      <c r="D23" s="562"/>
      <c r="E23" s="664"/>
      <c r="F23" s="384"/>
      <c r="G23" s="665"/>
    </row>
    <row r="24" spans="1:10" s="563" customFormat="1" ht="15.75" customHeight="1">
      <c r="A24" s="562" t="e">
        <f>'Sch-1'!#REF!</f>
        <v>#REF!</v>
      </c>
      <c r="B24" s="562" t="e">
        <f>'Sch-1'!#REF!</f>
        <v>#REF!</v>
      </c>
      <c r="C24" s="562" t="e">
        <f>'Sch-1'!#REF!</f>
        <v>#REF!</v>
      </c>
      <c r="D24" s="562" t="e">
        <f>'Sch-1'!#REF!</f>
        <v>#REF!</v>
      </c>
      <c r="E24" s="664" t="e">
        <f>'Sch-1'!#REF!</f>
        <v>#REF!</v>
      </c>
      <c r="F24" s="384" t="e">
        <f>IF(E24=0, "Included",IF(ISERROR(D24*E24), E24, D24*E24))</f>
        <v>#REF!</v>
      </c>
      <c r="G24" s="665" t="e">
        <f>'Sch-1'!#REF!</f>
        <v>#REF!</v>
      </c>
    </row>
    <row r="25" spans="1:10" s="563" customFormat="1" ht="15.75" customHeight="1">
      <c r="A25" s="562" t="e">
        <f>'Sch-1'!#REF!</f>
        <v>#REF!</v>
      </c>
      <c r="B25" s="562" t="e">
        <f>'Sch-1'!#REF!</f>
        <v>#REF!</v>
      </c>
      <c r="C25" s="562" t="e">
        <f>'Sch-1'!#REF!</f>
        <v>#REF!</v>
      </c>
      <c r="D25" s="562" t="e">
        <f>'Sch-1'!#REF!</f>
        <v>#REF!</v>
      </c>
      <c r="E25" s="664" t="e">
        <f>'Sch-1'!#REF!</f>
        <v>#REF!</v>
      </c>
      <c r="F25" s="384" t="e">
        <f>IF(E25=0, "Included",IF(ISERROR(D25*E25), E25, D25*E25))</f>
        <v>#REF!</v>
      </c>
      <c r="G25" s="665" t="e">
        <f>'Sch-1'!#REF!</f>
        <v>#REF!</v>
      </c>
    </row>
    <row r="26" spans="1:10" s="563" customFormat="1" ht="15.75" customHeight="1">
      <c r="A26" s="562"/>
      <c r="B26" s="562"/>
      <c r="C26" s="562"/>
      <c r="D26" s="562"/>
      <c r="E26" s="664"/>
      <c r="F26" s="384"/>
      <c r="G26" s="665"/>
    </row>
    <row r="27" spans="1:10" s="563" customFormat="1" ht="15.75" customHeight="1">
      <c r="A27" s="562" t="e">
        <f>'Sch-1'!#REF!</f>
        <v>#REF!</v>
      </c>
      <c r="B27" s="562" t="e">
        <f>'Sch-1'!#REF!</f>
        <v>#REF!</v>
      </c>
      <c r="C27" s="562"/>
      <c r="D27" s="562"/>
      <c r="E27" s="664"/>
      <c r="F27" s="384"/>
      <c r="G27" s="665"/>
    </row>
    <row r="28" spans="1:10" s="563" customFormat="1" ht="15.75" customHeight="1">
      <c r="A28" s="562" t="e">
        <f>'Sch-1'!#REF!</f>
        <v>#REF!</v>
      </c>
      <c r="B28" s="562" t="e">
        <f>'Sch-1'!#REF!</f>
        <v>#REF!</v>
      </c>
      <c r="C28" s="562" t="e">
        <f>'Sch-1'!#REF!</f>
        <v>#REF!</v>
      </c>
      <c r="D28" s="562" t="e">
        <f>'Sch-1'!#REF!</f>
        <v>#REF!</v>
      </c>
      <c r="E28" s="664" t="e">
        <f>'Sch-1'!#REF!</f>
        <v>#REF!</v>
      </c>
      <c r="F28" s="384" t="e">
        <f>IF(E28=0, "Included",IF(ISERROR(D28*E28), E28, D28*E28))</f>
        <v>#REF!</v>
      </c>
      <c r="G28" s="665" t="e">
        <f>'Sch-1'!#REF!</f>
        <v>#REF!</v>
      </c>
    </row>
    <row r="29" spans="1:10" s="563" customFormat="1" ht="15.75" customHeight="1">
      <c r="A29" s="562" t="e">
        <f>'Sch-1'!#REF!</f>
        <v>#REF!</v>
      </c>
      <c r="B29" s="562" t="e">
        <f>'Sch-1'!#REF!</f>
        <v>#REF!</v>
      </c>
      <c r="C29" s="562" t="e">
        <f>'Sch-1'!#REF!</f>
        <v>#REF!</v>
      </c>
      <c r="D29" s="562" t="e">
        <f>'Sch-1'!#REF!</f>
        <v>#REF!</v>
      </c>
      <c r="E29" s="664" t="e">
        <f>'Sch-1'!#REF!</f>
        <v>#REF!</v>
      </c>
      <c r="F29" s="384" t="e">
        <f>IF(E29=0, "Included",IF(ISERROR(D29*E29), E29, D29*E29))</f>
        <v>#REF!</v>
      </c>
      <c r="G29" s="665" t="e">
        <f>'Sch-1'!#REF!</f>
        <v>#REF!</v>
      </c>
    </row>
    <row r="30" spans="1:10" s="563" customFormat="1" ht="15.75" customHeight="1">
      <c r="A30" s="562"/>
      <c r="B30" s="562"/>
      <c r="C30" s="562"/>
      <c r="D30" s="562"/>
      <c r="E30" s="664"/>
      <c r="F30" s="384"/>
      <c r="G30" s="665"/>
    </row>
    <row r="31" spans="1:10" s="563" customFormat="1" ht="15.75" customHeight="1">
      <c r="A31" s="562" t="e">
        <f>'Sch-1'!#REF!</f>
        <v>#REF!</v>
      </c>
      <c r="B31" s="562" t="e">
        <f>'Sch-1'!#REF!</f>
        <v>#REF!</v>
      </c>
      <c r="C31" s="562"/>
      <c r="D31" s="562"/>
      <c r="E31" s="664"/>
      <c r="F31" s="384"/>
      <c r="G31" s="665"/>
    </row>
    <row r="32" spans="1:10" s="563" customFormat="1" ht="15.75" customHeight="1">
      <c r="A32" s="562" t="e">
        <f>'Sch-1'!#REF!</f>
        <v>#REF!</v>
      </c>
      <c r="B32" s="562" t="e">
        <f>'Sch-1'!#REF!</f>
        <v>#REF!</v>
      </c>
      <c r="C32" s="562"/>
      <c r="D32" s="562"/>
      <c r="E32" s="664"/>
      <c r="F32" s="384"/>
      <c r="G32" s="665"/>
    </row>
    <row r="33" spans="1:7" s="563" customFormat="1" ht="15.75" customHeight="1">
      <c r="A33" s="562" t="e">
        <f>'Sch-1'!#REF!</f>
        <v>#REF!</v>
      </c>
      <c r="B33" s="562" t="e">
        <f>'Sch-1'!#REF!</f>
        <v>#REF!</v>
      </c>
      <c r="C33" s="562" t="e">
        <f>'Sch-1'!#REF!</f>
        <v>#REF!</v>
      </c>
      <c r="D33" s="562" t="e">
        <f>'Sch-1'!#REF!</f>
        <v>#REF!</v>
      </c>
      <c r="E33" s="664" t="e">
        <f>'Sch-1'!#REF!</f>
        <v>#REF!</v>
      </c>
      <c r="F33" s="384" t="e">
        <f t="shared" ref="F33:F68" si="0">IF(E33=0, "Included",IF(ISERROR(D33*E33), E33, D33*E33))</f>
        <v>#REF!</v>
      </c>
      <c r="G33" s="665" t="e">
        <f>'Sch-1'!#REF!</f>
        <v>#REF!</v>
      </c>
    </row>
    <row r="34" spans="1:7" s="563" customFormat="1" ht="15.75" customHeight="1">
      <c r="A34" s="562" t="e">
        <f>'Sch-1'!#REF!</f>
        <v>#REF!</v>
      </c>
      <c r="B34" s="562" t="e">
        <f>'Sch-1'!#REF!</f>
        <v>#REF!</v>
      </c>
      <c r="C34" s="562" t="e">
        <f>'Sch-1'!#REF!</f>
        <v>#REF!</v>
      </c>
      <c r="D34" s="562" t="e">
        <f>'Sch-1'!#REF!</f>
        <v>#REF!</v>
      </c>
      <c r="E34" s="664" t="e">
        <f>'Sch-1'!#REF!</f>
        <v>#REF!</v>
      </c>
      <c r="F34" s="384" t="e">
        <f t="shared" si="0"/>
        <v>#REF!</v>
      </c>
      <c r="G34" s="665" t="e">
        <f>'Sch-1'!#REF!</f>
        <v>#REF!</v>
      </c>
    </row>
    <row r="35" spans="1:7" s="563" customFormat="1" ht="15.75" customHeight="1">
      <c r="A35" s="562"/>
      <c r="B35" s="562"/>
      <c r="C35" s="562"/>
      <c r="D35" s="562"/>
      <c r="E35" s="664"/>
      <c r="F35" s="384"/>
      <c r="G35" s="665"/>
    </row>
    <row r="36" spans="1:7" s="563" customFormat="1" ht="15.75" customHeight="1">
      <c r="A36" s="562" t="e">
        <f>'Sch-1'!#REF!</f>
        <v>#REF!</v>
      </c>
      <c r="B36" s="562" t="e">
        <f>'Sch-1'!#REF!</f>
        <v>#REF!</v>
      </c>
      <c r="C36" s="562"/>
      <c r="D36" s="562"/>
      <c r="E36" s="664"/>
      <c r="F36" s="384"/>
      <c r="G36" s="665"/>
    </row>
    <row r="37" spans="1:7" s="563" customFormat="1" ht="51" customHeight="1">
      <c r="A37" s="562" t="e">
        <f>'Sch-1'!#REF!</f>
        <v>#REF!</v>
      </c>
      <c r="B37" s="562" t="e">
        <f>'Sch-1'!#REF!</f>
        <v>#REF!</v>
      </c>
      <c r="C37" s="562" t="e">
        <f>'Sch-1'!#REF!</f>
        <v>#REF!</v>
      </c>
      <c r="D37" s="562" t="e">
        <f>'Sch-1'!#REF!</f>
        <v>#REF!</v>
      </c>
      <c r="E37" s="664" t="e">
        <f>'Sch-1'!#REF!</f>
        <v>#REF!</v>
      </c>
      <c r="F37" s="384" t="e">
        <f t="shared" si="0"/>
        <v>#REF!</v>
      </c>
      <c r="G37" s="665" t="e">
        <f>'Sch-1'!#REF!</f>
        <v>#REF!</v>
      </c>
    </row>
    <row r="38" spans="1:7" s="563" customFormat="1" ht="17.25" customHeight="1">
      <c r="A38" s="562" t="e">
        <f>'Sch-1'!#REF!</f>
        <v>#REF!</v>
      </c>
      <c r="B38" s="562" t="e">
        <f>'Sch-1'!#REF!</f>
        <v>#REF!</v>
      </c>
      <c r="C38" s="562" t="e">
        <f>'Sch-1'!#REF!</f>
        <v>#REF!</v>
      </c>
      <c r="D38" s="562" t="e">
        <f>'Sch-1'!#REF!</f>
        <v>#REF!</v>
      </c>
      <c r="E38" s="664" t="e">
        <f>'Sch-1'!#REF!</f>
        <v>#REF!</v>
      </c>
      <c r="F38" s="384" t="e">
        <f t="shared" si="0"/>
        <v>#REF!</v>
      </c>
      <c r="G38" s="665" t="e">
        <f>'Sch-1'!#REF!</f>
        <v>#REF!</v>
      </c>
    </row>
    <row r="39" spans="1:7" s="563" customFormat="1" ht="15.75" customHeight="1">
      <c r="A39" s="562" t="e">
        <f>'Sch-1'!#REF!</f>
        <v>#REF!</v>
      </c>
      <c r="B39" s="562" t="e">
        <f>'Sch-1'!#REF!</f>
        <v>#REF!</v>
      </c>
      <c r="C39" s="562" t="e">
        <f>'Sch-1'!#REF!</f>
        <v>#REF!</v>
      </c>
      <c r="D39" s="562" t="e">
        <f>'Sch-1'!#REF!</f>
        <v>#REF!</v>
      </c>
      <c r="E39" s="664" t="e">
        <f>'Sch-1'!#REF!</f>
        <v>#REF!</v>
      </c>
      <c r="F39" s="384" t="e">
        <f t="shared" si="0"/>
        <v>#REF!</v>
      </c>
      <c r="G39" s="665" t="e">
        <f>'Sch-1'!#REF!</f>
        <v>#REF!</v>
      </c>
    </row>
    <row r="40" spans="1:7" s="563" customFormat="1" ht="15.75" customHeight="1">
      <c r="A40" s="562" t="e">
        <f>'Sch-1'!#REF!</f>
        <v>#REF!</v>
      </c>
      <c r="B40" s="562" t="e">
        <f>'Sch-1'!#REF!</f>
        <v>#REF!</v>
      </c>
      <c r="C40" s="562" t="e">
        <f>'Sch-1'!#REF!</f>
        <v>#REF!</v>
      </c>
      <c r="D40" s="562" t="e">
        <f>'Sch-1'!#REF!</f>
        <v>#REF!</v>
      </c>
      <c r="E40" s="664" t="e">
        <f>'Sch-1'!#REF!</f>
        <v>#REF!</v>
      </c>
      <c r="F40" s="384" t="e">
        <f t="shared" si="0"/>
        <v>#REF!</v>
      </c>
      <c r="G40" s="665" t="e">
        <f>'Sch-1'!#REF!</f>
        <v>#REF!</v>
      </c>
    </row>
    <row r="41" spans="1:7" s="563" customFormat="1" ht="15.75" customHeight="1">
      <c r="A41" s="562" t="e">
        <f>'Sch-1'!#REF!</f>
        <v>#REF!</v>
      </c>
      <c r="B41" s="562" t="e">
        <f>'Sch-1'!#REF!</f>
        <v>#REF!</v>
      </c>
      <c r="C41" s="562" t="e">
        <f>'Sch-1'!#REF!</f>
        <v>#REF!</v>
      </c>
      <c r="D41" s="562" t="e">
        <f>'Sch-1'!#REF!</f>
        <v>#REF!</v>
      </c>
      <c r="E41" s="664" t="e">
        <f>'Sch-1'!#REF!</f>
        <v>#REF!</v>
      </c>
      <c r="F41" s="384" t="e">
        <f t="shared" si="0"/>
        <v>#REF!</v>
      </c>
      <c r="G41" s="665" t="e">
        <f>'Sch-1'!#REF!</f>
        <v>#REF!</v>
      </c>
    </row>
    <row r="42" spans="1:7" s="563" customFormat="1" ht="18.75" customHeight="1">
      <c r="A42" s="562" t="e">
        <f>'Sch-1'!#REF!</f>
        <v>#REF!</v>
      </c>
      <c r="B42" s="562" t="e">
        <f>'Sch-1'!#REF!</f>
        <v>#REF!</v>
      </c>
      <c r="C42" s="562" t="e">
        <f>'Sch-1'!#REF!</f>
        <v>#REF!</v>
      </c>
      <c r="D42" s="562" t="e">
        <f>'Sch-1'!#REF!</f>
        <v>#REF!</v>
      </c>
      <c r="E42" s="664" t="e">
        <f>'Sch-1'!#REF!</f>
        <v>#REF!</v>
      </c>
      <c r="F42" s="384" t="e">
        <f t="shared" si="0"/>
        <v>#REF!</v>
      </c>
      <c r="G42" s="665" t="e">
        <f>'Sch-1'!#REF!</f>
        <v>#REF!</v>
      </c>
    </row>
    <row r="43" spans="1:7" s="563" customFormat="1">
      <c r="A43" s="562"/>
      <c r="B43" s="562"/>
      <c r="C43" s="562"/>
      <c r="D43" s="562"/>
      <c r="E43" s="664"/>
      <c r="F43" s="384"/>
      <c r="G43" s="665"/>
    </row>
    <row r="44" spans="1:7" s="563" customFormat="1" ht="17.25" customHeight="1">
      <c r="A44" s="562" t="e">
        <f>'Sch-1'!#REF!</f>
        <v>#REF!</v>
      </c>
      <c r="B44" s="562" t="e">
        <f>'Sch-1'!#REF!</f>
        <v>#REF!</v>
      </c>
      <c r="C44" s="562"/>
      <c r="D44" s="562"/>
      <c r="E44" s="664"/>
      <c r="F44" s="384"/>
      <c r="G44" s="665"/>
    </row>
    <row r="45" spans="1:7" s="563" customFormat="1" ht="17.25" customHeight="1">
      <c r="A45" s="562" t="e">
        <f>'Sch-1'!#REF!</f>
        <v>#REF!</v>
      </c>
      <c r="B45" s="562" t="e">
        <f>'Sch-1'!#REF!</f>
        <v>#REF!</v>
      </c>
      <c r="C45" s="562" t="e">
        <f>'Sch-1'!#REF!</f>
        <v>#REF!</v>
      </c>
      <c r="D45" s="562" t="e">
        <f>'Sch-1'!#REF!</f>
        <v>#REF!</v>
      </c>
      <c r="E45" s="664" t="e">
        <f>'Sch-1'!#REF!</f>
        <v>#REF!</v>
      </c>
      <c r="F45" s="384" t="e">
        <f t="shared" si="0"/>
        <v>#REF!</v>
      </c>
      <c r="G45" s="665" t="e">
        <f>'Sch-1'!#REF!</f>
        <v>#REF!</v>
      </c>
    </row>
    <row r="46" spans="1:7" s="563" customFormat="1" ht="17.25" customHeight="1">
      <c r="A46" s="562"/>
      <c r="B46" s="562"/>
      <c r="C46" s="562"/>
      <c r="D46" s="562"/>
      <c r="E46" s="664"/>
      <c r="F46" s="384"/>
      <c r="G46" s="665"/>
    </row>
    <row r="47" spans="1:7" s="566" customFormat="1">
      <c r="A47" s="562" t="e">
        <f>'Sch-1'!#REF!</f>
        <v>#REF!</v>
      </c>
      <c r="B47" s="562" t="e">
        <f>'Sch-1'!#REF!</f>
        <v>#REF!</v>
      </c>
      <c r="C47" s="562"/>
      <c r="D47" s="562"/>
      <c r="E47" s="664"/>
      <c r="F47" s="384"/>
      <c r="G47" s="665"/>
    </row>
    <row r="48" spans="1:7" s="566" customFormat="1">
      <c r="A48" s="562" t="e">
        <f>'Sch-1'!#REF!</f>
        <v>#REF!</v>
      </c>
      <c r="B48" s="562" t="e">
        <f>'Sch-1'!#REF!</f>
        <v>#REF!</v>
      </c>
      <c r="C48" s="562" t="e">
        <f>'Sch-1'!#REF!</f>
        <v>#REF!</v>
      </c>
      <c r="D48" s="562" t="e">
        <f>'Sch-1'!#REF!</f>
        <v>#REF!</v>
      </c>
      <c r="E48" s="664" t="e">
        <f>'Sch-1'!#REF!</f>
        <v>#REF!</v>
      </c>
      <c r="F48" s="384" t="e">
        <f t="shared" si="0"/>
        <v>#REF!</v>
      </c>
      <c r="G48" s="665" t="e">
        <f>'Sch-1'!#REF!</f>
        <v>#REF!</v>
      </c>
    </row>
    <row r="49" spans="1:7" s="566" customFormat="1" ht="15" customHeight="1">
      <c r="A49" s="562" t="e">
        <f>'Sch-1'!#REF!</f>
        <v>#REF!</v>
      </c>
      <c r="B49" s="562" t="e">
        <f>'Sch-1'!#REF!</f>
        <v>#REF!</v>
      </c>
      <c r="C49" s="562" t="e">
        <f>'Sch-1'!#REF!</f>
        <v>#REF!</v>
      </c>
      <c r="D49" s="562" t="e">
        <f>'Sch-1'!#REF!</f>
        <v>#REF!</v>
      </c>
      <c r="E49" s="664" t="e">
        <f>'Sch-1'!#REF!</f>
        <v>#REF!</v>
      </c>
      <c r="F49" s="384" t="e">
        <f t="shared" si="0"/>
        <v>#REF!</v>
      </c>
      <c r="G49" s="665" t="e">
        <f>'Sch-1'!#REF!</f>
        <v>#REF!</v>
      </c>
    </row>
    <row r="50" spans="1:7" s="566" customFormat="1" ht="15" customHeight="1">
      <c r="A50" s="562" t="e">
        <f>'Sch-1'!#REF!</f>
        <v>#REF!</v>
      </c>
      <c r="B50" s="562" t="e">
        <f>'Sch-1'!#REF!</f>
        <v>#REF!</v>
      </c>
      <c r="C50" s="562" t="e">
        <f>'Sch-1'!#REF!</f>
        <v>#REF!</v>
      </c>
      <c r="D50" s="562" t="e">
        <f>'Sch-1'!#REF!</f>
        <v>#REF!</v>
      </c>
      <c r="E50" s="664" t="e">
        <f>'Sch-1'!#REF!</f>
        <v>#REF!</v>
      </c>
      <c r="F50" s="384" t="e">
        <f t="shared" si="0"/>
        <v>#REF!</v>
      </c>
      <c r="G50" s="665" t="e">
        <f>'Sch-1'!#REF!</f>
        <v>#REF!</v>
      </c>
    </row>
    <row r="51" spans="1:7" s="566" customFormat="1">
      <c r="A51" s="562" t="e">
        <f>'Sch-1'!#REF!</f>
        <v>#REF!</v>
      </c>
      <c r="B51" s="562" t="e">
        <f>'Sch-1'!#REF!</f>
        <v>#REF!</v>
      </c>
      <c r="C51" s="562" t="e">
        <f>'Sch-1'!#REF!</f>
        <v>#REF!</v>
      </c>
      <c r="D51" s="562" t="e">
        <f>'Sch-1'!#REF!</f>
        <v>#REF!</v>
      </c>
      <c r="E51" s="664" t="e">
        <f>'Sch-1'!#REF!</f>
        <v>#REF!</v>
      </c>
      <c r="F51" s="384" t="e">
        <f t="shared" si="0"/>
        <v>#REF!</v>
      </c>
      <c r="G51" s="665" t="e">
        <f>'Sch-1'!#REF!</f>
        <v>#REF!</v>
      </c>
    </row>
    <row r="52" spans="1:7" s="566" customFormat="1">
      <c r="A52" s="562"/>
      <c r="B52" s="562"/>
      <c r="C52" s="562"/>
      <c r="D52" s="562"/>
      <c r="E52" s="664"/>
      <c r="F52" s="384"/>
      <c r="G52" s="665"/>
    </row>
    <row r="53" spans="1:7" s="563" customFormat="1" ht="17.25" customHeight="1">
      <c r="A53" s="562" t="e">
        <f>'Sch-1'!#REF!</f>
        <v>#REF!</v>
      </c>
      <c r="B53" s="562" t="e">
        <f>'Sch-1'!#REF!</f>
        <v>#REF!</v>
      </c>
      <c r="C53" s="562"/>
      <c r="D53" s="562"/>
      <c r="E53" s="664"/>
      <c r="F53" s="384"/>
      <c r="G53" s="665"/>
    </row>
    <row r="54" spans="1:7" s="567" customFormat="1" ht="18">
      <c r="A54" s="562" t="e">
        <f>'Sch-1'!#REF!</f>
        <v>#REF!</v>
      </c>
      <c r="B54" s="562" t="e">
        <f>'Sch-1'!#REF!</f>
        <v>#REF!</v>
      </c>
      <c r="C54" s="562" t="e">
        <f>'Sch-1'!#REF!</f>
        <v>#REF!</v>
      </c>
      <c r="D54" s="562" t="e">
        <f>'Sch-1'!#REF!</f>
        <v>#REF!</v>
      </c>
      <c r="E54" s="664" t="e">
        <f>'Sch-1'!#REF!</f>
        <v>#REF!</v>
      </c>
      <c r="F54" s="384" t="e">
        <f t="shared" si="0"/>
        <v>#REF!</v>
      </c>
      <c r="G54" s="665" t="e">
        <f>'Sch-1'!#REF!</f>
        <v>#REF!</v>
      </c>
    </row>
    <row r="55" spans="1:7" s="563" customFormat="1">
      <c r="A55" s="562" t="e">
        <f>'Sch-1'!#REF!</f>
        <v>#REF!</v>
      </c>
      <c r="B55" s="562" t="e">
        <f>'Sch-1'!#REF!</f>
        <v>#REF!</v>
      </c>
      <c r="C55" s="562" t="e">
        <f>'Sch-1'!#REF!</f>
        <v>#REF!</v>
      </c>
      <c r="D55" s="562" t="e">
        <f>'Sch-1'!#REF!</f>
        <v>#REF!</v>
      </c>
      <c r="E55" s="664" t="e">
        <f>'Sch-1'!#REF!</f>
        <v>#REF!</v>
      </c>
      <c r="F55" s="384" t="e">
        <f t="shared" si="0"/>
        <v>#REF!</v>
      </c>
      <c r="G55" s="665" t="e">
        <f>'Sch-1'!#REF!</f>
        <v>#REF!</v>
      </c>
    </row>
    <row r="56" spans="1:7" s="563" customFormat="1" ht="18" customHeight="1">
      <c r="A56" s="562" t="e">
        <f>'Sch-1'!#REF!</f>
        <v>#REF!</v>
      </c>
      <c r="B56" s="562" t="e">
        <f>'Sch-1'!#REF!</f>
        <v>#REF!</v>
      </c>
      <c r="C56" s="562" t="e">
        <f>'Sch-1'!#REF!</f>
        <v>#REF!</v>
      </c>
      <c r="D56" s="562" t="e">
        <f>'Sch-1'!#REF!</f>
        <v>#REF!</v>
      </c>
      <c r="E56" s="664" t="e">
        <f>'Sch-1'!#REF!</f>
        <v>#REF!</v>
      </c>
      <c r="F56" s="384" t="e">
        <f t="shared" si="0"/>
        <v>#REF!</v>
      </c>
      <c r="G56" s="665" t="e">
        <f>'Sch-1'!#REF!</f>
        <v>#REF!</v>
      </c>
    </row>
    <row r="57" spans="1:7" s="563" customFormat="1" ht="18.75" customHeight="1">
      <c r="A57" s="562" t="e">
        <f>'Sch-1'!#REF!</f>
        <v>#REF!</v>
      </c>
      <c r="B57" s="562" t="e">
        <f>'Sch-1'!#REF!</f>
        <v>#REF!</v>
      </c>
      <c r="C57" s="562"/>
      <c r="D57" s="562"/>
      <c r="E57" s="664"/>
      <c r="F57" s="384"/>
      <c r="G57" s="665"/>
    </row>
    <row r="58" spans="1:7" s="563" customFormat="1" ht="18.75" customHeight="1">
      <c r="A58" s="562" t="e">
        <f>'Sch-1'!#REF!</f>
        <v>#REF!</v>
      </c>
      <c r="B58" s="562" t="e">
        <f>'Sch-1'!#REF!</f>
        <v>#REF!</v>
      </c>
      <c r="C58" s="562" t="e">
        <f>'Sch-1'!#REF!</f>
        <v>#REF!</v>
      </c>
      <c r="D58" s="562" t="e">
        <f>'Sch-1'!#REF!</f>
        <v>#REF!</v>
      </c>
      <c r="E58" s="664" t="e">
        <f>'Sch-1'!#REF!</f>
        <v>#REF!</v>
      </c>
      <c r="F58" s="384" t="e">
        <f t="shared" si="0"/>
        <v>#REF!</v>
      </c>
      <c r="G58" s="665" t="e">
        <f>'Sch-1'!#REF!</f>
        <v>#REF!</v>
      </c>
    </row>
    <row r="59" spans="1:7" s="567" customFormat="1" ht="18.75" customHeight="1">
      <c r="A59" s="562" t="e">
        <f>'Sch-1'!#REF!</f>
        <v>#REF!</v>
      </c>
      <c r="B59" s="562" t="e">
        <f>'Sch-1'!#REF!</f>
        <v>#REF!</v>
      </c>
      <c r="C59" s="562" t="e">
        <f>'Sch-1'!#REF!</f>
        <v>#REF!</v>
      </c>
      <c r="D59" s="562" t="e">
        <f>'Sch-1'!#REF!</f>
        <v>#REF!</v>
      </c>
      <c r="E59" s="664" t="e">
        <f>'Sch-1'!#REF!</f>
        <v>#REF!</v>
      </c>
      <c r="F59" s="384" t="e">
        <f t="shared" si="0"/>
        <v>#REF!</v>
      </c>
      <c r="G59" s="665" t="e">
        <f>'Sch-1'!#REF!</f>
        <v>#REF!</v>
      </c>
    </row>
    <row r="60" spans="1:7" s="563" customFormat="1" ht="18.75" customHeight="1">
      <c r="A60" s="562" t="e">
        <f>'Sch-1'!#REF!</f>
        <v>#REF!</v>
      </c>
      <c r="B60" s="562" t="e">
        <f>'Sch-1'!#REF!</f>
        <v>#REF!</v>
      </c>
      <c r="C60" s="562" t="e">
        <f>'Sch-1'!#REF!</f>
        <v>#REF!</v>
      </c>
      <c r="D60" s="562" t="e">
        <f>'Sch-1'!#REF!</f>
        <v>#REF!</v>
      </c>
      <c r="E60" s="664" t="e">
        <f>'Sch-1'!#REF!</f>
        <v>#REF!</v>
      </c>
      <c r="F60" s="384" t="e">
        <f t="shared" si="0"/>
        <v>#REF!</v>
      </c>
      <c r="G60" s="665" t="e">
        <f>'Sch-1'!#REF!</f>
        <v>#REF!</v>
      </c>
    </row>
    <row r="61" spans="1:7" s="563" customFormat="1" ht="17.25" customHeight="1">
      <c r="A61" s="562" t="e">
        <f>'Sch-1'!#REF!</f>
        <v>#REF!</v>
      </c>
      <c r="B61" s="562" t="e">
        <f>'Sch-1'!#REF!</f>
        <v>#REF!</v>
      </c>
      <c r="C61" s="562" t="e">
        <f>'Sch-1'!#REF!</f>
        <v>#REF!</v>
      </c>
      <c r="D61" s="562" t="e">
        <f>'Sch-1'!#REF!</f>
        <v>#REF!</v>
      </c>
      <c r="E61" s="664" t="e">
        <f>'Sch-1'!#REF!</f>
        <v>#REF!</v>
      </c>
      <c r="F61" s="384" t="e">
        <f t="shared" si="0"/>
        <v>#REF!</v>
      </c>
      <c r="G61" s="665" t="e">
        <f>'Sch-1'!#REF!</f>
        <v>#REF!</v>
      </c>
    </row>
    <row r="62" spans="1:7" s="563" customFormat="1" ht="17.25" customHeight="1">
      <c r="A62" s="562" t="e">
        <f>'Sch-1'!#REF!</f>
        <v>#REF!</v>
      </c>
      <c r="B62" s="562" t="e">
        <f>'Sch-1'!#REF!</f>
        <v>#REF!</v>
      </c>
      <c r="C62" s="562" t="e">
        <f>'Sch-1'!#REF!</f>
        <v>#REF!</v>
      </c>
      <c r="D62" s="562" t="e">
        <f>'Sch-1'!#REF!</f>
        <v>#REF!</v>
      </c>
      <c r="E62" s="664" t="e">
        <f>'Sch-1'!#REF!</f>
        <v>#REF!</v>
      </c>
      <c r="F62" s="384" t="e">
        <f t="shared" si="0"/>
        <v>#REF!</v>
      </c>
      <c r="G62" s="665" t="e">
        <f>'Sch-1'!#REF!</f>
        <v>#REF!</v>
      </c>
    </row>
    <row r="63" spans="1:7" s="563" customFormat="1" ht="17.25" customHeight="1">
      <c r="A63" s="562"/>
      <c r="B63" s="562"/>
      <c r="C63" s="562"/>
      <c r="D63" s="562"/>
      <c r="E63" s="664"/>
      <c r="F63" s="384"/>
      <c r="G63" s="665"/>
    </row>
    <row r="64" spans="1:7" s="563" customFormat="1" ht="17.25" customHeight="1">
      <c r="A64" s="562"/>
      <c r="B64" s="562"/>
      <c r="C64" s="562"/>
      <c r="D64" s="562"/>
      <c r="E64" s="664"/>
      <c r="F64" s="384"/>
      <c r="G64" s="665"/>
    </row>
    <row r="65" spans="1:22" s="563" customFormat="1" ht="17.25" customHeight="1">
      <c r="A65" s="562" t="e">
        <f>'Sch-1'!#REF!</f>
        <v>#REF!</v>
      </c>
      <c r="B65" s="562" t="e">
        <f>'Sch-1'!#REF!</f>
        <v>#REF!</v>
      </c>
      <c r="C65" s="562"/>
      <c r="D65" s="562"/>
      <c r="E65" s="664"/>
      <c r="F65" s="384"/>
      <c r="G65" s="665"/>
    </row>
    <row r="66" spans="1:22" s="563" customFormat="1" ht="17.25" customHeight="1">
      <c r="A66" s="562"/>
      <c r="B66" s="562" t="e">
        <f>'Sch-1'!#REF!</f>
        <v>#REF!</v>
      </c>
      <c r="C66" s="562" t="e">
        <f>'Sch-1'!#REF!</f>
        <v>#REF!</v>
      </c>
      <c r="D66" s="562" t="e">
        <f>'Sch-1'!#REF!</f>
        <v>#REF!</v>
      </c>
      <c r="E66" s="664" t="e">
        <f>'Sch-1'!#REF!</f>
        <v>#REF!</v>
      </c>
      <c r="F66" s="384" t="e">
        <f t="shared" si="0"/>
        <v>#REF!</v>
      </c>
      <c r="G66" s="665" t="e">
        <f>'Sch-1'!#REF!</f>
        <v>#REF!</v>
      </c>
    </row>
    <row r="67" spans="1:22" s="563" customFormat="1" ht="17.25" customHeight="1">
      <c r="A67" s="562"/>
      <c r="B67" s="562" t="e">
        <f>'Sch-1'!#REF!</f>
        <v>#REF!</v>
      </c>
      <c r="C67" s="562"/>
      <c r="D67" s="562"/>
      <c r="E67" s="664"/>
      <c r="F67" s="384"/>
      <c r="G67" s="665"/>
    </row>
    <row r="68" spans="1:22" s="563" customFormat="1" ht="17.25" customHeight="1">
      <c r="A68" s="562"/>
      <c r="B68" s="562" t="e">
        <f>'Sch-1'!#REF!</f>
        <v>#REF!</v>
      </c>
      <c r="C68" s="562" t="e">
        <f>'Sch-1'!#REF!</f>
        <v>#REF!</v>
      </c>
      <c r="D68" s="562" t="e">
        <f>'Sch-1'!#REF!</f>
        <v>#REF!</v>
      </c>
      <c r="E68" s="664" t="e">
        <f>'Sch-1'!#REF!</f>
        <v>#REF!</v>
      </c>
      <c r="F68" s="384" t="e">
        <f t="shared" si="0"/>
        <v>#REF!</v>
      </c>
      <c r="G68" s="665" t="e">
        <f>'Sch-1'!#REF!</f>
        <v>#REF!</v>
      </c>
    </row>
    <row r="69" spans="1:22" s="563" customFormat="1" ht="17.25" customHeight="1">
      <c r="A69" s="562"/>
      <c r="B69" s="562" t="e">
        <f>'Sch-1'!#REF!</f>
        <v>#REF!</v>
      </c>
      <c r="C69" s="562" t="e">
        <f>'Sch-1'!#REF!</f>
        <v>#REF!</v>
      </c>
      <c r="D69" s="562" t="e">
        <f>'Sch-1'!#REF!</f>
        <v>#REF!</v>
      </c>
      <c r="E69" s="664" t="e">
        <f>'Sch-1'!#REF!</f>
        <v>#REF!</v>
      </c>
      <c r="F69" s="384" t="e">
        <f>IF(E69=0, "Included",IF(ISERROR(D69*E69), E69, D69*E69))</f>
        <v>#REF!</v>
      </c>
      <c r="G69" s="665" t="e">
        <f>'Sch-1'!#REF!</f>
        <v>#REF!</v>
      </c>
    </row>
    <row r="70" spans="1:22" s="563" customFormat="1" ht="18" customHeight="1">
      <c r="A70" s="562"/>
      <c r="B70" s="562"/>
      <c r="C70" s="562"/>
      <c r="D70" s="562"/>
      <c r="E70" s="664"/>
      <c r="F70" s="384"/>
      <c r="G70" s="665"/>
    </row>
    <row r="71" spans="1:22" s="563" customFormat="1" ht="18" customHeight="1">
      <c r="A71" s="568"/>
      <c r="B71" s="481" t="s">
        <v>469</v>
      </c>
      <c r="C71" s="569"/>
      <c r="D71" s="570"/>
      <c r="E71" s="564"/>
      <c r="F71" s="384">
        <f>SUMIF(G18:G70,"Direct",F18:F70)</f>
        <v>0</v>
      </c>
      <c r="G71" s="571" t="s">
        <v>427</v>
      </c>
    </row>
    <row r="72" spans="1:22" s="563" customFormat="1" ht="18" customHeight="1">
      <c r="A72" s="568"/>
      <c r="B72" s="481" t="s">
        <v>470</v>
      </c>
      <c r="C72" s="569"/>
      <c r="D72" s="570"/>
      <c r="E72" s="564"/>
      <c r="F72" s="384">
        <f>SUMIF(G18:G70,"Bought-Out",F18:F70)</f>
        <v>0</v>
      </c>
      <c r="G72" s="571"/>
    </row>
    <row r="73" spans="1:22" ht="44.1" customHeight="1">
      <c r="A73" s="480"/>
      <c r="B73" s="481" t="s">
        <v>468</v>
      </c>
      <c r="C73" s="482"/>
      <c r="D73" s="483"/>
      <c r="E73" s="479"/>
      <c r="F73" s="479">
        <f>F71+F72</f>
        <v>0</v>
      </c>
      <c r="G73" s="484"/>
      <c r="I73" s="462"/>
      <c r="P73" s="415"/>
      <c r="Q73" s="414"/>
      <c r="S73" s="415"/>
      <c r="T73" s="414"/>
      <c r="V73" s="416"/>
    </row>
    <row r="74" spans="1:22" ht="26.1" customHeight="1">
      <c r="A74" s="385"/>
      <c r="B74" s="1384" t="s">
        <v>471</v>
      </c>
      <c r="C74" s="1384"/>
      <c r="D74" s="1384"/>
      <c r="E74" s="102"/>
      <c r="F74" s="102" t="e">
        <f>'Sch-7 Dis'!F19</f>
        <v>#REF!</v>
      </c>
      <c r="G74" s="11"/>
      <c r="I74" s="278"/>
      <c r="J74" s="200"/>
      <c r="K74" s="200"/>
      <c r="L74" s="200"/>
      <c r="M74" s="200"/>
      <c r="N74" s="1"/>
      <c r="O74" s="345"/>
      <c r="P74" s="96"/>
      <c r="Q74" s="414" t="e">
        <f>'Sch-7'!#REF!</f>
        <v>#REF!</v>
      </c>
      <c r="R74" s="351"/>
      <c r="S74" s="96"/>
      <c r="T74" s="414" t="e">
        <f>'Sch-7'!#REF!</f>
        <v>#REF!</v>
      </c>
      <c r="U74" s="345"/>
      <c r="V74" s="345"/>
    </row>
    <row r="75" spans="1:22" ht="26.1" customHeight="1">
      <c r="A75" s="485"/>
      <c r="B75" s="1385" t="s">
        <v>426</v>
      </c>
      <c r="C75" s="1385"/>
      <c r="D75" s="1385"/>
      <c r="E75" s="486"/>
      <c r="F75" s="486" t="e">
        <f>F73+F74</f>
        <v>#REF!</v>
      </c>
      <c r="G75" s="487"/>
      <c r="I75" s="278"/>
      <c r="J75" s="200"/>
      <c r="K75" s="200"/>
      <c r="L75" s="200"/>
      <c r="M75" s="200"/>
      <c r="N75" s="1"/>
      <c r="O75" s="345"/>
      <c r="P75" s="96"/>
      <c r="Q75" s="418" t="e">
        <f>SUM(#REF!,Q74)</f>
        <v>#REF!</v>
      </c>
      <c r="R75" s="398"/>
      <c r="S75" s="196"/>
      <c r="T75" s="418" t="e">
        <f>#REF!+T74</f>
        <v>#REF!</v>
      </c>
      <c r="U75" s="345"/>
      <c r="V75" s="419"/>
    </row>
    <row r="76" spans="1:22" ht="16.5" customHeight="1">
      <c r="A76" s="1386"/>
      <c r="B76" s="1386"/>
      <c r="C76" s="1386"/>
      <c r="D76" s="1386"/>
      <c r="E76" s="1386"/>
      <c r="F76" s="1386"/>
      <c r="G76" s="1386"/>
      <c r="P76" s="421" t="s">
        <v>262</v>
      </c>
      <c r="Q76" s="420" t="e">
        <f>F75-Q75</f>
        <v>#REF!</v>
      </c>
      <c r="S76" s="421" t="s">
        <v>278</v>
      </c>
      <c r="T76" s="420" t="e">
        <f>Q75-T75</f>
        <v>#REF!</v>
      </c>
    </row>
    <row r="77" spans="1:22" ht="16.5" customHeight="1">
      <c r="B77" s="1387" t="str">
        <f>IF((18-COUNTA(G17:G70))&gt;0,"Do not leave Mode of Transaction Blank for any item. "&amp;(18-COUNTA(G17:G70))&amp;" item(s) is(are) left blank, if you leave it blank, the same shall be deemed to be 'Bought-out'", " ")</f>
        <v xml:space="preserve"> </v>
      </c>
      <c r="C77" s="1387"/>
      <c r="D77" s="1387"/>
      <c r="E77" s="1387"/>
      <c r="F77" s="1387"/>
      <c r="G77" s="1387"/>
      <c r="P77" s="400" t="s">
        <v>288</v>
      </c>
      <c r="Q77" s="400" t="e">
        <f>IF(#REF!&gt;0,#REF! &amp; " item(s) in Sch-1", "")</f>
        <v>#REF!</v>
      </c>
    </row>
    <row r="78" spans="1:22" ht="24" customHeight="1">
      <c r="A78" s="83"/>
      <c r="B78" s="1387"/>
      <c r="C78" s="1387"/>
      <c r="D78" s="1387"/>
      <c r="E78" s="1387"/>
      <c r="F78" s="1387"/>
      <c r="G78" s="1387"/>
    </row>
    <row r="79" spans="1:22" ht="117.75" customHeight="1">
      <c r="A79" s="84" t="s">
        <v>413</v>
      </c>
      <c r="B79" s="1388" t="s">
        <v>72</v>
      </c>
      <c r="C79" s="1388"/>
      <c r="D79" s="1388"/>
      <c r="E79" s="1388"/>
      <c r="F79" s="1388"/>
      <c r="G79" s="1388"/>
    </row>
    <row r="80" spans="1:22" ht="33.6" customHeight="1">
      <c r="A80" s="12"/>
      <c r="B80" s="3"/>
      <c r="C80" s="3"/>
      <c r="D80" s="7"/>
      <c r="E80" s="2"/>
      <c r="F80" s="2"/>
      <c r="G80" s="2"/>
    </row>
    <row r="81" spans="1:7" ht="33.6" customHeight="1">
      <c r="A81" s="39" t="s">
        <v>409</v>
      </c>
      <c r="B81" s="112" t="str">
        <f>'Names of Bidder'!D32&amp;"-"&amp; 'Names of Bidder'!E32&amp;"-" &amp;'Names of Bidder'!F32</f>
        <v>2-Feb-2020</v>
      </c>
      <c r="C81" s="13"/>
      <c r="D81" s="40"/>
      <c r="E81" s="2"/>
      <c r="F81" s="2"/>
      <c r="G81" s="195"/>
    </row>
    <row r="82" spans="1:7" ht="33.6" customHeight="1">
      <c r="A82" s="39" t="s">
        <v>410</v>
      </c>
      <c r="B82" s="112" t="str">
        <f>IF('Names of Bidder'!D33=0, "", 'Names of Bidder'!D33)</f>
        <v/>
      </c>
      <c r="C82" s="2"/>
      <c r="D82" s="40" t="s">
        <v>411</v>
      </c>
      <c r="E82" s="195" t="str">
        <f>IF('Names of Bidder'!D25=0, "", 'Names of Bidder'!D25)</f>
        <v/>
      </c>
      <c r="F82" s="2"/>
      <c r="G82" s="195"/>
    </row>
    <row r="83" spans="1:7" ht="33.6" customHeight="1">
      <c r="A83" s="216"/>
      <c r="B83" s="215"/>
      <c r="C83" s="217"/>
      <c r="D83" s="40" t="s">
        <v>412</v>
      </c>
      <c r="E83" s="195" t="str">
        <f>IF('Names of Bidder'!D26=0, "", 'Names of Bidder'!D26)</f>
        <v/>
      </c>
      <c r="F83" s="217"/>
      <c r="G83" s="217"/>
    </row>
    <row r="84" spans="1:7" ht="33.6" customHeight="1">
      <c r="A84" s="216"/>
      <c r="B84" s="215"/>
      <c r="C84" s="217"/>
      <c r="D84" s="40"/>
      <c r="E84" s="248"/>
      <c r="F84" s="240"/>
      <c r="G84" s="240"/>
    </row>
    <row r="85" spans="1:7">
      <c r="A85" s="216"/>
      <c r="B85" s="216"/>
      <c r="C85" s="216"/>
      <c r="D85" s="216"/>
      <c r="E85" s="217"/>
      <c r="F85" s="217"/>
      <c r="G85" s="217"/>
    </row>
    <row r="86" spans="1:7">
      <c r="A86" s="216"/>
      <c r="B86" s="216"/>
      <c r="C86" s="216"/>
      <c r="D86" s="216"/>
      <c r="E86" s="217"/>
      <c r="F86" s="217"/>
      <c r="G86" s="217"/>
    </row>
    <row r="87" spans="1:7">
      <c r="A87" s="216"/>
      <c r="B87" s="216"/>
      <c r="C87" s="216"/>
      <c r="D87" s="216"/>
      <c r="E87" s="217"/>
      <c r="F87" s="217"/>
      <c r="G87" s="217"/>
    </row>
    <row r="88" spans="1:7">
      <c r="A88" s="216"/>
      <c r="B88" s="216"/>
      <c r="C88" s="216"/>
      <c r="D88" s="216"/>
      <c r="E88" s="217"/>
      <c r="F88" s="217"/>
      <c r="G88" s="217"/>
    </row>
    <row r="89" spans="1:7">
      <c r="A89" s="216"/>
      <c r="B89" s="216"/>
      <c r="C89" s="216"/>
      <c r="D89" s="216"/>
      <c r="E89" s="217"/>
      <c r="F89" s="217"/>
      <c r="G89" s="217"/>
    </row>
    <row r="90" spans="1:7">
      <c r="A90" s="216"/>
      <c r="B90" s="216"/>
      <c r="C90" s="216"/>
      <c r="D90" s="216"/>
      <c r="E90" s="217"/>
      <c r="F90" s="217"/>
      <c r="G90" s="217"/>
    </row>
    <row r="91" spans="1:7">
      <c r="A91" s="216"/>
      <c r="B91" s="216"/>
      <c r="C91" s="216"/>
      <c r="D91" s="216"/>
      <c r="E91" s="217"/>
      <c r="F91" s="217"/>
      <c r="G91" s="217"/>
    </row>
    <row r="92" spans="1:7">
      <c r="A92" s="216"/>
      <c r="B92" s="216"/>
      <c r="C92" s="216"/>
      <c r="D92" s="216"/>
      <c r="E92" s="217"/>
      <c r="F92" s="217"/>
      <c r="G92" s="217"/>
    </row>
    <row r="93" spans="1:7">
      <c r="A93" s="216"/>
      <c r="B93" s="216"/>
      <c r="C93" s="216"/>
      <c r="D93" s="216"/>
      <c r="E93" s="217"/>
      <c r="F93" s="217"/>
      <c r="G93" s="217"/>
    </row>
    <row r="94" spans="1:7">
      <c r="A94" s="216"/>
      <c r="B94" s="216"/>
      <c r="C94" s="216"/>
      <c r="D94" s="216"/>
      <c r="E94" s="217"/>
      <c r="F94" s="217"/>
      <c r="G94" s="217"/>
    </row>
    <row r="95" spans="1:7">
      <c r="A95" s="216"/>
      <c r="B95" s="216"/>
      <c r="C95" s="216"/>
      <c r="D95" s="216"/>
      <c r="E95" s="217"/>
      <c r="F95" s="217"/>
      <c r="G95" s="217"/>
    </row>
    <row r="96" spans="1:7">
      <c r="A96" s="216"/>
      <c r="B96" s="216"/>
      <c r="C96" s="216"/>
      <c r="D96" s="216"/>
      <c r="E96" s="217"/>
      <c r="F96" s="217"/>
      <c r="G96" s="217"/>
    </row>
    <row r="97" spans="1:27">
      <c r="A97" s="216"/>
      <c r="B97" s="216"/>
      <c r="C97" s="216"/>
      <c r="D97" s="216"/>
      <c r="E97" s="217"/>
      <c r="F97" s="217"/>
      <c r="G97" s="217"/>
    </row>
    <row r="98" spans="1:27">
      <c r="A98" s="216"/>
      <c r="B98" s="216"/>
      <c r="C98" s="216"/>
      <c r="D98" s="216"/>
      <c r="E98" s="217"/>
      <c r="F98" s="217"/>
      <c r="G98" s="217"/>
    </row>
    <row r="99" spans="1:27">
      <c r="A99" s="216"/>
      <c r="B99" s="216"/>
      <c r="C99" s="216"/>
      <c r="D99" s="216"/>
      <c r="E99" s="217"/>
      <c r="F99" s="217"/>
      <c r="G99" s="217"/>
    </row>
    <row r="100" spans="1:27">
      <c r="A100" s="216"/>
      <c r="B100" s="216"/>
      <c r="C100" s="216"/>
      <c r="D100" s="216"/>
      <c r="E100" s="217"/>
      <c r="F100" s="217"/>
      <c r="G100" s="217"/>
    </row>
    <row r="101" spans="1:27">
      <c r="A101" s="216"/>
      <c r="B101" s="216"/>
      <c r="C101" s="216"/>
      <c r="D101" s="216"/>
      <c r="E101" s="217"/>
      <c r="F101" s="217"/>
      <c r="G101" s="217"/>
    </row>
    <row r="102" spans="1:27">
      <c r="A102" s="216"/>
      <c r="B102" s="216"/>
      <c r="C102" s="216"/>
      <c r="D102" s="216"/>
      <c r="E102" s="217"/>
      <c r="F102" s="217"/>
      <c r="G102" s="217"/>
    </row>
    <row r="103" spans="1:27">
      <c r="A103" s="216"/>
      <c r="B103" s="216"/>
      <c r="C103" s="216"/>
      <c r="D103" s="216"/>
      <c r="E103" s="217"/>
      <c r="F103" s="217"/>
      <c r="G103" s="217"/>
    </row>
    <row r="104" spans="1:27">
      <c r="A104" s="216"/>
      <c r="B104" s="216"/>
      <c r="C104" s="216"/>
      <c r="D104" s="216"/>
      <c r="E104" s="217"/>
      <c r="F104" s="217"/>
      <c r="G104" s="217"/>
    </row>
    <row r="105" spans="1:27">
      <c r="A105" s="216"/>
      <c r="B105" s="216"/>
      <c r="C105" s="216"/>
      <c r="D105" s="216"/>
      <c r="E105" s="217"/>
      <c r="F105" s="217"/>
      <c r="G105" s="217"/>
    </row>
    <row r="106" spans="1:27">
      <c r="A106" s="216"/>
      <c r="B106" s="216"/>
      <c r="C106" s="216"/>
      <c r="D106" s="216"/>
      <c r="E106" s="217"/>
      <c r="F106" s="217"/>
      <c r="G106" s="217"/>
    </row>
    <row r="107" spans="1:27">
      <c r="A107" s="216"/>
      <c r="B107" s="216"/>
      <c r="C107" s="216"/>
      <c r="D107" s="216"/>
      <c r="E107" s="217"/>
      <c r="F107" s="217"/>
      <c r="G107" s="217"/>
    </row>
    <row r="108" spans="1:27">
      <c r="A108" s="216"/>
      <c r="B108" s="216"/>
      <c r="C108" s="216"/>
      <c r="D108" s="216"/>
      <c r="E108" s="217"/>
      <c r="F108" s="217"/>
      <c r="G108" s="217"/>
    </row>
    <row r="109" spans="1:27" ht="18" customHeight="1">
      <c r="A109" s="223"/>
      <c r="B109" s="214"/>
      <c r="C109" s="223"/>
      <c r="D109" s="223"/>
      <c r="E109" s="224"/>
      <c r="F109" s="224"/>
      <c r="G109" s="225"/>
      <c r="T109" s="347"/>
      <c r="AA109" s="402"/>
    </row>
    <row r="110" spans="1:27" ht="18" customHeight="1">
      <c r="A110" s="214"/>
      <c r="B110" s="214"/>
      <c r="C110" s="214"/>
      <c r="D110" s="214"/>
      <c r="E110" s="217"/>
      <c r="F110" s="217"/>
      <c r="G110" s="217"/>
      <c r="Q110" s="351"/>
      <c r="T110" s="347"/>
    </row>
    <row r="111" spans="1:27" ht="39.950000000000003" customHeight="1">
      <c r="A111" s="1389"/>
      <c r="B111" s="1389"/>
      <c r="C111" s="1389"/>
      <c r="D111" s="1389"/>
      <c r="E111" s="1389"/>
      <c r="F111" s="1389"/>
      <c r="G111" s="1389"/>
      <c r="O111" s="347"/>
      <c r="P111" s="348"/>
      <c r="Q111" s="348"/>
      <c r="R111" s="348"/>
      <c r="T111" s="347"/>
      <c r="U111" s="345"/>
      <c r="W111" s="1376"/>
      <c r="X111" s="1376"/>
    </row>
    <row r="112" spans="1:27" ht="21.95" customHeight="1">
      <c r="A112" s="1390"/>
      <c r="B112" s="1390"/>
      <c r="C112" s="1390"/>
      <c r="D112" s="1390"/>
      <c r="E112" s="1390"/>
      <c r="F112" s="1390"/>
      <c r="G112" s="1390"/>
      <c r="O112" s="347"/>
      <c r="P112" s="349"/>
      <c r="Q112" s="348"/>
      <c r="R112" s="348"/>
      <c r="T112" s="347"/>
      <c r="U112" s="345"/>
    </row>
    <row r="113" spans="1:41" ht="18" customHeight="1">
      <c r="A113" s="216"/>
      <c r="B113" s="216"/>
      <c r="C113" s="216"/>
      <c r="D113" s="216"/>
      <c r="E113" s="217"/>
      <c r="F113" s="217"/>
      <c r="G113" s="217"/>
      <c r="O113" s="347"/>
      <c r="P113" s="349"/>
      <c r="Q113" s="348"/>
      <c r="R113" s="348"/>
    </row>
    <row r="114" spans="1:41" ht="18" customHeight="1">
      <c r="A114" s="222"/>
      <c r="B114" s="226"/>
      <c r="C114" s="222"/>
      <c r="D114" s="222"/>
      <c r="E114" s="219"/>
      <c r="F114" s="217"/>
      <c r="G114" s="226"/>
      <c r="O114" s="347"/>
      <c r="P114" s="349"/>
      <c r="Q114" s="348"/>
      <c r="R114" s="348"/>
    </row>
    <row r="115" spans="1:41" ht="35.25" customHeight="1">
      <c r="A115" s="1391"/>
      <c r="B115" s="1391"/>
      <c r="C115" s="1391"/>
      <c r="D115" s="1391"/>
      <c r="E115" s="220"/>
      <c r="F115" s="217"/>
      <c r="G115" s="226"/>
      <c r="O115" s="423"/>
      <c r="P115" s="407"/>
      <c r="Q115" s="407"/>
      <c r="R115" s="407"/>
      <c r="W115" s="1376"/>
      <c r="X115" s="1376"/>
    </row>
    <row r="116" spans="1:41" ht="18" customHeight="1">
      <c r="A116" s="222"/>
      <c r="B116" s="1383"/>
      <c r="C116" s="1383"/>
      <c r="D116" s="1383"/>
      <c r="E116" s="220"/>
      <c r="F116" s="217"/>
      <c r="G116" s="226"/>
      <c r="O116" s="347"/>
      <c r="P116" s="424"/>
      <c r="Q116" s="408"/>
      <c r="R116" s="408"/>
    </row>
    <row r="117" spans="1:41" ht="18" customHeight="1">
      <c r="A117" s="222"/>
      <c r="B117" s="1383"/>
      <c r="C117" s="1383"/>
      <c r="D117" s="1383"/>
      <c r="E117" s="220"/>
      <c r="F117" s="217"/>
      <c r="G117" s="226"/>
      <c r="O117" s="347"/>
      <c r="P117" s="424"/>
      <c r="Q117" s="408"/>
      <c r="R117" s="408"/>
    </row>
    <row r="118" spans="1:41" ht="18" customHeight="1">
      <c r="A118" s="226"/>
      <c r="B118" s="1383"/>
      <c r="C118" s="1383"/>
      <c r="D118" s="1383"/>
      <c r="E118" s="220"/>
      <c r="F118" s="217"/>
      <c r="G118" s="226"/>
      <c r="O118" s="425"/>
      <c r="P118" s="429"/>
      <c r="Q118" s="422"/>
      <c r="R118" s="409"/>
    </row>
    <row r="119" spans="1:41" ht="18" customHeight="1">
      <c r="A119" s="226"/>
      <c r="B119" s="1383"/>
      <c r="C119" s="1383"/>
      <c r="D119" s="1383"/>
      <c r="E119" s="220"/>
      <c r="F119" s="217"/>
      <c r="G119" s="226"/>
      <c r="W119" s="1376"/>
      <c r="X119" s="1376"/>
    </row>
    <row r="120" spans="1:41" ht="18" customHeight="1">
      <c r="A120" s="226"/>
      <c r="B120" s="226"/>
      <c r="C120" s="226"/>
      <c r="D120" s="226"/>
      <c r="E120" s="222"/>
      <c r="F120" s="240"/>
      <c r="G120" s="240"/>
      <c r="Y120" s="410"/>
    </row>
    <row r="121" spans="1:41" ht="40.5" customHeight="1">
      <c r="A121" s="1393"/>
      <c r="B121" s="1393"/>
      <c r="C121" s="1393"/>
      <c r="D121" s="1393"/>
      <c r="E121" s="1393"/>
      <c r="F121" s="1393"/>
      <c r="G121" s="1393"/>
      <c r="H121" s="461"/>
      <c r="I121" s="276"/>
      <c r="J121" s="277"/>
      <c r="K121" s="277"/>
      <c r="L121" s="277"/>
      <c r="M121" s="277"/>
      <c r="Q121" s="351"/>
      <c r="Y121" s="410"/>
    </row>
    <row r="122" spans="1:41" ht="18" customHeight="1">
      <c r="A122" s="216"/>
      <c r="B122" s="216"/>
      <c r="C122" s="216"/>
      <c r="D122" s="216"/>
      <c r="E122" s="224"/>
      <c r="F122" s="224"/>
      <c r="G122" s="225"/>
      <c r="P122" s="1374"/>
      <c r="Q122" s="1374"/>
      <c r="S122" s="1375"/>
      <c r="T122" s="1375"/>
      <c r="W122" s="1376"/>
      <c r="X122" s="1376"/>
    </row>
    <row r="123" spans="1:41" ht="66" customHeight="1">
      <c r="A123" s="242"/>
      <c r="B123" s="242"/>
      <c r="C123" s="212"/>
      <c r="D123" s="212"/>
      <c r="E123" s="242"/>
      <c r="F123" s="242"/>
      <c r="G123" s="242"/>
      <c r="P123" s="386"/>
      <c r="Q123" s="386"/>
      <c r="S123" s="386"/>
      <c r="T123" s="386"/>
    </row>
    <row r="124" spans="1:41" ht="18" customHeight="1">
      <c r="A124" s="212"/>
      <c r="B124" s="212"/>
      <c r="C124" s="212"/>
      <c r="D124" s="212"/>
      <c r="E124" s="212"/>
      <c r="F124" s="212"/>
      <c r="G124" s="212"/>
      <c r="P124" s="196"/>
      <c r="Q124" s="196"/>
      <c r="S124" s="196"/>
      <c r="T124" s="196"/>
    </row>
    <row r="125" spans="1:41" s="383" customFormat="1" ht="18" customHeight="1">
      <c r="A125" s="232"/>
      <c r="B125" s="254"/>
      <c r="C125" s="229"/>
      <c r="D125" s="255"/>
      <c r="E125" s="256"/>
      <c r="F125" s="257"/>
      <c r="G125" s="217"/>
      <c r="H125" s="462"/>
      <c r="I125" s="278"/>
      <c r="J125" s="200"/>
      <c r="K125" s="200"/>
      <c r="L125" s="200"/>
      <c r="M125" s="200"/>
      <c r="N125" s="1"/>
      <c r="O125" s="345"/>
      <c r="P125" s="196"/>
      <c r="Q125" s="411"/>
      <c r="R125" s="351"/>
      <c r="S125" s="196"/>
      <c r="T125" s="411"/>
      <c r="U125" s="345"/>
      <c r="V125" s="345"/>
      <c r="W125" s="345"/>
      <c r="X125" s="345"/>
      <c r="Y125" s="345"/>
      <c r="Z125" s="345"/>
      <c r="AA125" s="345"/>
      <c r="AB125" s="192"/>
      <c r="AC125" s="192"/>
      <c r="AD125" s="192"/>
      <c r="AE125" s="192"/>
      <c r="AF125" s="192"/>
      <c r="AG125" s="192"/>
      <c r="AH125" s="192"/>
      <c r="AI125" s="192"/>
      <c r="AJ125" s="192"/>
      <c r="AK125" s="200"/>
      <c r="AL125" s="200"/>
      <c r="AM125" s="200"/>
      <c r="AN125" s="200"/>
      <c r="AO125" s="200"/>
    </row>
    <row r="126" spans="1:41" ht="111" customHeight="1">
      <c r="A126" s="233"/>
      <c r="B126" s="258"/>
      <c r="C126" s="229"/>
      <c r="D126" s="229"/>
      <c r="E126" s="259"/>
      <c r="F126" s="260"/>
      <c r="G126" s="261"/>
      <c r="P126" s="413"/>
      <c r="Q126" s="412"/>
      <c r="S126" s="413"/>
      <c r="T126" s="412"/>
      <c r="W126" s="1376"/>
      <c r="X126" s="1376"/>
    </row>
    <row r="127" spans="1:41" ht="21.95" customHeight="1">
      <c r="A127" s="233"/>
      <c r="B127" s="262"/>
      <c r="C127" s="229"/>
      <c r="D127" s="229"/>
      <c r="E127" s="263"/>
      <c r="F127" s="264"/>
      <c r="G127" s="217"/>
      <c r="P127" s="415"/>
      <c r="Q127" s="414"/>
      <c r="S127" s="415"/>
      <c r="T127" s="414"/>
    </row>
    <row r="128" spans="1:41" ht="21.95" customHeight="1">
      <c r="A128" s="231"/>
      <c r="B128" s="235"/>
      <c r="C128" s="229"/>
      <c r="D128" s="255"/>
      <c r="E128" s="256"/>
      <c r="F128" s="257"/>
      <c r="G128" s="217"/>
      <c r="P128" s="415"/>
      <c r="Q128" s="414"/>
      <c r="S128" s="415"/>
      <c r="T128" s="414"/>
      <c r="V128" s="416"/>
    </row>
    <row r="129" spans="1:24" ht="21.95" customHeight="1">
      <c r="A129" s="231"/>
      <c r="B129" s="235"/>
      <c r="C129" s="229"/>
      <c r="D129" s="255"/>
      <c r="E129" s="256"/>
      <c r="F129" s="257"/>
      <c r="G129" s="217"/>
      <c r="P129" s="415"/>
      <c r="Q129" s="414"/>
      <c r="S129" s="415"/>
      <c r="T129" s="414"/>
      <c r="V129" s="416"/>
      <c r="W129" s="400"/>
      <c r="X129" s="400"/>
    </row>
    <row r="130" spans="1:24">
      <c r="A130" s="233"/>
      <c r="B130" s="258"/>
      <c r="C130" s="229"/>
      <c r="D130" s="255"/>
      <c r="E130" s="256"/>
      <c r="F130" s="257"/>
      <c r="G130" s="217"/>
      <c r="P130" s="415"/>
      <c r="Q130" s="414"/>
      <c r="S130" s="415"/>
      <c r="T130" s="414"/>
      <c r="V130" s="416"/>
      <c r="W130" s="1394"/>
      <c r="X130" s="1394"/>
    </row>
    <row r="131" spans="1:24" ht="21.95" customHeight="1">
      <c r="A131" s="233"/>
      <c r="B131" s="262"/>
      <c r="C131" s="229"/>
      <c r="D131" s="255"/>
      <c r="E131" s="256"/>
      <c r="F131" s="257"/>
      <c r="G131" s="261"/>
      <c r="P131" s="415"/>
      <c r="Q131" s="414"/>
      <c r="S131" s="415"/>
      <c r="T131" s="414"/>
      <c r="V131" s="416"/>
    </row>
    <row r="132" spans="1:24" ht="21.95" customHeight="1">
      <c r="A132" s="233"/>
      <c r="B132" s="235"/>
      <c r="C132" s="229"/>
      <c r="D132" s="255"/>
      <c r="E132" s="256"/>
      <c r="F132" s="257"/>
      <c r="G132" s="217"/>
      <c r="P132" s="415"/>
      <c r="Q132" s="414"/>
      <c r="S132" s="415"/>
      <c r="T132" s="414"/>
      <c r="V132" s="416"/>
    </row>
    <row r="133" spans="1:24" ht="21.95" customHeight="1">
      <c r="A133" s="233"/>
      <c r="B133" s="235"/>
      <c r="C133" s="229"/>
      <c r="D133" s="255"/>
      <c r="E133" s="256"/>
      <c r="F133" s="257"/>
      <c r="G133" s="217"/>
      <c r="P133" s="415"/>
      <c r="Q133" s="414"/>
      <c r="S133" s="415"/>
      <c r="T133" s="414"/>
      <c r="V133" s="416"/>
    </row>
    <row r="134" spans="1:24">
      <c r="A134" s="233"/>
      <c r="B134" s="258"/>
      <c r="C134" s="229"/>
      <c r="D134" s="229"/>
      <c r="E134" s="256"/>
      <c r="F134" s="257"/>
      <c r="G134" s="261"/>
      <c r="P134" s="415"/>
      <c r="Q134" s="414"/>
      <c r="S134" s="415"/>
      <c r="T134" s="414"/>
      <c r="V134" s="416"/>
    </row>
    <row r="135" spans="1:24" ht="21.95" customHeight="1">
      <c r="A135" s="233"/>
      <c r="B135" s="262"/>
      <c r="C135" s="229"/>
      <c r="D135" s="229"/>
      <c r="E135" s="265"/>
      <c r="F135" s="257"/>
      <c r="G135" s="266"/>
      <c r="N135" s="427"/>
      <c r="P135" s="415"/>
      <c r="Q135" s="414"/>
      <c r="S135" s="415"/>
      <c r="T135" s="414"/>
      <c r="V135" s="416"/>
    </row>
    <row r="136" spans="1:24" ht="35.1" customHeight="1">
      <c r="A136" s="231"/>
      <c r="B136" s="267"/>
      <c r="C136" s="229"/>
      <c r="D136" s="255"/>
      <c r="E136" s="256"/>
      <c r="F136" s="257"/>
      <c r="G136" s="217"/>
      <c r="N136" s="428"/>
      <c r="P136" s="415"/>
      <c r="Q136" s="414"/>
      <c r="S136" s="415"/>
      <c r="T136" s="414"/>
      <c r="V136" s="416"/>
    </row>
    <row r="137" spans="1:24" ht="21.95" customHeight="1">
      <c r="A137" s="231"/>
      <c r="B137" s="268"/>
      <c r="C137" s="229"/>
      <c r="D137" s="255"/>
      <c r="E137" s="265"/>
      <c r="F137" s="257"/>
      <c r="G137" s="217"/>
      <c r="N137" s="428"/>
      <c r="P137" s="415"/>
      <c r="Q137" s="414"/>
      <c r="S137" s="415"/>
      <c r="T137" s="414"/>
      <c r="V137" s="416"/>
    </row>
    <row r="138" spans="1:24" ht="21.95" customHeight="1">
      <c r="A138" s="231"/>
      <c r="B138" s="268"/>
      <c r="C138" s="229"/>
      <c r="D138" s="255"/>
      <c r="E138" s="265"/>
      <c r="F138" s="257"/>
      <c r="G138" s="217"/>
      <c r="N138" s="428"/>
      <c r="P138" s="415"/>
      <c r="Q138" s="414"/>
      <c r="S138" s="415"/>
      <c r="T138" s="414"/>
      <c r="V138" s="416"/>
    </row>
    <row r="139" spans="1:24" ht="24" customHeight="1">
      <c r="A139" s="232"/>
      <c r="B139" s="236"/>
      <c r="C139" s="229"/>
      <c r="D139" s="255"/>
      <c r="E139" s="256"/>
      <c r="F139" s="257"/>
      <c r="G139" s="217"/>
      <c r="J139" s="200"/>
      <c r="K139" s="200"/>
      <c r="L139" s="200"/>
      <c r="M139" s="200"/>
      <c r="N139" s="1"/>
      <c r="O139" s="345"/>
      <c r="P139" s="415"/>
      <c r="Q139" s="414"/>
      <c r="R139" s="351"/>
      <c r="S139" s="415"/>
      <c r="T139" s="414"/>
      <c r="U139" s="345"/>
      <c r="V139" s="350"/>
    </row>
    <row r="140" spans="1:24" ht="24" customHeight="1">
      <c r="A140" s="231"/>
      <c r="B140" s="269"/>
      <c r="C140" s="229"/>
      <c r="D140" s="255"/>
      <c r="E140" s="256"/>
      <c r="F140" s="257"/>
      <c r="G140" s="217"/>
      <c r="P140" s="415"/>
      <c r="Q140" s="414"/>
      <c r="S140" s="415"/>
      <c r="T140" s="414"/>
      <c r="V140" s="416"/>
    </row>
    <row r="141" spans="1:24" ht="24" customHeight="1">
      <c r="A141" s="233"/>
      <c r="B141" s="228"/>
      <c r="C141" s="229"/>
      <c r="D141" s="255"/>
      <c r="E141" s="256"/>
      <c r="F141" s="257"/>
      <c r="G141" s="217"/>
      <c r="P141" s="415"/>
      <c r="Q141" s="414"/>
      <c r="S141" s="415"/>
      <c r="T141" s="414"/>
      <c r="V141" s="416"/>
    </row>
    <row r="142" spans="1:24" ht="24" customHeight="1">
      <c r="A142" s="231"/>
      <c r="B142" s="268"/>
      <c r="C142" s="229"/>
      <c r="D142" s="255"/>
      <c r="E142" s="265"/>
      <c r="F142" s="257"/>
      <c r="G142" s="217"/>
      <c r="P142" s="415"/>
      <c r="Q142" s="414"/>
      <c r="S142" s="415"/>
      <c r="T142" s="414"/>
      <c r="V142" s="416"/>
    </row>
    <row r="143" spans="1:24" ht="24" customHeight="1">
      <c r="A143" s="232"/>
      <c r="B143" s="254"/>
      <c r="C143" s="229"/>
      <c r="D143" s="255"/>
      <c r="E143" s="256"/>
      <c r="F143" s="257"/>
      <c r="G143" s="217"/>
      <c r="J143" s="200"/>
      <c r="K143" s="200"/>
      <c r="L143" s="200"/>
      <c r="M143" s="200"/>
      <c r="N143" s="1"/>
      <c r="O143" s="345"/>
      <c r="P143" s="415"/>
      <c r="Q143" s="417"/>
      <c r="R143" s="351"/>
      <c r="S143" s="415"/>
      <c r="T143" s="417"/>
      <c r="U143" s="345"/>
      <c r="V143" s="350"/>
    </row>
    <row r="144" spans="1:24" ht="35.1" customHeight="1">
      <c r="A144" s="233"/>
      <c r="B144" s="228"/>
      <c r="C144" s="229"/>
      <c r="D144" s="229"/>
      <c r="E144" s="265"/>
      <c r="F144" s="257"/>
      <c r="G144" s="266"/>
      <c r="P144" s="415"/>
      <c r="Q144" s="417"/>
      <c r="S144" s="415"/>
      <c r="T144" s="417"/>
      <c r="V144" s="416"/>
    </row>
    <row r="145" spans="1:22" ht="24" customHeight="1">
      <c r="A145" s="233"/>
      <c r="B145" s="228"/>
      <c r="C145" s="231"/>
      <c r="D145" s="255"/>
      <c r="E145" s="265"/>
      <c r="F145" s="257"/>
      <c r="G145" s="217"/>
      <c r="P145" s="415"/>
      <c r="Q145" s="414"/>
      <c r="S145" s="415"/>
      <c r="T145" s="414"/>
      <c r="V145" s="416"/>
    </row>
    <row r="146" spans="1:22" ht="24" customHeight="1">
      <c r="A146" s="231"/>
      <c r="B146" s="228"/>
      <c r="C146" s="231"/>
      <c r="D146" s="255"/>
      <c r="E146" s="265"/>
      <c r="F146" s="257"/>
      <c r="G146" s="217"/>
      <c r="P146" s="415"/>
      <c r="Q146" s="414"/>
      <c r="S146" s="415"/>
      <c r="T146" s="414"/>
      <c r="V146" s="416"/>
    </row>
    <row r="147" spans="1:22" ht="24" customHeight="1">
      <c r="A147" s="231"/>
      <c r="B147" s="228"/>
      <c r="C147" s="231"/>
      <c r="D147" s="255"/>
      <c r="E147" s="265"/>
      <c r="F147" s="257"/>
      <c r="G147" s="217"/>
      <c r="P147" s="415"/>
      <c r="Q147" s="414"/>
      <c r="S147" s="415"/>
      <c r="T147" s="414"/>
      <c r="V147" s="416"/>
    </row>
    <row r="148" spans="1:22" ht="24" customHeight="1">
      <c r="A148" s="231"/>
      <c r="B148" s="228"/>
      <c r="C148" s="231"/>
      <c r="D148" s="255"/>
      <c r="E148" s="265"/>
      <c r="F148" s="257"/>
      <c r="G148" s="217"/>
      <c r="P148" s="415"/>
      <c r="Q148" s="414"/>
      <c r="S148" s="415"/>
      <c r="T148" s="414"/>
      <c r="V148" s="416"/>
    </row>
    <row r="149" spans="1:22" ht="24" customHeight="1">
      <c r="A149" s="231"/>
      <c r="B149" s="228"/>
      <c r="C149" s="231"/>
      <c r="D149" s="255"/>
      <c r="E149" s="265"/>
      <c r="F149" s="257"/>
      <c r="G149" s="217"/>
      <c r="P149" s="415"/>
      <c r="Q149" s="414"/>
      <c r="S149" s="415"/>
      <c r="T149" s="414"/>
      <c r="V149" s="416"/>
    </row>
    <row r="150" spans="1:22" ht="24" customHeight="1">
      <c r="A150" s="231"/>
      <c r="B150" s="228"/>
      <c r="C150" s="231"/>
      <c r="D150" s="255"/>
      <c r="E150" s="265"/>
      <c r="F150" s="257"/>
      <c r="G150" s="217"/>
      <c r="P150" s="415"/>
      <c r="Q150" s="414"/>
      <c r="S150" s="415"/>
      <c r="T150" s="414"/>
      <c r="V150" s="416"/>
    </row>
    <row r="151" spans="1:22" ht="24" customHeight="1">
      <c r="A151" s="231"/>
      <c r="B151" s="228"/>
      <c r="C151" s="231"/>
      <c r="D151" s="255"/>
      <c r="E151" s="265"/>
      <c r="F151" s="257"/>
      <c r="G151" s="217"/>
      <c r="P151" s="415"/>
      <c r="Q151" s="414"/>
      <c r="S151" s="415"/>
      <c r="T151" s="414"/>
      <c r="V151" s="416"/>
    </row>
    <row r="152" spans="1:22" ht="35.1" customHeight="1">
      <c r="A152" s="232"/>
      <c r="B152" s="254"/>
      <c r="C152" s="229"/>
      <c r="D152" s="255"/>
      <c r="E152" s="256"/>
      <c r="F152" s="257"/>
      <c r="G152" s="217"/>
      <c r="P152" s="415"/>
      <c r="Q152" s="417"/>
      <c r="S152" s="415"/>
      <c r="T152" s="417"/>
      <c r="V152" s="416"/>
    </row>
    <row r="153" spans="1:22" ht="24" customHeight="1">
      <c r="A153" s="233"/>
      <c r="B153" s="234"/>
      <c r="C153" s="229"/>
      <c r="D153" s="255"/>
      <c r="E153" s="265"/>
      <c r="F153" s="257"/>
      <c r="G153" s="266"/>
      <c r="P153" s="415"/>
      <c r="Q153" s="417"/>
      <c r="S153" s="415"/>
      <c r="T153" s="417"/>
      <c r="V153" s="416"/>
    </row>
    <row r="154" spans="1:22" ht="24" customHeight="1">
      <c r="A154" s="233"/>
      <c r="B154" s="228"/>
      <c r="C154" s="231"/>
      <c r="D154" s="234"/>
      <c r="E154" s="265"/>
      <c r="F154" s="257"/>
      <c r="G154" s="217"/>
      <c r="P154" s="415"/>
      <c r="Q154" s="414"/>
      <c r="S154" s="415"/>
      <c r="T154" s="414"/>
      <c r="V154" s="416"/>
    </row>
    <row r="155" spans="1:22" ht="35.1" customHeight="1">
      <c r="A155" s="233"/>
      <c r="B155" s="254"/>
      <c r="C155" s="229"/>
      <c r="D155" s="255"/>
      <c r="E155" s="256"/>
      <c r="F155" s="257"/>
      <c r="G155" s="217"/>
      <c r="P155" s="415"/>
      <c r="Q155" s="414"/>
      <c r="S155" s="415"/>
      <c r="T155" s="414"/>
      <c r="V155" s="416"/>
    </row>
    <row r="156" spans="1:22" ht="24" customHeight="1">
      <c r="A156" s="232"/>
      <c r="B156" s="230"/>
      <c r="C156" s="231"/>
      <c r="D156" s="255"/>
      <c r="E156" s="257"/>
      <c r="F156" s="257"/>
      <c r="G156" s="217"/>
      <c r="P156" s="415"/>
      <c r="Q156" s="414"/>
      <c r="S156" s="415"/>
      <c r="T156" s="414"/>
      <c r="V156" s="416"/>
    </row>
    <row r="157" spans="1:22" ht="24" customHeight="1">
      <c r="A157" s="232"/>
      <c r="B157" s="230"/>
      <c r="C157" s="231"/>
      <c r="D157" s="255"/>
      <c r="E157" s="256"/>
      <c r="F157" s="257"/>
      <c r="G157" s="217"/>
      <c r="P157" s="415"/>
      <c r="Q157" s="414"/>
      <c r="S157" s="415"/>
      <c r="T157" s="414"/>
      <c r="V157" s="416"/>
    </row>
    <row r="158" spans="1:22" ht="24" customHeight="1">
      <c r="A158" s="232"/>
      <c r="B158" s="230"/>
      <c r="C158" s="231"/>
      <c r="D158" s="255"/>
      <c r="E158" s="257"/>
      <c r="F158" s="257"/>
      <c r="G158" s="217"/>
      <c r="P158" s="415"/>
      <c r="Q158" s="414"/>
      <c r="S158" s="415"/>
      <c r="T158" s="414"/>
      <c r="V158" s="416"/>
    </row>
    <row r="159" spans="1:22" ht="24" customHeight="1">
      <c r="A159" s="232"/>
      <c r="B159" s="230"/>
      <c r="C159" s="231"/>
      <c r="D159" s="255"/>
      <c r="E159" s="257"/>
      <c r="F159" s="257"/>
      <c r="G159" s="217"/>
      <c r="P159" s="415"/>
      <c r="Q159" s="414"/>
      <c r="S159" s="415"/>
      <c r="T159" s="414"/>
      <c r="V159" s="416"/>
    </row>
    <row r="160" spans="1:22" ht="35.1" customHeight="1">
      <c r="A160" s="232"/>
      <c r="B160" s="235"/>
      <c r="C160" s="231"/>
      <c r="D160" s="255"/>
      <c r="E160" s="257"/>
      <c r="F160" s="257"/>
      <c r="G160" s="217"/>
      <c r="P160" s="415"/>
      <c r="Q160" s="414"/>
      <c r="S160" s="415"/>
      <c r="T160" s="414"/>
      <c r="V160" s="416"/>
    </row>
    <row r="161" spans="1:22" ht="30" customHeight="1">
      <c r="A161" s="232"/>
      <c r="B161" s="228"/>
      <c r="C161" s="231"/>
      <c r="D161" s="255"/>
      <c r="E161" s="257"/>
      <c r="F161" s="257"/>
      <c r="G161" s="217"/>
      <c r="P161" s="415"/>
      <c r="Q161" s="414"/>
      <c r="S161" s="415"/>
      <c r="T161" s="414"/>
      <c r="V161" s="416"/>
    </row>
    <row r="162" spans="1:22" ht="26.1" customHeight="1">
      <c r="A162" s="232"/>
      <c r="B162" s="254"/>
      <c r="C162" s="229"/>
      <c r="D162" s="255"/>
      <c r="E162" s="256"/>
      <c r="F162" s="257"/>
      <c r="G162" s="217"/>
      <c r="J162" s="200"/>
      <c r="K162" s="200"/>
      <c r="L162" s="200"/>
      <c r="M162" s="200"/>
      <c r="N162" s="1"/>
      <c r="O162" s="345"/>
      <c r="P162" s="415"/>
      <c r="Q162" s="414"/>
      <c r="R162" s="351"/>
      <c r="S162" s="415"/>
      <c r="T162" s="414"/>
      <c r="U162" s="345"/>
      <c r="V162" s="350"/>
    </row>
    <row r="163" spans="1:22" ht="30" customHeight="1">
      <c r="A163" s="233"/>
      <c r="B163" s="230"/>
      <c r="C163" s="231"/>
      <c r="D163" s="270"/>
      <c r="E163" s="257"/>
      <c r="F163" s="257"/>
      <c r="G163" s="217"/>
      <c r="P163" s="415"/>
      <c r="Q163" s="414"/>
      <c r="S163" s="415"/>
      <c r="T163" s="414"/>
      <c r="V163" s="416"/>
    </row>
    <row r="164" spans="1:22" ht="30" customHeight="1">
      <c r="A164" s="233"/>
      <c r="B164" s="230"/>
      <c r="C164" s="231"/>
      <c r="D164" s="270"/>
      <c r="E164" s="257"/>
      <c r="F164" s="257"/>
      <c r="G164" s="217"/>
      <c r="P164" s="415"/>
      <c r="Q164" s="414"/>
      <c r="S164" s="415"/>
      <c r="T164" s="414"/>
      <c r="V164" s="416"/>
    </row>
    <row r="165" spans="1:22" ht="30" customHeight="1">
      <c r="A165" s="233"/>
      <c r="B165" s="230"/>
      <c r="C165" s="231"/>
      <c r="D165" s="270"/>
      <c r="E165" s="257"/>
      <c r="F165" s="257"/>
      <c r="G165" s="217"/>
      <c r="P165" s="415"/>
      <c r="Q165" s="414"/>
      <c r="S165" s="415"/>
      <c r="T165" s="414"/>
      <c r="V165" s="416"/>
    </row>
    <row r="166" spans="1:22" ht="30" customHeight="1">
      <c r="A166" s="233"/>
      <c r="B166" s="230"/>
      <c r="C166" s="231"/>
      <c r="D166" s="270"/>
      <c r="E166" s="257"/>
      <c r="F166" s="257"/>
      <c r="G166" s="217"/>
      <c r="P166" s="415"/>
      <c r="Q166" s="414"/>
      <c r="S166" s="415"/>
      <c r="T166" s="414"/>
      <c r="V166" s="416"/>
    </row>
    <row r="167" spans="1:22" ht="33" customHeight="1">
      <c r="A167" s="271"/>
      <c r="B167" s="254"/>
      <c r="C167" s="229"/>
      <c r="D167" s="255"/>
      <c r="E167" s="256"/>
      <c r="F167" s="257"/>
      <c r="G167" s="217"/>
      <c r="P167" s="415"/>
      <c r="Q167" s="414"/>
      <c r="S167" s="415"/>
      <c r="T167" s="414"/>
      <c r="V167" s="416"/>
    </row>
    <row r="168" spans="1:22" ht="24" customHeight="1">
      <c r="A168" s="272"/>
      <c r="B168" s="230"/>
      <c r="C168" s="272"/>
      <c r="D168" s="273"/>
      <c r="E168" s="257"/>
      <c r="F168" s="257"/>
      <c r="G168" s="217"/>
      <c r="P168" s="415"/>
      <c r="Q168" s="414"/>
      <c r="S168" s="415"/>
      <c r="T168" s="414"/>
      <c r="V168" s="416"/>
    </row>
    <row r="169" spans="1:22" ht="24" customHeight="1">
      <c r="A169" s="272"/>
      <c r="B169" s="230"/>
      <c r="C169" s="272"/>
      <c r="D169" s="273"/>
      <c r="E169" s="257"/>
      <c r="F169" s="257"/>
      <c r="G169" s="217"/>
      <c r="P169" s="415"/>
      <c r="Q169" s="414"/>
      <c r="S169" s="415"/>
      <c r="T169" s="414"/>
      <c r="V169" s="416"/>
    </row>
    <row r="170" spans="1:22" ht="24" customHeight="1">
      <c r="A170" s="272"/>
      <c r="B170" s="230"/>
      <c r="C170" s="272"/>
      <c r="D170" s="273"/>
      <c r="E170" s="257"/>
      <c r="F170" s="257"/>
      <c r="G170" s="217"/>
      <c r="P170" s="415"/>
      <c r="Q170" s="414"/>
      <c r="S170" s="415"/>
      <c r="T170" s="414"/>
      <c r="V170" s="416"/>
    </row>
    <row r="171" spans="1:22" ht="24" customHeight="1">
      <c r="A171" s="272"/>
      <c r="B171" s="230"/>
      <c r="C171" s="272"/>
      <c r="D171" s="273"/>
      <c r="E171" s="257"/>
      <c r="F171" s="257"/>
      <c r="G171" s="217"/>
      <c r="P171" s="415"/>
      <c r="Q171" s="414"/>
      <c r="S171" s="415"/>
      <c r="T171" s="414"/>
      <c r="V171" s="416"/>
    </row>
    <row r="172" spans="1:22" ht="24" customHeight="1">
      <c r="A172" s="272"/>
      <c r="B172" s="230"/>
      <c r="C172" s="272"/>
      <c r="D172" s="273"/>
      <c r="E172" s="257"/>
      <c r="F172" s="257"/>
      <c r="G172" s="217"/>
      <c r="P172" s="415"/>
      <c r="Q172" s="414"/>
      <c r="S172" s="415"/>
      <c r="T172" s="414"/>
      <c r="V172" s="416"/>
    </row>
    <row r="173" spans="1:22" ht="26.1" customHeight="1">
      <c r="A173" s="231"/>
      <c r="B173" s="1395"/>
      <c r="C173" s="1395"/>
      <c r="D173" s="1395"/>
      <c r="E173" s="257"/>
      <c r="F173" s="257"/>
      <c r="G173" s="217"/>
      <c r="I173" s="278"/>
      <c r="J173" s="200"/>
      <c r="K173" s="200"/>
      <c r="L173" s="200"/>
      <c r="M173" s="200"/>
      <c r="N173" s="1"/>
      <c r="O173" s="345"/>
      <c r="P173" s="96"/>
      <c r="Q173" s="414"/>
      <c r="R173" s="351"/>
      <c r="S173" s="96"/>
      <c r="T173" s="414"/>
      <c r="U173" s="345"/>
      <c r="V173" s="350"/>
    </row>
    <row r="174" spans="1:22" ht="26.1" customHeight="1">
      <c r="A174" s="272"/>
      <c r="B174" s="1396"/>
      <c r="C174" s="1396"/>
      <c r="D174" s="1396"/>
      <c r="E174" s="257"/>
      <c r="F174" s="257"/>
      <c r="G174" s="217"/>
      <c r="I174" s="278"/>
      <c r="J174" s="200"/>
      <c r="K174" s="200"/>
      <c r="L174" s="200"/>
      <c r="M174" s="200"/>
      <c r="N174" s="1"/>
      <c r="O174" s="345"/>
      <c r="P174" s="96"/>
      <c r="Q174" s="414"/>
      <c r="R174" s="351"/>
      <c r="S174" s="96"/>
      <c r="T174" s="414"/>
      <c r="U174" s="345"/>
      <c r="V174" s="345"/>
    </row>
    <row r="175" spans="1:22" ht="26.1" customHeight="1">
      <c r="A175" s="272"/>
      <c r="B175" s="1392"/>
      <c r="C175" s="1392"/>
      <c r="D175" s="1392"/>
      <c r="E175" s="257"/>
      <c r="F175" s="257"/>
      <c r="G175" s="217"/>
      <c r="I175" s="278"/>
      <c r="J175" s="200"/>
      <c r="K175" s="200"/>
      <c r="L175" s="200"/>
      <c r="M175" s="200"/>
      <c r="N175" s="1"/>
      <c r="O175" s="345"/>
      <c r="P175" s="96"/>
      <c r="Q175" s="414"/>
      <c r="R175" s="351"/>
      <c r="S175" s="96"/>
      <c r="T175" s="414"/>
      <c r="U175" s="345"/>
      <c r="V175" s="419"/>
    </row>
    <row r="176" spans="1:22">
      <c r="A176" s="216"/>
      <c r="B176" s="216"/>
      <c r="C176" s="216"/>
      <c r="D176" s="216"/>
      <c r="E176" s="217"/>
      <c r="F176" s="217"/>
      <c r="G176" s="217"/>
    </row>
    <row r="177" spans="1:7">
      <c r="A177" s="216"/>
      <c r="B177" s="216"/>
      <c r="C177" s="216"/>
      <c r="D177" s="216"/>
      <c r="E177" s="217"/>
      <c r="F177" s="217"/>
      <c r="G177" s="217"/>
    </row>
    <row r="178" spans="1:7">
      <c r="A178" s="216"/>
      <c r="B178" s="216"/>
      <c r="C178" s="216"/>
      <c r="D178" s="216"/>
      <c r="E178" s="217"/>
      <c r="F178" s="217"/>
      <c r="G178" s="217"/>
    </row>
    <row r="179" spans="1:7">
      <c r="A179" s="216"/>
      <c r="B179" s="216"/>
      <c r="C179" s="216"/>
      <c r="D179" s="216"/>
      <c r="E179" s="217"/>
      <c r="F179" s="217"/>
      <c r="G179" s="217"/>
    </row>
    <row r="180" spans="1:7">
      <c r="A180" s="216"/>
      <c r="B180" s="216"/>
      <c r="C180" s="216"/>
      <c r="D180" s="216"/>
      <c r="E180" s="217"/>
      <c r="F180" s="217"/>
      <c r="G180" s="217"/>
    </row>
    <row r="181" spans="1:7">
      <c r="A181" s="216"/>
      <c r="B181" s="216"/>
      <c r="C181" s="216"/>
      <c r="D181" s="216"/>
      <c r="E181" s="217"/>
      <c r="F181" s="217"/>
      <c r="G181" s="217"/>
    </row>
    <row r="182" spans="1:7">
      <c r="A182" s="216"/>
      <c r="B182" s="216"/>
      <c r="C182" s="216"/>
      <c r="D182" s="216"/>
      <c r="E182" s="217"/>
      <c r="F182" s="217"/>
      <c r="G182" s="217"/>
    </row>
    <row r="183" spans="1:7">
      <c r="A183" s="216"/>
      <c r="B183" s="216"/>
      <c r="C183" s="216"/>
      <c r="D183" s="216"/>
      <c r="E183" s="217"/>
      <c r="F183" s="217"/>
      <c r="G183" s="217"/>
    </row>
  </sheetData>
  <sheetProtection sheet="1" objects="1" scenarios="1" formatColumns="0" formatRows="0" selectLockedCells="1"/>
  <customSheetViews>
    <customSheetView guid="{1BFD9C24-2F44-4B3F-BC11-27A15F33905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A68B9ADD-4857-4982-919F-59DC4AD390A9}"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E31EEC54-5F58-47EA-99FC-C1E22AF5375A}"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0E784DF4-DCB0-4594-B697-9BB3E5A34D9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49037B54-2990-41F2-A98D-615EDAEEEC02}"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4:D74"/>
    <mergeCell ref="B75:D75"/>
    <mergeCell ref="A76:G76"/>
    <mergeCell ref="B77:G78"/>
    <mergeCell ref="B79:G79"/>
    <mergeCell ref="A111:G111"/>
    <mergeCell ref="P14:Q14"/>
    <mergeCell ref="S14:T14"/>
    <mergeCell ref="W14:X14"/>
    <mergeCell ref="A3:G3"/>
    <mergeCell ref="W3:X3"/>
    <mergeCell ref="A4:G4"/>
    <mergeCell ref="A7:D7"/>
    <mergeCell ref="W7:X7"/>
    <mergeCell ref="B8:D8"/>
    <mergeCell ref="B9:D9"/>
    <mergeCell ref="B10:D10"/>
    <mergeCell ref="B11:D11"/>
    <mergeCell ref="W11:X11"/>
    <mergeCell ref="A13:G13"/>
  </mergeCells>
  <phoneticPr fontId="29" type="noConversion"/>
  <conditionalFormatting sqref="G141:G142 G168:G172 G132:G133 G136:G138 G128:G129 G145:G151 G154 G156:G161 G163:G166 G17:G72">
    <cfRule type="expression" dxfId="36" priority="5" stopIfTrue="1">
      <formula>E17=""</formula>
    </cfRule>
  </conditionalFormatting>
  <conditionalFormatting sqref="Q152:Q153 Q143:Q144 T143:T144 T152:T153 G135 G144 E135 E153:E154 E142 E144:E151 G153">
    <cfRule type="cellIs" dxfId="35" priority="4" stopIfTrue="1" operator="equal">
      <formula>"a"</formula>
    </cfRule>
  </conditionalFormatting>
  <conditionalFormatting sqref="G59:G60 G55 E30:E72">
    <cfRule type="cellIs" dxfId="34" priority="2" stopIfTrue="1" operator="equal">
      <formula>"a"</formula>
    </cfRule>
  </conditionalFormatting>
  <printOptions horizontalCentered="1"/>
  <pageMargins left="0.511811023622047" right="0.26" top="0.48" bottom="0.54" header="0.25" footer="0.27"/>
  <pageSetup paperSize="9" orientation="portrait" horizontalDpi="300" verticalDpi="300" r:id="rId22"/>
  <headerFooter alignWithMargins="0">
    <oddFooter>&amp;R&amp;"Book Antiqua,Bold"&amp;10Schedule-1/ Page &amp;P of &amp;N</oddFooter>
  </headerFooter>
  <colBreaks count="1" manualBreakCount="1">
    <brk id="7" max="1048575" man="1"/>
  </colBreaks>
  <drawing r:id="rId2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3"/>
    <pageSetUpPr autoPageBreaks="0" fitToPage="1"/>
  </sheetPr>
  <dimension ref="A1:AJ131"/>
  <sheetViews>
    <sheetView view="pageBreakPreview" topLeftCell="A20" zoomScale="85" zoomScaleNormal="100" zoomScaleSheetLayoutView="85" workbookViewId="0">
      <selection activeCell="I34" sqref="I34"/>
    </sheetView>
  </sheetViews>
  <sheetFormatPr defaultColWidth="9" defaultRowHeight="15"/>
  <cols>
    <col min="1" max="1" width="10.75" style="1019" customWidth="1"/>
    <col min="2" max="2" width="12.625" style="1019" hidden="1" customWidth="1"/>
    <col min="3" max="3" width="8.75" style="1019" hidden="1" customWidth="1"/>
    <col min="4" max="4" width="24.875" style="1019" hidden="1" customWidth="1"/>
    <col min="5" max="5" width="13.875" style="1019" hidden="1" customWidth="1"/>
    <col min="6" max="6" width="74.75" style="1020" customWidth="1"/>
    <col min="7" max="7" width="6.75" style="1019" customWidth="1"/>
    <col min="8" max="8" width="8" style="1019" customWidth="1"/>
    <col min="9" max="9" width="13.875" style="1021" customWidth="1"/>
    <col min="10" max="10" width="20.5" style="1021" customWidth="1"/>
    <col min="11" max="11" width="9" style="843" hidden="1" customWidth="1"/>
    <col min="12" max="13" width="9" style="849" hidden="1" customWidth="1"/>
    <col min="14" max="14" width="9" style="843" hidden="1" customWidth="1"/>
    <col min="15" max="20" width="9" style="843" customWidth="1"/>
    <col min="21" max="21" width="9" style="843"/>
    <col min="22" max="32" width="9" style="842"/>
    <col min="33" max="16384" width="9" style="849"/>
  </cols>
  <sheetData>
    <row r="1" spans="1:36" ht="18" customHeight="1">
      <c r="A1" s="834" t="str">
        <f>Cover!B3</f>
        <v>Specification No: SR-II/C&amp;M/WC -2828/NIT-179(E)/2020</v>
      </c>
      <c r="B1" s="834"/>
      <c r="C1" s="834"/>
      <c r="D1" s="834"/>
      <c r="E1" s="834"/>
      <c r="F1" s="1013"/>
      <c r="G1" s="837"/>
      <c r="H1" s="837"/>
      <c r="I1" s="838"/>
      <c r="J1" s="1014" t="s">
        <v>428</v>
      </c>
    </row>
    <row r="2" spans="1:36" ht="6.75" customHeight="1">
      <c r="A2" s="853"/>
      <c r="B2" s="853"/>
      <c r="C2" s="853"/>
      <c r="D2" s="853"/>
      <c r="E2" s="853"/>
      <c r="F2" s="1015"/>
      <c r="G2" s="853"/>
      <c r="H2" s="853"/>
      <c r="I2" s="852"/>
      <c r="J2" s="852"/>
      <c r="K2" s="902"/>
    </row>
    <row r="3" spans="1:36" ht="25.9" customHeight="1">
      <c r="A3" s="1403" t="str">
        <f>Cover!$B$2</f>
        <v xml:space="preserve">Establishment of Reliable Communication Network Package-I (OPGW) in Puducherry </v>
      </c>
      <c r="B3" s="1403"/>
      <c r="C3" s="1403"/>
      <c r="D3" s="1403"/>
      <c r="E3" s="1403"/>
      <c r="F3" s="1403"/>
      <c r="G3" s="1403"/>
      <c r="H3" s="1403"/>
      <c r="I3" s="1403"/>
      <c r="J3" s="1403"/>
      <c r="K3" s="1016"/>
      <c r="L3" s="1017"/>
      <c r="M3" s="841"/>
      <c r="O3" s="856"/>
      <c r="R3" s="1404"/>
      <c r="S3" s="1404"/>
      <c r="V3" s="843"/>
      <c r="W3" s="843"/>
      <c r="X3" s="843"/>
      <c r="Y3" s="843"/>
      <c r="Z3" s="843"/>
      <c r="AA3" s="843"/>
      <c r="AB3" s="843"/>
      <c r="AC3" s="843"/>
      <c r="AD3" s="843"/>
      <c r="AE3" s="843"/>
      <c r="AG3" s="842"/>
      <c r="AH3" s="842"/>
      <c r="AI3" s="842"/>
      <c r="AJ3" s="842"/>
    </row>
    <row r="4" spans="1:36" ht="21.95" customHeight="1">
      <c r="A4" s="1348" t="s">
        <v>23</v>
      </c>
      <c r="B4" s="1348"/>
      <c r="C4" s="1348"/>
      <c r="D4" s="1348"/>
      <c r="E4" s="1348"/>
      <c r="F4" s="1348"/>
      <c r="G4" s="1348"/>
      <c r="H4" s="1348"/>
      <c r="I4" s="1348"/>
      <c r="J4" s="1348"/>
      <c r="K4" s="1018"/>
    </row>
    <row r="5" spans="1:36" ht="15" customHeight="1">
      <c r="J5" s="852"/>
      <c r="K5" s="902"/>
    </row>
    <row r="6" spans="1:36" ht="18" customHeight="1">
      <c r="A6" s="862" t="str">
        <f>+'Sch-1'!A6</f>
        <v>Bidder’s Name and Address (Sole Bidder) :</v>
      </c>
      <c r="B6" s="862"/>
      <c r="C6" s="862"/>
      <c r="D6" s="862"/>
      <c r="E6" s="865"/>
      <c r="F6" s="1022"/>
      <c r="G6" s="1023"/>
      <c r="H6" s="1023"/>
      <c r="I6" s="866" t="s">
        <v>399</v>
      </c>
      <c r="J6" s="852"/>
      <c r="K6" s="1024"/>
    </row>
    <row r="7" spans="1:36">
      <c r="A7" s="1405" t="str">
        <f>'Sch-1'!A7</f>
        <v/>
      </c>
      <c r="B7" s="1405"/>
      <c r="C7" s="1405"/>
      <c r="D7" s="1405"/>
      <c r="E7" s="1405"/>
      <c r="F7" s="1405"/>
      <c r="G7" s="1405"/>
      <c r="H7" s="1405"/>
      <c r="I7" s="867" t="str">
        <f>'Sch-1'!M7</f>
        <v>Contracts Services, 3rd Floor</v>
      </c>
      <c r="J7" s="852"/>
      <c r="K7" s="1024"/>
    </row>
    <row r="8" spans="1:36" ht="18" customHeight="1">
      <c r="A8" s="1399" t="s">
        <v>400</v>
      </c>
      <c r="B8" s="1399"/>
      <c r="C8" s="1398" t="str">
        <f>IF('Sch-1'!C8=0, "", 'Sch-1'!C8)</f>
        <v/>
      </c>
      <c r="D8" s="1398"/>
      <c r="E8" s="1398"/>
      <c r="I8" s="867" t="str">
        <f>'Sch-1'!M8</f>
        <v>Power Grid Corporation of India Ltd.,</v>
      </c>
      <c r="J8" s="852"/>
      <c r="K8" s="1024"/>
    </row>
    <row r="9" spans="1:36" ht="18" customHeight="1">
      <c r="A9" s="1399" t="s">
        <v>402</v>
      </c>
      <c r="B9" s="1399"/>
      <c r="C9" s="1398" t="str">
        <f>IF('Sch-1'!C9=0, "", 'Sch-1'!C9)</f>
        <v/>
      </c>
      <c r="D9" s="1398"/>
      <c r="E9" s="1398"/>
      <c r="I9" s="867" t="str">
        <f>'Sch-1'!M9</f>
        <v>SRTS-II RHQ Bangalore</v>
      </c>
      <c r="J9" s="852"/>
      <c r="K9" s="1024"/>
    </row>
    <row r="10" spans="1:36" ht="18" customHeight="1">
      <c r="A10" s="1025"/>
      <c r="B10" s="1025"/>
      <c r="C10" s="1398" t="str">
        <f>IF('Sch-1'!C10=0, "", 'Sch-1'!C10)</f>
        <v/>
      </c>
      <c r="D10" s="1398"/>
      <c r="E10" s="1398"/>
      <c r="I10" s="867">
        <f>'Sch-1'!M10</f>
        <v>0</v>
      </c>
      <c r="J10" s="852"/>
      <c r="K10" s="1024"/>
    </row>
    <row r="11" spans="1:36" ht="18" customHeight="1">
      <c r="A11" s="1025"/>
      <c r="B11" s="1025"/>
      <c r="C11" s="1398" t="str">
        <f>IF('Sch-1'!C11=0, "", 'Sch-1'!C11)</f>
        <v/>
      </c>
      <c r="D11" s="1398"/>
      <c r="E11" s="1398"/>
      <c r="I11" s="867">
        <f>'Sch-1'!M11</f>
        <v>0</v>
      </c>
      <c r="J11" s="852"/>
      <c r="K11" s="1024"/>
    </row>
    <row r="12" spans="1:36" ht="18" customHeight="1">
      <c r="A12" s="1025"/>
      <c r="B12" s="1025"/>
      <c r="C12" s="1025"/>
      <c r="D12" s="1025"/>
      <c r="E12" s="1025"/>
      <c r="F12" s="1026"/>
      <c r="G12" s="1026"/>
      <c r="H12" s="1026"/>
      <c r="I12" s="867"/>
      <c r="J12" s="852"/>
      <c r="K12" s="1024"/>
    </row>
    <row r="13" spans="1:36" ht="25.5" customHeight="1">
      <c r="A13" s="1401" t="s">
        <v>531</v>
      </c>
      <c r="B13" s="1401"/>
      <c r="C13" s="1401"/>
      <c r="D13" s="1401"/>
      <c r="E13" s="1401"/>
      <c r="F13" s="1401"/>
      <c r="G13" s="1401"/>
      <c r="H13" s="1401"/>
      <c r="I13" s="1401"/>
      <c r="J13" s="1401"/>
      <c r="K13" s="1024"/>
    </row>
    <row r="14" spans="1:36">
      <c r="A14" s="1025"/>
      <c r="B14" s="1025"/>
      <c r="C14" s="1025"/>
      <c r="D14" s="1025"/>
      <c r="E14" s="1025"/>
      <c r="F14" s="1027"/>
      <c r="G14" s="1028"/>
      <c r="H14" s="1028"/>
      <c r="I14" s="1400" t="s">
        <v>276</v>
      </c>
      <c r="J14" s="1400"/>
      <c r="K14" s="904"/>
    </row>
    <row r="15" spans="1:36" ht="90">
      <c r="A15" s="1029" t="s">
        <v>364</v>
      </c>
      <c r="B15" s="1029" t="s">
        <v>517</v>
      </c>
      <c r="C15" s="1029" t="s">
        <v>518</v>
      </c>
      <c r="D15" s="1029" t="s">
        <v>519</v>
      </c>
      <c r="E15" s="1029" t="s">
        <v>520</v>
      </c>
      <c r="F15" s="1030" t="s">
        <v>371</v>
      </c>
      <c r="G15" s="1031" t="s">
        <v>356</v>
      </c>
      <c r="H15" s="1031" t="s">
        <v>357</v>
      </c>
      <c r="I15" s="1029" t="s">
        <v>522</v>
      </c>
      <c r="J15" s="1029" t="s">
        <v>523</v>
      </c>
    </row>
    <row r="16" spans="1:36" hidden="1">
      <c r="A16" s="895">
        <v>1</v>
      </c>
      <c r="B16" s="895">
        <v>2</v>
      </c>
      <c r="C16" s="895">
        <v>3</v>
      </c>
      <c r="D16" s="895">
        <v>4</v>
      </c>
      <c r="E16" s="895">
        <v>5</v>
      </c>
      <c r="F16" s="895">
        <v>4</v>
      </c>
      <c r="G16" s="895">
        <v>5</v>
      </c>
      <c r="H16" s="895">
        <v>6</v>
      </c>
      <c r="I16" s="895">
        <v>7</v>
      </c>
      <c r="J16" s="895" t="s">
        <v>557</v>
      </c>
      <c r="K16" s="1032"/>
    </row>
    <row r="17" spans="1:13" hidden="1">
      <c r="A17" s="1033"/>
      <c r="B17" s="1033"/>
      <c r="C17" s="1033"/>
      <c r="D17" s="1033"/>
      <c r="E17" s="1033"/>
      <c r="F17" s="901"/>
      <c r="G17" s="901"/>
      <c r="H17" s="901"/>
      <c r="I17" s="901"/>
      <c r="J17" s="1034"/>
      <c r="K17" s="1032"/>
    </row>
    <row r="18" spans="1:13" hidden="1">
      <c r="A18" s="1033"/>
      <c r="B18" s="1033"/>
      <c r="C18" s="1033"/>
      <c r="D18" s="1033"/>
      <c r="E18" s="1033"/>
      <c r="F18" s="901"/>
      <c r="G18" s="901"/>
      <c r="H18" s="901"/>
      <c r="I18" s="901"/>
      <c r="J18" s="1034"/>
      <c r="K18" s="1032"/>
    </row>
    <row r="19" spans="1:13" ht="17.45" hidden="1" customHeight="1">
      <c r="A19" s="905" t="str">
        <f>'Sch-1'!A18</f>
        <v>A.</v>
      </c>
      <c r="B19" s="1035" t="str">
        <f>+'Sch-1'!B18:O18</f>
        <v xml:space="preserve">Fiber Optic Cabling Package in ER-1        </v>
      </c>
      <c r="C19" s="918"/>
      <c r="D19" s="918"/>
      <c r="E19" s="918"/>
      <c r="F19" s="918"/>
      <c r="G19" s="918"/>
      <c r="H19" s="918"/>
      <c r="I19" s="918"/>
      <c r="J19" s="918"/>
      <c r="K19" s="902"/>
    </row>
    <row r="20" spans="1:13" s="1021" customFormat="1">
      <c r="A20" s="906">
        <v>1</v>
      </c>
      <c r="B20" s="906">
        <v>7000010006</v>
      </c>
      <c r="C20" s="906">
        <v>10</v>
      </c>
      <c r="D20" s="907" t="s">
        <v>582</v>
      </c>
      <c r="E20" s="906">
        <v>1000030940</v>
      </c>
      <c r="F20" s="907" t="str">
        <f>'Sch-1'!J19</f>
        <v>24 FIBRE (DWSM) OPGW FIBRE OPTIC CABLE</v>
      </c>
      <c r="G20" s="906" t="str">
        <f>'Sch-1'!K19</f>
        <v xml:space="preserve">KM </v>
      </c>
      <c r="H20" s="906">
        <f>'Sch-1'!L19</f>
        <v>172</v>
      </c>
      <c r="I20" s="911"/>
      <c r="J20" s="1036" t="str">
        <f>IF(I20=0, "Included",IF(ISERROR(H20*I20), I20, H20*I20))</f>
        <v>Included</v>
      </c>
      <c r="K20" s="1037">
        <f>+H20*I20</f>
        <v>0</v>
      </c>
      <c r="M20" s="849"/>
    </row>
    <row r="21" spans="1:13" s="1021" customFormat="1">
      <c r="A21" s="906">
        <v>2</v>
      </c>
      <c r="B21" s="906">
        <v>7000010006</v>
      </c>
      <c r="C21" s="906">
        <v>20</v>
      </c>
      <c r="D21" s="907" t="s">
        <v>582</v>
      </c>
      <c r="E21" s="906">
        <v>1000020444</v>
      </c>
      <c r="F21" s="907" t="str">
        <f>'Sch-1'!J20</f>
        <v>Suspension clamp assembly for 24 fibre OPGW</v>
      </c>
      <c r="G21" s="906" t="str">
        <f>'Sch-1'!K20</f>
        <v xml:space="preserve">EA </v>
      </c>
      <c r="H21" s="906">
        <f>'Sch-1'!L20</f>
        <v>284</v>
      </c>
      <c r="I21" s="911"/>
      <c r="J21" s="1038" t="str">
        <f>IF(I21=0, "Included",IF(ISERROR(H21*I21), I21, H21*I21))</f>
        <v>Included</v>
      </c>
      <c r="K21" s="1037">
        <f>+H21*I21</f>
        <v>0</v>
      </c>
      <c r="M21" s="849"/>
    </row>
    <row r="22" spans="1:13" s="1021" customFormat="1">
      <c r="A22" s="906">
        <v>3</v>
      </c>
      <c r="B22" s="906">
        <v>7000010006</v>
      </c>
      <c r="C22" s="906">
        <v>30</v>
      </c>
      <c r="D22" s="907" t="s">
        <v>582</v>
      </c>
      <c r="E22" s="906">
        <v>1000033144</v>
      </c>
      <c r="F22" s="907" t="str">
        <f>'Sch-1'!J21</f>
        <v>TENSION ASSEMBLY - DEAD END FOR 24 FIBER OPGW</v>
      </c>
      <c r="G22" s="906" t="str">
        <f>'Sch-1'!K21</f>
        <v>SET</v>
      </c>
      <c r="H22" s="906">
        <f>'Sch-1'!L21</f>
        <v>26</v>
      </c>
      <c r="I22" s="911"/>
      <c r="J22" s="1038" t="str">
        <f t="shared" ref="J22:J43" si="0">IF(I22=0, "Included",IF(ISERROR(H22*I22), I22, H22*I22))</f>
        <v>Included</v>
      </c>
      <c r="K22" s="1037">
        <f t="shared" ref="K22:K43" si="1">+H22*I22</f>
        <v>0</v>
      </c>
      <c r="M22" s="849"/>
    </row>
    <row r="23" spans="1:13" s="1021" customFormat="1" ht="30">
      <c r="A23" s="906">
        <v>4</v>
      </c>
      <c r="B23" s="906">
        <v>7000010006</v>
      </c>
      <c r="C23" s="906">
        <v>40</v>
      </c>
      <c r="D23" s="907" t="s">
        <v>582</v>
      </c>
      <c r="E23" s="906">
        <v>1000031039</v>
      </c>
      <c r="F23" s="907" t="str">
        <f>'Sch-1'!J22</f>
        <v>TENSION  FITTINGS ASSEMBLY FOR 24F OPGW INCLUDING ALL ACCESSORIES FOR JOINT BOX (SPLICING) LOCATION</v>
      </c>
      <c r="G23" s="906" t="str">
        <f>'Sch-1'!K22</f>
        <v>SET</v>
      </c>
      <c r="H23" s="906">
        <f>'Sch-1'!L22</f>
        <v>17</v>
      </c>
      <c r="I23" s="911"/>
      <c r="J23" s="1038" t="str">
        <f t="shared" si="0"/>
        <v>Included</v>
      </c>
      <c r="K23" s="1037">
        <f t="shared" si="1"/>
        <v>0</v>
      </c>
      <c r="M23" s="849"/>
    </row>
    <row r="24" spans="1:13" s="1021" customFormat="1">
      <c r="A24" s="906">
        <v>5</v>
      </c>
      <c r="B24" s="906">
        <v>7000010006</v>
      </c>
      <c r="C24" s="906">
        <v>50</v>
      </c>
      <c r="D24" s="907" t="s">
        <v>582</v>
      </c>
      <c r="E24" s="906">
        <v>1000033146</v>
      </c>
      <c r="F24" s="907" t="str">
        <f>'Sch-1'!J23</f>
        <v>TENSION ASSEMBLY - DOUBLE TENSION PASS THROUGH ASSEMBLY FOR 24 FIBEROPGW</v>
      </c>
      <c r="G24" s="906" t="str">
        <f>'Sch-1'!K23</f>
        <v>SET</v>
      </c>
      <c r="H24" s="906">
        <f>'Sch-1'!L23</f>
        <v>333</v>
      </c>
      <c r="I24" s="911"/>
      <c r="J24" s="1038" t="str">
        <f t="shared" si="0"/>
        <v>Included</v>
      </c>
      <c r="K24" s="1037">
        <f t="shared" si="1"/>
        <v>0</v>
      </c>
      <c r="M24" s="849"/>
    </row>
    <row r="25" spans="1:13" s="1021" customFormat="1" ht="30">
      <c r="A25" s="906">
        <v>6</v>
      </c>
      <c r="B25" s="906">
        <v>7000010006</v>
      </c>
      <c r="C25" s="906">
        <v>60</v>
      </c>
      <c r="D25" s="907" t="s">
        <v>582</v>
      </c>
      <c r="E25" s="906">
        <v>1000031041</v>
      </c>
      <c r="F25" s="907" t="str">
        <f>'Sch-1'!J24</f>
        <v>TENSION  FITTINGS ASSEMBLY ON SUSPENSION TOWER FOR 24F OPGW INCLUDING ALL ACCESSORIES AT JOINT BOX (SPLICING) LOCATION</v>
      </c>
      <c r="G25" s="906" t="str">
        <f>'Sch-1'!K24</f>
        <v>SET</v>
      </c>
      <c r="H25" s="906">
        <f>'Sch-1'!L24</f>
        <v>14</v>
      </c>
      <c r="I25" s="911"/>
      <c r="J25" s="1038" t="str">
        <f t="shared" si="0"/>
        <v>Included</v>
      </c>
      <c r="K25" s="1037">
        <f t="shared" si="1"/>
        <v>0</v>
      </c>
      <c r="M25" s="849"/>
    </row>
    <row r="26" spans="1:13" s="1021" customFormat="1">
      <c r="A26" s="906">
        <v>7</v>
      </c>
      <c r="B26" s="906">
        <v>7000010006</v>
      </c>
      <c r="C26" s="906">
        <v>70</v>
      </c>
      <c r="D26" s="907" t="s">
        <v>582</v>
      </c>
      <c r="E26" s="906">
        <v>1000022417</v>
      </c>
      <c r="F26" s="907" t="str">
        <f>'Sch-1'!J25</f>
        <v>Vibration Damper for 24 fibre OPGW</v>
      </c>
      <c r="G26" s="906" t="str">
        <f>'Sch-1'!K25</f>
        <v xml:space="preserve">EA </v>
      </c>
      <c r="H26" s="906">
        <f>'Sch-1'!L25</f>
        <v>1348</v>
      </c>
      <c r="I26" s="911"/>
      <c r="J26" s="1038" t="str">
        <f t="shared" si="0"/>
        <v>Included</v>
      </c>
      <c r="K26" s="1037">
        <f t="shared" si="1"/>
        <v>0</v>
      </c>
      <c r="M26" s="849"/>
    </row>
    <row r="27" spans="1:13" s="1021" customFormat="1">
      <c r="A27" s="906">
        <v>8</v>
      </c>
      <c r="B27" s="906">
        <v>7000010006</v>
      </c>
      <c r="C27" s="906">
        <v>80</v>
      </c>
      <c r="D27" s="907" t="s">
        <v>582</v>
      </c>
      <c r="E27" s="906">
        <v>1000010817</v>
      </c>
      <c r="F27" s="907" t="str">
        <f>'Sch-1'!J26</f>
        <v>Down Lead clamp Assembly for 24 fibre OPGW</v>
      </c>
      <c r="G27" s="906" t="str">
        <f>'Sch-1'!K26</f>
        <v xml:space="preserve">EA </v>
      </c>
      <c r="H27" s="906">
        <f>'Sch-1'!L26</f>
        <v>1254</v>
      </c>
      <c r="I27" s="911"/>
      <c r="J27" s="1038" t="str">
        <f t="shared" si="0"/>
        <v>Included</v>
      </c>
      <c r="K27" s="1037">
        <f t="shared" si="1"/>
        <v>0</v>
      </c>
      <c r="M27" s="849"/>
    </row>
    <row r="28" spans="1:13" s="1021" customFormat="1">
      <c r="A28" s="906">
        <v>9</v>
      </c>
      <c r="B28" s="906">
        <v>7000010006</v>
      </c>
      <c r="C28" s="906">
        <v>90</v>
      </c>
      <c r="D28" s="907" t="s">
        <v>582</v>
      </c>
      <c r="E28" s="906">
        <v>1000014198</v>
      </c>
      <c r="F28" s="907" t="str">
        <f>'Sch-1'!J27</f>
        <v>Joint Box for 24 fibre OPGW</v>
      </c>
      <c r="G28" s="906" t="str">
        <f>'Sch-1'!K27</f>
        <v xml:space="preserve">EA </v>
      </c>
      <c r="H28" s="906">
        <f>'Sch-1'!L27</f>
        <v>57</v>
      </c>
      <c r="I28" s="911"/>
      <c r="J28" s="1038" t="str">
        <f t="shared" si="0"/>
        <v>Included</v>
      </c>
      <c r="K28" s="1037">
        <f t="shared" si="1"/>
        <v>0</v>
      </c>
      <c r="M28" s="849"/>
    </row>
    <row r="29" spans="1:13" s="1021" customFormat="1">
      <c r="A29" s="906">
        <v>10</v>
      </c>
      <c r="B29" s="906">
        <v>7000010006</v>
      </c>
      <c r="C29" s="906">
        <v>100</v>
      </c>
      <c r="D29" s="907" t="s">
        <v>582</v>
      </c>
      <c r="E29" s="906">
        <v>1000030941</v>
      </c>
      <c r="F29" s="907" t="str">
        <f>'Sch-1'!J28</f>
        <v>OPGW Fibre Optic Distribution Panel (FODP): Indoor Type: 48F</v>
      </c>
      <c r="G29" s="906" t="str">
        <f>'Sch-1'!K28</f>
        <v xml:space="preserve">EA </v>
      </c>
      <c r="H29" s="906">
        <f>'Sch-1'!L28</f>
        <v>26</v>
      </c>
      <c r="I29" s="911"/>
      <c r="J29" s="1038" t="str">
        <f t="shared" si="0"/>
        <v>Included</v>
      </c>
      <c r="K29" s="1037">
        <f t="shared" si="1"/>
        <v>0</v>
      </c>
      <c r="M29" s="849"/>
    </row>
    <row r="30" spans="1:13" s="1021" customFormat="1">
      <c r="A30" s="906">
        <v>11</v>
      </c>
      <c r="B30" s="906">
        <v>7000010006</v>
      </c>
      <c r="C30" s="906">
        <v>110</v>
      </c>
      <c r="D30" s="907" t="s">
        <v>582</v>
      </c>
      <c r="E30" s="906">
        <v>1000020445</v>
      </c>
      <c r="F30" s="907" t="str">
        <f>'Sch-1'!J29</f>
        <v>24F (DWSM) APPROACH FIBRE OPTIC CABLE</v>
      </c>
      <c r="G30" s="906" t="str">
        <f>'Sch-1'!K29</f>
        <v xml:space="preserve">KM </v>
      </c>
      <c r="H30" s="906">
        <f>'Sch-1'!L29</f>
        <v>12</v>
      </c>
      <c r="I30" s="911"/>
      <c r="J30" s="1038" t="str">
        <f t="shared" si="0"/>
        <v>Included</v>
      </c>
      <c r="K30" s="1037">
        <f t="shared" si="1"/>
        <v>0</v>
      </c>
      <c r="M30" s="849"/>
    </row>
    <row r="31" spans="1:13" s="1021" customFormat="1">
      <c r="A31" s="906">
        <v>12</v>
      </c>
      <c r="B31" s="906">
        <v>7000010006</v>
      </c>
      <c r="C31" s="906">
        <v>120</v>
      </c>
      <c r="D31" s="907" t="s">
        <v>582</v>
      </c>
      <c r="E31" s="906">
        <v>1000033145</v>
      </c>
      <c r="F31" s="907" t="str">
        <f>'Sch-1'!J30</f>
        <v>HDPE Duct</v>
      </c>
      <c r="G31" s="906" t="str">
        <f>'Sch-1'!K30</f>
        <v xml:space="preserve">KM </v>
      </c>
      <c r="H31" s="906">
        <f>'Sch-1'!L30</f>
        <v>12</v>
      </c>
      <c r="I31" s="911"/>
      <c r="J31" s="1038" t="str">
        <f t="shared" si="0"/>
        <v>Included</v>
      </c>
      <c r="K31" s="1037">
        <f t="shared" si="1"/>
        <v>0</v>
      </c>
      <c r="M31" s="849"/>
    </row>
    <row r="32" spans="1:13" s="1021" customFormat="1">
      <c r="A32" s="906">
        <v>13</v>
      </c>
      <c r="B32" s="906">
        <v>7000010006</v>
      </c>
      <c r="C32" s="906">
        <v>130</v>
      </c>
      <c r="D32" s="907" t="s">
        <v>582</v>
      </c>
      <c r="E32" s="906">
        <v>1000031040</v>
      </c>
      <c r="F32" s="907" t="str">
        <f>'Sch-1'!J31</f>
        <v>ADSS Cable</v>
      </c>
      <c r="G32" s="906" t="str">
        <f>'Sch-1'!K31</f>
        <v xml:space="preserve">KM </v>
      </c>
      <c r="H32" s="906">
        <f>'Sch-1'!L31</f>
        <v>2</v>
      </c>
      <c r="I32" s="911"/>
      <c r="J32" s="1038" t="str">
        <f t="shared" si="0"/>
        <v>Included</v>
      </c>
      <c r="K32" s="1037">
        <f t="shared" si="1"/>
        <v>0</v>
      </c>
      <c r="M32" s="849"/>
    </row>
    <row r="33" spans="1:32" s="1021" customFormat="1" ht="23.25">
      <c r="A33" s="906"/>
      <c r="B33" s="906"/>
      <c r="C33" s="906"/>
      <c r="D33" s="907"/>
      <c r="E33" s="906"/>
      <c r="F33" s="1283" t="str">
        <f>'Sch-1'!J32</f>
        <v>Spares</v>
      </c>
      <c r="G33" s="906"/>
      <c r="H33" s="906"/>
      <c r="I33" s="911"/>
      <c r="J33" s="1038"/>
      <c r="K33" s="1037">
        <f t="shared" si="1"/>
        <v>0</v>
      </c>
      <c r="M33" s="849"/>
    </row>
    <row r="34" spans="1:32" s="1021" customFormat="1">
      <c r="A34" s="906">
        <v>14</v>
      </c>
      <c r="B34" s="906">
        <v>7000010006</v>
      </c>
      <c r="C34" s="906">
        <v>150</v>
      </c>
      <c r="D34" s="907" t="s">
        <v>582</v>
      </c>
      <c r="E34" s="906">
        <v>1000033143</v>
      </c>
      <c r="F34" s="907" t="str">
        <f>'Sch-1'!J33</f>
        <v>24 FIBRE (DWSM) OPGW FIBRE OPTIC CABLE</v>
      </c>
      <c r="G34" s="906" t="str">
        <f>'Sch-1'!K33</f>
        <v xml:space="preserve">KM </v>
      </c>
      <c r="H34" s="906">
        <f>'Sch-1'!L33</f>
        <v>2</v>
      </c>
      <c r="I34" s="911"/>
      <c r="J34" s="1038" t="str">
        <f t="shared" si="0"/>
        <v>Included</v>
      </c>
      <c r="K34" s="1037">
        <f t="shared" si="1"/>
        <v>0</v>
      </c>
      <c r="M34" s="849"/>
    </row>
    <row r="35" spans="1:32" s="1021" customFormat="1">
      <c r="A35" s="906">
        <v>15</v>
      </c>
      <c r="B35" s="906">
        <v>7000010006</v>
      </c>
      <c r="C35" s="906">
        <v>160</v>
      </c>
      <c r="D35" s="907" t="s">
        <v>582</v>
      </c>
      <c r="E35" s="906">
        <v>1000022418</v>
      </c>
      <c r="F35" s="907" t="str">
        <f>'Sch-1'!J34</f>
        <v>Suspension clamp assembly for 24 fibre OPGW</v>
      </c>
      <c r="G35" s="906" t="str">
        <f>'Sch-1'!K34</f>
        <v xml:space="preserve">EA </v>
      </c>
      <c r="H35" s="906">
        <f>'Sch-1'!L34</f>
        <v>6</v>
      </c>
      <c r="I35" s="911"/>
      <c r="J35" s="1038" t="str">
        <f t="shared" si="0"/>
        <v>Included</v>
      </c>
      <c r="K35" s="1037">
        <f t="shared" si="1"/>
        <v>0</v>
      </c>
      <c r="M35" s="849"/>
    </row>
    <row r="36" spans="1:32" s="1021" customFormat="1">
      <c r="A36" s="906">
        <v>16</v>
      </c>
      <c r="B36" s="906">
        <v>7000010006</v>
      </c>
      <c r="C36" s="906">
        <v>170</v>
      </c>
      <c r="D36" s="907" t="s">
        <v>582</v>
      </c>
      <c r="E36" s="906">
        <v>1000010820</v>
      </c>
      <c r="F36" s="907" t="str">
        <f>'Sch-1'!J35</f>
        <v>TENSION ASSEMBLY - DEAD END FOR 24 FIBER OPGW</v>
      </c>
      <c r="G36" s="906" t="str">
        <f>'Sch-1'!K35</f>
        <v>SET</v>
      </c>
      <c r="H36" s="906">
        <f>'Sch-1'!L35</f>
        <v>1</v>
      </c>
      <c r="I36" s="911"/>
      <c r="J36" s="1038" t="str">
        <f t="shared" si="0"/>
        <v>Included</v>
      </c>
      <c r="K36" s="1037">
        <f t="shared" si="1"/>
        <v>0</v>
      </c>
      <c r="M36" s="849"/>
    </row>
    <row r="37" spans="1:32" s="1021" customFormat="1" ht="30">
      <c r="A37" s="906">
        <v>17</v>
      </c>
      <c r="B37" s="906">
        <v>7000010006</v>
      </c>
      <c r="C37" s="906">
        <v>180</v>
      </c>
      <c r="D37" s="907" t="s">
        <v>582</v>
      </c>
      <c r="E37" s="906">
        <v>1000014201</v>
      </c>
      <c r="F37" s="907" t="str">
        <f>'Sch-1'!J36</f>
        <v>TENSION  FITTINGS ASSEMBLY FOR 24F OPGW INCLUDING ALL ACCESSORIES FOR JOINT BOX (SPLICING) LOCATION</v>
      </c>
      <c r="G37" s="906" t="str">
        <f>'Sch-1'!K36</f>
        <v>SET</v>
      </c>
      <c r="H37" s="906">
        <f>'Sch-1'!L36</f>
        <v>5</v>
      </c>
      <c r="I37" s="911"/>
      <c r="J37" s="1038" t="str">
        <f t="shared" si="0"/>
        <v>Included</v>
      </c>
      <c r="K37" s="1037">
        <f t="shared" si="1"/>
        <v>0</v>
      </c>
      <c r="M37" s="849"/>
    </row>
    <row r="38" spans="1:32" s="1021" customFormat="1">
      <c r="A38" s="906">
        <v>18</v>
      </c>
      <c r="B38" s="906">
        <v>7000010006</v>
      </c>
      <c r="C38" s="906">
        <v>190</v>
      </c>
      <c r="D38" s="907" t="s">
        <v>582</v>
      </c>
      <c r="E38" s="906">
        <v>1000023471</v>
      </c>
      <c r="F38" s="907" t="str">
        <f>'Sch-1'!J37</f>
        <v>TENSION ASSEMBLY - DOUBLE TENSION PASS THROUGH ASSEMBLY FOR 24 FIBEROPGW</v>
      </c>
      <c r="G38" s="906" t="str">
        <f>'Sch-1'!K37</f>
        <v>SET</v>
      </c>
      <c r="H38" s="906">
        <f>'Sch-1'!L37</f>
        <v>5</v>
      </c>
      <c r="I38" s="911"/>
      <c r="J38" s="1038" t="str">
        <f t="shared" si="0"/>
        <v>Included</v>
      </c>
      <c r="K38" s="1037">
        <f t="shared" si="1"/>
        <v>0</v>
      </c>
      <c r="M38" s="849"/>
    </row>
    <row r="39" spans="1:32" s="1021" customFormat="1" ht="30">
      <c r="A39" s="906">
        <v>19</v>
      </c>
      <c r="B39" s="906">
        <v>7000010006</v>
      </c>
      <c r="C39" s="906">
        <v>200</v>
      </c>
      <c r="D39" s="907" t="s">
        <v>582</v>
      </c>
      <c r="E39" s="906">
        <v>1000037545</v>
      </c>
      <c r="F39" s="907" t="str">
        <f>'Sch-1'!J38</f>
        <v>TENSION  FITTINGS ASSEMBLY ON SUSPENSION TOWER FOR 24F OPGW INCLUDING ALL ACCESSORIES AT JOINT BOX (SPLICING) LOCATION</v>
      </c>
      <c r="G39" s="906" t="str">
        <f>'Sch-1'!K38</f>
        <v>SET</v>
      </c>
      <c r="H39" s="906">
        <f>'Sch-1'!L38</f>
        <v>5</v>
      </c>
      <c r="I39" s="911"/>
      <c r="J39" s="1038" t="str">
        <f t="shared" si="0"/>
        <v>Included</v>
      </c>
      <c r="K39" s="1037">
        <f t="shared" si="1"/>
        <v>0</v>
      </c>
      <c r="M39" s="849"/>
    </row>
    <row r="40" spans="1:32" s="1021" customFormat="1">
      <c r="A40" s="906">
        <v>20</v>
      </c>
      <c r="B40" s="906">
        <v>7000010006</v>
      </c>
      <c r="C40" s="906">
        <v>210</v>
      </c>
      <c r="D40" s="907" t="s">
        <v>582</v>
      </c>
      <c r="E40" s="906">
        <v>1000006437</v>
      </c>
      <c r="F40" s="907" t="str">
        <f>'Sch-1'!J39</f>
        <v>Vibration Damper for 24 fibre OPGW</v>
      </c>
      <c r="G40" s="906" t="str">
        <f>'Sch-1'!K39</f>
        <v xml:space="preserve">EA </v>
      </c>
      <c r="H40" s="906">
        <f>'Sch-1'!L39</f>
        <v>20</v>
      </c>
      <c r="I40" s="911"/>
      <c r="J40" s="1038" t="str">
        <f t="shared" si="0"/>
        <v>Included</v>
      </c>
      <c r="K40" s="1037">
        <f t="shared" si="1"/>
        <v>0</v>
      </c>
      <c r="M40" s="849"/>
    </row>
    <row r="41" spans="1:32" s="1021" customFormat="1">
      <c r="A41" s="906">
        <v>21</v>
      </c>
      <c r="B41" s="906">
        <v>7000010006</v>
      </c>
      <c r="C41" s="906">
        <v>220</v>
      </c>
      <c r="D41" s="907" t="s">
        <v>582</v>
      </c>
      <c r="E41" s="906">
        <v>1000037546</v>
      </c>
      <c r="F41" s="907" t="str">
        <f>'Sch-1'!J40</f>
        <v>Down Lead clamp Assembly for 24 fibre OPGW</v>
      </c>
      <c r="G41" s="906" t="str">
        <f>'Sch-1'!K40</f>
        <v xml:space="preserve">EA </v>
      </c>
      <c r="H41" s="906">
        <f>'Sch-1'!L40</f>
        <v>20</v>
      </c>
      <c r="I41" s="911"/>
      <c r="J41" s="1038" t="str">
        <f t="shared" si="0"/>
        <v>Included</v>
      </c>
      <c r="K41" s="1037">
        <f t="shared" si="1"/>
        <v>0</v>
      </c>
      <c r="M41" s="849"/>
    </row>
    <row r="42" spans="1:32" s="1021" customFormat="1">
      <c r="A42" s="906">
        <v>22</v>
      </c>
      <c r="B42" s="906">
        <v>7000010006</v>
      </c>
      <c r="C42" s="906">
        <v>230</v>
      </c>
      <c r="D42" s="907" t="s">
        <v>582</v>
      </c>
      <c r="E42" s="906">
        <v>1000006437</v>
      </c>
      <c r="F42" s="907" t="str">
        <f>'Sch-1'!J41</f>
        <v>Joint Box for 24 fibre OPGW</v>
      </c>
      <c r="G42" s="906" t="str">
        <f>'Sch-1'!K41</f>
        <v xml:space="preserve">EA </v>
      </c>
      <c r="H42" s="906">
        <f>'Sch-1'!L41</f>
        <v>3</v>
      </c>
      <c r="I42" s="911"/>
      <c r="J42" s="1038" t="str">
        <f t="shared" si="0"/>
        <v>Included</v>
      </c>
      <c r="K42" s="1037">
        <f t="shared" si="1"/>
        <v>0</v>
      </c>
      <c r="M42" s="849"/>
    </row>
    <row r="43" spans="1:32" s="1021" customFormat="1" ht="30">
      <c r="A43" s="906">
        <v>23</v>
      </c>
      <c r="B43" s="906">
        <v>7000010006</v>
      </c>
      <c r="C43" s="906">
        <v>250</v>
      </c>
      <c r="D43" s="907" t="s">
        <v>583</v>
      </c>
      <c r="E43" s="906">
        <v>1000030940</v>
      </c>
      <c r="F43" s="907" t="str">
        <f>'Sch-1'!J42</f>
        <v>24F (DWSM) APPROACH FIBRE OPTIC CABLE</v>
      </c>
      <c r="G43" s="906" t="str">
        <f>'Sch-1'!K42</f>
        <v xml:space="preserve">KM </v>
      </c>
      <c r="H43" s="906">
        <f>'Sch-1'!L42</f>
        <v>2</v>
      </c>
      <c r="I43" s="911"/>
      <c r="J43" s="1038" t="str">
        <f t="shared" si="0"/>
        <v>Included</v>
      </c>
      <c r="K43" s="1037">
        <f t="shared" si="1"/>
        <v>0</v>
      </c>
      <c r="M43" s="849"/>
    </row>
    <row r="44" spans="1:32" s="1021" customFormat="1">
      <c r="A44" s="906"/>
      <c r="B44" s="906"/>
      <c r="C44" s="906"/>
      <c r="D44" s="906"/>
      <c r="E44" s="906"/>
      <c r="F44" s="906"/>
      <c r="G44" s="906"/>
      <c r="H44" s="906"/>
      <c r="I44" s="1038"/>
      <c r="J44" s="1038"/>
      <c r="K44" s="1037"/>
      <c r="M44" s="849"/>
    </row>
    <row r="45" spans="1:32" ht="17.25" customHeight="1">
      <c r="A45" s="1039"/>
      <c r="B45" s="1039"/>
      <c r="C45" s="1039"/>
      <c r="D45" s="1039"/>
      <c r="E45" s="1039"/>
      <c r="F45" s="1040" t="s">
        <v>464</v>
      </c>
      <c r="G45" s="1041"/>
      <c r="H45" s="1041"/>
      <c r="I45" s="1042"/>
      <c r="J45" s="932">
        <f>SUM(J20:J44)</f>
        <v>0</v>
      </c>
      <c r="K45" s="902">
        <f>+SUM(K20:K43)</f>
        <v>0</v>
      </c>
      <c r="N45" s="849"/>
      <c r="O45" s="849"/>
      <c r="P45" s="849"/>
      <c r="Q45" s="849"/>
      <c r="R45" s="849"/>
      <c r="S45" s="849"/>
      <c r="T45" s="849"/>
      <c r="U45" s="849"/>
      <c r="V45" s="849"/>
      <c r="W45" s="849"/>
      <c r="X45" s="849"/>
      <c r="Y45" s="849"/>
      <c r="Z45" s="849"/>
      <c r="AA45" s="849"/>
      <c r="AB45" s="849"/>
      <c r="AC45" s="849"/>
      <c r="AD45" s="849"/>
      <c r="AE45" s="849"/>
      <c r="AF45" s="849"/>
    </row>
    <row r="46" spans="1:32" ht="17.25" customHeight="1">
      <c r="A46" s="1043"/>
      <c r="B46" s="1043"/>
      <c r="C46" s="1043"/>
      <c r="D46" s="1043"/>
      <c r="E46" s="1043"/>
      <c r="F46" s="1044"/>
      <c r="G46" s="1045"/>
      <c r="H46" s="1045"/>
      <c r="I46" s="1046"/>
      <c r="J46" s="1047"/>
      <c r="K46" s="902"/>
      <c r="N46" s="849"/>
      <c r="O46" s="849"/>
      <c r="P46" s="849"/>
      <c r="Q46" s="849"/>
      <c r="R46" s="849"/>
      <c r="S46" s="849"/>
      <c r="T46" s="849"/>
      <c r="U46" s="849"/>
      <c r="V46" s="849"/>
      <c r="W46" s="849"/>
      <c r="X46" s="849"/>
      <c r="Y46" s="849"/>
      <c r="Z46" s="849"/>
      <c r="AA46" s="849"/>
      <c r="AB46" s="849"/>
      <c r="AC46" s="849"/>
      <c r="AD46" s="849"/>
      <c r="AE46" s="849"/>
      <c r="AF46" s="849"/>
    </row>
    <row r="47" spans="1:32" ht="17.25" customHeight="1">
      <c r="A47" s="1043"/>
      <c r="B47" s="1043"/>
      <c r="C47" s="1043"/>
      <c r="D47" s="1043"/>
      <c r="E47" s="1043"/>
      <c r="F47" s="1044"/>
      <c r="G47" s="1045"/>
      <c r="H47" s="1045"/>
      <c r="I47" s="1046"/>
      <c r="J47" s="1047"/>
      <c r="K47" s="902"/>
      <c r="N47" s="849"/>
      <c r="O47" s="849"/>
      <c r="P47" s="849"/>
      <c r="Q47" s="849"/>
      <c r="R47" s="849"/>
      <c r="S47" s="849"/>
      <c r="T47" s="849"/>
      <c r="U47" s="849"/>
      <c r="V47" s="849"/>
      <c r="W47" s="849"/>
      <c r="X47" s="849"/>
      <c r="Y47" s="849"/>
      <c r="Z47" s="849"/>
      <c r="AA47" s="849"/>
      <c r="AB47" s="849"/>
      <c r="AC47" s="849"/>
      <c r="AD47" s="849"/>
      <c r="AE47" s="849"/>
      <c r="AF47" s="849"/>
    </row>
    <row r="48" spans="1:32" ht="17.25" customHeight="1">
      <c r="B48" s="939"/>
      <c r="C48" s="939"/>
      <c r="D48" s="939"/>
      <c r="E48" s="939"/>
      <c r="F48" s="1048"/>
      <c r="G48" s="1045"/>
      <c r="H48" s="1045"/>
      <c r="I48" s="1046"/>
      <c r="J48" s="1047"/>
      <c r="K48" s="902"/>
      <c r="N48" s="849"/>
      <c r="O48" s="849"/>
      <c r="P48" s="849"/>
      <c r="Q48" s="849"/>
      <c r="R48" s="849"/>
      <c r="S48" s="849"/>
      <c r="T48" s="849"/>
      <c r="U48" s="849"/>
      <c r="V48" s="849"/>
      <c r="W48" s="849"/>
      <c r="X48" s="849"/>
      <c r="Y48" s="849"/>
      <c r="Z48" s="849"/>
      <c r="AA48" s="849"/>
      <c r="AB48" s="849"/>
      <c r="AC48" s="849"/>
      <c r="AD48" s="849"/>
      <c r="AE48" s="849"/>
      <c r="AF48" s="849"/>
    </row>
    <row r="49" spans="1:32" ht="63.75" customHeight="1">
      <c r="A49" s="939" t="s">
        <v>486</v>
      </c>
      <c r="B49" s="1402" t="s">
        <v>494</v>
      </c>
      <c r="C49" s="1402"/>
      <c r="D49" s="1402"/>
      <c r="E49" s="1402"/>
      <c r="F49" s="1402"/>
      <c r="G49" s="1402"/>
      <c r="H49" s="1402"/>
      <c r="I49" s="1402"/>
      <c r="J49" s="1402"/>
      <c r="K49" s="902"/>
      <c r="N49" s="849"/>
      <c r="O49" s="849"/>
      <c r="P49" s="849"/>
      <c r="Q49" s="849"/>
      <c r="R49" s="849"/>
      <c r="S49" s="849"/>
      <c r="T49" s="849"/>
      <c r="U49" s="849"/>
      <c r="V49" s="849"/>
      <c r="W49" s="849"/>
      <c r="X49" s="849"/>
      <c r="Y49" s="849"/>
      <c r="Z49" s="849"/>
      <c r="AA49" s="849"/>
      <c r="AB49" s="849"/>
      <c r="AC49" s="849"/>
      <c r="AD49" s="849"/>
      <c r="AE49" s="849"/>
      <c r="AF49" s="849"/>
    </row>
    <row r="50" spans="1:32">
      <c r="A50" s="934" t="s">
        <v>484</v>
      </c>
      <c r="B50" s="1049" t="str">
        <f>'Sch-1'!B54</f>
        <v>2-Feb-2020</v>
      </c>
      <c r="C50" s="934"/>
      <c r="D50" s="934"/>
      <c r="E50" s="934"/>
      <c r="F50" s="849" t="str">
        <f>IF('Sch-1'!B54=0,"", 'Sch-1'!B54)</f>
        <v>2-Feb-2020</v>
      </c>
      <c r="G50" s="943"/>
      <c r="H50" s="1050"/>
      <c r="I50" s="852"/>
      <c r="J50" s="852"/>
      <c r="N50" s="849"/>
      <c r="O50" s="849"/>
      <c r="P50" s="849"/>
      <c r="Q50" s="849"/>
      <c r="R50" s="849"/>
      <c r="S50" s="849"/>
      <c r="T50" s="849"/>
      <c r="U50" s="849"/>
      <c r="V50" s="849"/>
      <c r="W50" s="849"/>
      <c r="X50" s="849"/>
      <c r="Y50" s="849"/>
      <c r="Z50" s="849"/>
      <c r="AA50" s="849"/>
      <c r="AB50" s="849"/>
      <c r="AC50" s="849"/>
      <c r="AD50" s="849"/>
      <c r="AE50" s="849"/>
      <c r="AF50" s="849"/>
    </row>
    <row r="51" spans="1:32" ht="27.75" customHeight="1">
      <c r="A51" s="934" t="s">
        <v>485</v>
      </c>
      <c r="B51" s="1049" t="str">
        <f>'Sch-1'!B55</f>
        <v/>
      </c>
      <c r="C51" s="934"/>
      <c r="D51" s="934"/>
      <c r="E51" s="934"/>
      <c r="F51" s="849" t="str">
        <f>IF('Sch-1'!B55=0,"", 'Sch-1'!B55)</f>
        <v/>
      </c>
      <c r="G51" s="853"/>
      <c r="H51" s="1397" t="s">
        <v>411</v>
      </c>
      <c r="I51" s="1397"/>
      <c r="J51" s="945" t="str">
        <f>'Sch-1'!M55</f>
        <v/>
      </c>
      <c r="N51" s="849"/>
      <c r="O51" s="849"/>
      <c r="P51" s="849"/>
      <c r="Q51" s="849"/>
      <c r="R51" s="849"/>
      <c r="S51" s="849"/>
      <c r="T51" s="849"/>
      <c r="U51" s="849"/>
      <c r="V51" s="849"/>
      <c r="W51" s="849"/>
      <c r="X51" s="849"/>
      <c r="Y51" s="849"/>
      <c r="Z51" s="849"/>
      <c r="AA51" s="849"/>
      <c r="AB51" s="849"/>
      <c r="AC51" s="849"/>
      <c r="AD51" s="849"/>
      <c r="AE51" s="849"/>
      <c r="AF51" s="849"/>
    </row>
    <row r="52" spans="1:32" ht="14.25" customHeight="1">
      <c r="A52" s="946"/>
      <c r="B52" s="946"/>
      <c r="C52" s="946"/>
      <c r="D52" s="946"/>
      <c r="E52" s="946"/>
      <c r="F52" s="1051"/>
      <c r="G52" s="946"/>
      <c r="H52" s="1397" t="s">
        <v>412</v>
      </c>
      <c r="I52" s="1397"/>
      <c r="J52" s="945" t="str">
        <f>'Sch-1'!M56</f>
        <v/>
      </c>
      <c r="N52" s="849"/>
      <c r="O52" s="849"/>
      <c r="P52" s="849"/>
      <c r="Q52" s="849"/>
      <c r="R52" s="849"/>
      <c r="S52" s="849"/>
      <c r="T52" s="849"/>
      <c r="U52" s="849"/>
      <c r="V52" s="849"/>
      <c r="W52" s="849"/>
      <c r="X52" s="849"/>
      <c r="Y52" s="849"/>
      <c r="Z52" s="849"/>
      <c r="AA52" s="849"/>
      <c r="AB52" s="849"/>
      <c r="AC52" s="849"/>
      <c r="AD52" s="849"/>
      <c r="AE52" s="849"/>
      <c r="AF52" s="849"/>
    </row>
    <row r="53" spans="1:32" ht="27.95" customHeight="1">
      <c r="A53" s="939"/>
      <c r="B53" s="939"/>
      <c r="C53" s="939"/>
      <c r="D53" s="939"/>
      <c r="E53" s="939"/>
      <c r="F53" s="1052"/>
      <c r="G53" s="943"/>
      <c r="H53" s="1050"/>
      <c r="I53" s="852"/>
      <c r="J53" s="852"/>
      <c r="N53" s="849"/>
      <c r="O53" s="849"/>
      <c r="P53" s="849"/>
      <c r="Q53" s="849"/>
      <c r="R53" s="849"/>
      <c r="S53" s="849"/>
      <c r="T53" s="849"/>
      <c r="U53" s="849"/>
      <c r="V53" s="849"/>
      <c r="W53" s="849"/>
      <c r="X53" s="849"/>
      <c r="Y53" s="849"/>
      <c r="Z53" s="849"/>
      <c r="AA53" s="849"/>
      <c r="AB53" s="849"/>
      <c r="AC53" s="849"/>
      <c r="AD53" s="849"/>
      <c r="AE53" s="849"/>
      <c r="AF53" s="849"/>
    </row>
    <row r="91" spans="1:32">
      <c r="A91" s="1053"/>
      <c r="B91" s="1053"/>
      <c r="C91" s="1053"/>
      <c r="D91" s="1053"/>
      <c r="E91" s="1053"/>
      <c r="F91" s="1054"/>
      <c r="G91" s="1053"/>
      <c r="H91" s="1053"/>
      <c r="I91" s="1053"/>
      <c r="J91" s="1053"/>
      <c r="K91" s="849"/>
      <c r="N91" s="849"/>
      <c r="O91" s="849"/>
      <c r="P91" s="849"/>
      <c r="Q91" s="849"/>
      <c r="R91" s="849"/>
      <c r="S91" s="849"/>
      <c r="T91" s="849"/>
      <c r="U91" s="849"/>
      <c r="V91" s="849"/>
      <c r="W91" s="849"/>
      <c r="X91" s="849"/>
      <c r="Y91" s="849"/>
      <c r="Z91" s="849"/>
      <c r="AA91" s="849"/>
      <c r="AB91" s="849"/>
      <c r="AC91" s="849"/>
      <c r="AD91" s="849"/>
      <c r="AE91" s="849"/>
      <c r="AF91" s="849"/>
    </row>
    <row r="92" spans="1:32">
      <c r="A92" s="1053"/>
      <c r="B92" s="1053"/>
      <c r="C92" s="1053"/>
      <c r="D92" s="1053"/>
      <c r="E92" s="1053"/>
      <c r="F92" s="1054"/>
      <c r="G92" s="1053"/>
      <c r="H92" s="1053"/>
      <c r="I92" s="1053"/>
      <c r="J92" s="1053"/>
      <c r="K92" s="849"/>
      <c r="N92" s="849"/>
      <c r="O92" s="849"/>
      <c r="P92" s="849"/>
      <c r="Q92" s="849"/>
      <c r="R92" s="849"/>
      <c r="S92" s="849"/>
      <c r="T92" s="849"/>
      <c r="U92" s="849"/>
      <c r="V92" s="849"/>
      <c r="W92" s="849"/>
      <c r="X92" s="849"/>
      <c r="Y92" s="849"/>
      <c r="Z92" s="849"/>
      <c r="AA92" s="849"/>
      <c r="AB92" s="849"/>
      <c r="AC92" s="849"/>
      <c r="AD92" s="849"/>
      <c r="AE92" s="849"/>
      <c r="AF92" s="849"/>
    </row>
    <row r="93" spans="1:32">
      <c r="A93" s="1053"/>
      <c r="B93" s="1053"/>
      <c r="C93" s="1053"/>
      <c r="D93" s="1053"/>
      <c r="E93" s="1053"/>
      <c r="F93" s="1054"/>
      <c r="G93" s="1053"/>
      <c r="H93" s="1053"/>
      <c r="I93" s="1053"/>
      <c r="J93" s="1053"/>
      <c r="K93" s="849"/>
      <c r="N93" s="849"/>
      <c r="O93" s="849"/>
      <c r="P93" s="849"/>
      <c r="Q93" s="849"/>
      <c r="R93" s="849"/>
      <c r="S93" s="849"/>
      <c r="T93" s="849"/>
      <c r="U93" s="849"/>
      <c r="V93" s="849"/>
      <c r="W93" s="849"/>
      <c r="X93" s="849"/>
      <c r="Y93" s="849"/>
      <c r="Z93" s="849"/>
      <c r="AA93" s="849"/>
      <c r="AB93" s="849"/>
      <c r="AC93" s="849"/>
      <c r="AD93" s="849"/>
      <c r="AE93" s="849"/>
      <c r="AF93" s="849"/>
    </row>
    <row r="94" spans="1:32">
      <c r="A94" s="1053"/>
      <c r="B94" s="1053"/>
      <c r="C94" s="1053"/>
      <c r="D94" s="1053"/>
      <c r="E94" s="1053"/>
      <c r="F94" s="1054"/>
      <c r="G94" s="1053"/>
      <c r="H94" s="1053"/>
      <c r="I94" s="1053"/>
      <c r="J94" s="1053"/>
      <c r="K94" s="849"/>
      <c r="N94" s="849"/>
      <c r="O94" s="849"/>
      <c r="P94" s="849"/>
      <c r="Q94" s="849"/>
      <c r="R94" s="849"/>
      <c r="S94" s="849"/>
      <c r="T94" s="849"/>
      <c r="U94" s="849"/>
      <c r="V94" s="849"/>
      <c r="W94" s="849"/>
      <c r="X94" s="849"/>
      <c r="Y94" s="849"/>
      <c r="Z94" s="849"/>
      <c r="AA94" s="849"/>
      <c r="AB94" s="849"/>
      <c r="AC94" s="849"/>
      <c r="AD94" s="849"/>
      <c r="AE94" s="849"/>
      <c r="AF94" s="849"/>
    </row>
    <row r="95" spans="1:32">
      <c r="A95" s="1053"/>
      <c r="B95" s="1053"/>
      <c r="C95" s="1053"/>
      <c r="D95" s="1053"/>
      <c r="E95" s="1053"/>
      <c r="F95" s="1054"/>
      <c r="G95" s="1053"/>
      <c r="H95" s="1053"/>
      <c r="I95" s="1053"/>
      <c r="J95" s="1053"/>
      <c r="K95" s="849"/>
      <c r="N95" s="849"/>
      <c r="O95" s="849"/>
      <c r="P95" s="849"/>
      <c r="Q95" s="849"/>
      <c r="R95" s="849"/>
      <c r="S95" s="849"/>
      <c r="T95" s="849"/>
      <c r="U95" s="849"/>
      <c r="V95" s="849"/>
      <c r="W95" s="849"/>
      <c r="X95" s="849"/>
      <c r="Y95" s="849"/>
      <c r="Z95" s="849"/>
      <c r="AA95" s="849"/>
      <c r="AB95" s="849"/>
      <c r="AC95" s="849"/>
      <c r="AD95" s="849"/>
      <c r="AE95" s="849"/>
      <c r="AF95" s="849"/>
    </row>
    <row r="96" spans="1:32">
      <c r="A96" s="1053"/>
      <c r="B96" s="1053"/>
      <c r="C96" s="1053"/>
      <c r="D96" s="1053"/>
      <c r="E96" s="1053"/>
      <c r="F96" s="1054"/>
      <c r="G96" s="1053"/>
      <c r="H96" s="1053"/>
      <c r="I96" s="1053"/>
      <c r="J96" s="1053"/>
      <c r="K96" s="849"/>
      <c r="N96" s="849"/>
      <c r="O96" s="849"/>
      <c r="P96" s="849"/>
      <c r="Q96" s="849"/>
      <c r="R96" s="849"/>
      <c r="S96" s="849"/>
      <c r="T96" s="849"/>
      <c r="U96" s="849"/>
      <c r="V96" s="849"/>
      <c r="W96" s="849"/>
      <c r="X96" s="849"/>
      <c r="Y96" s="849"/>
      <c r="Z96" s="849"/>
      <c r="AA96" s="849"/>
      <c r="AB96" s="849"/>
      <c r="AC96" s="849"/>
      <c r="AD96" s="849"/>
      <c r="AE96" s="849"/>
      <c r="AF96" s="849"/>
    </row>
    <row r="97" spans="1:32">
      <c r="A97" s="1053"/>
      <c r="B97" s="1053"/>
      <c r="C97" s="1053"/>
      <c r="D97" s="1053"/>
      <c r="E97" s="1053"/>
      <c r="F97" s="1054"/>
      <c r="G97" s="1053"/>
      <c r="H97" s="1053"/>
      <c r="I97" s="1053"/>
      <c r="J97" s="1053"/>
      <c r="K97" s="849"/>
      <c r="N97" s="849"/>
      <c r="O97" s="849"/>
      <c r="P97" s="849"/>
      <c r="Q97" s="849"/>
      <c r="R97" s="849"/>
      <c r="S97" s="849"/>
      <c r="T97" s="849"/>
      <c r="U97" s="849"/>
      <c r="V97" s="849"/>
      <c r="W97" s="849"/>
      <c r="X97" s="849"/>
      <c r="Y97" s="849"/>
      <c r="Z97" s="849"/>
      <c r="AA97" s="849"/>
      <c r="AB97" s="849"/>
      <c r="AC97" s="849"/>
      <c r="AD97" s="849"/>
      <c r="AE97" s="849"/>
      <c r="AF97" s="849"/>
    </row>
    <row r="98" spans="1:32">
      <c r="A98" s="1053"/>
      <c r="B98" s="1053"/>
      <c r="C98" s="1053"/>
      <c r="D98" s="1053"/>
      <c r="E98" s="1053"/>
      <c r="F98" s="1054"/>
      <c r="G98" s="1053"/>
      <c r="H98" s="1053"/>
      <c r="I98" s="1053"/>
      <c r="J98" s="1053"/>
      <c r="K98" s="849"/>
      <c r="N98" s="849"/>
      <c r="O98" s="849"/>
      <c r="P98" s="849"/>
      <c r="Q98" s="849"/>
      <c r="R98" s="849"/>
      <c r="S98" s="849"/>
      <c r="T98" s="849"/>
      <c r="U98" s="849"/>
      <c r="V98" s="849"/>
      <c r="W98" s="849"/>
      <c r="X98" s="849"/>
      <c r="Y98" s="849"/>
      <c r="Z98" s="849"/>
      <c r="AA98" s="849"/>
      <c r="AB98" s="849"/>
      <c r="AC98" s="849"/>
      <c r="AD98" s="849"/>
      <c r="AE98" s="849"/>
      <c r="AF98" s="849"/>
    </row>
    <row r="99" spans="1:32">
      <c r="A99" s="1053"/>
      <c r="B99" s="1053"/>
      <c r="C99" s="1053"/>
      <c r="D99" s="1053"/>
      <c r="E99" s="1053"/>
      <c r="F99" s="1054"/>
      <c r="G99" s="1053"/>
      <c r="H99" s="1053"/>
      <c r="I99" s="1053"/>
      <c r="J99" s="1053"/>
      <c r="K99" s="849"/>
      <c r="N99" s="849"/>
      <c r="O99" s="849"/>
      <c r="P99" s="849"/>
      <c r="Q99" s="849"/>
      <c r="R99" s="849"/>
      <c r="S99" s="849"/>
      <c r="T99" s="849"/>
      <c r="U99" s="849"/>
      <c r="V99" s="849"/>
      <c r="W99" s="849"/>
      <c r="X99" s="849"/>
      <c r="Y99" s="849"/>
      <c r="Z99" s="849"/>
      <c r="AA99" s="849"/>
      <c r="AB99" s="849"/>
      <c r="AC99" s="849"/>
      <c r="AD99" s="849"/>
      <c r="AE99" s="849"/>
      <c r="AF99" s="849"/>
    </row>
    <row r="100" spans="1:32">
      <c r="A100" s="1053"/>
      <c r="B100" s="1053"/>
      <c r="C100" s="1053"/>
      <c r="D100" s="1053"/>
      <c r="E100" s="1053"/>
      <c r="F100" s="1054"/>
      <c r="G100" s="1053"/>
      <c r="H100" s="1053"/>
      <c r="I100" s="1053"/>
      <c r="J100" s="1053"/>
      <c r="K100" s="849"/>
      <c r="N100" s="849"/>
      <c r="O100" s="849"/>
      <c r="P100" s="849"/>
      <c r="Q100" s="849"/>
      <c r="R100" s="849"/>
      <c r="S100" s="849"/>
      <c r="T100" s="849"/>
      <c r="U100" s="849"/>
      <c r="V100" s="849"/>
      <c r="W100" s="849"/>
      <c r="X100" s="849"/>
      <c r="Y100" s="849"/>
      <c r="Z100" s="849"/>
      <c r="AA100" s="849"/>
      <c r="AB100" s="849"/>
      <c r="AC100" s="849"/>
      <c r="AD100" s="849"/>
      <c r="AE100" s="849"/>
      <c r="AF100" s="849"/>
    </row>
    <row r="101" spans="1:32">
      <c r="A101" s="1053"/>
      <c r="B101" s="1053"/>
      <c r="C101" s="1053"/>
      <c r="D101" s="1053"/>
      <c r="E101" s="1053"/>
      <c r="F101" s="1054"/>
      <c r="G101" s="1053"/>
      <c r="H101" s="1053"/>
      <c r="I101" s="1053"/>
      <c r="J101" s="1053"/>
      <c r="K101" s="849"/>
      <c r="N101" s="849"/>
      <c r="O101" s="849"/>
      <c r="P101" s="849"/>
      <c r="Q101" s="849"/>
      <c r="R101" s="849"/>
      <c r="S101" s="849"/>
      <c r="T101" s="849"/>
      <c r="U101" s="849"/>
      <c r="V101" s="849"/>
      <c r="W101" s="849"/>
      <c r="X101" s="849"/>
      <c r="Y101" s="849"/>
      <c r="Z101" s="849"/>
      <c r="AA101" s="849"/>
      <c r="AB101" s="849"/>
      <c r="AC101" s="849"/>
      <c r="AD101" s="849"/>
      <c r="AE101" s="849"/>
      <c r="AF101" s="849"/>
    </row>
    <row r="102" spans="1:32">
      <c r="A102" s="1053"/>
      <c r="B102" s="1053"/>
      <c r="C102" s="1053"/>
      <c r="D102" s="1053"/>
      <c r="E102" s="1053"/>
      <c r="F102" s="1054"/>
      <c r="G102" s="1053"/>
      <c r="H102" s="1053"/>
      <c r="I102" s="1053"/>
      <c r="J102" s="1053"/>
      <c r="K102" s="849"/>
      <c r="N102" s="849"/>
      <c r="O102" s="849"/>
      <c r="P102" s="849"/>
      <c r="Q102" s="849"/>
      <c r="R102" s="849"/>
      <c r="S102" s="849"/>
      <c r="T102" s="849"/>
      <c r="U102" s="849"/>
      <c r="V102" s="849"/>
      <c r="W102" s="849"/>
      <c r="X102" s="849"/>
      <c r="Y102" s="849"/>
      <c r="Z102" s="849"/>
      <c r="AA102" s="849"/>
      <c r="AB102" s="849"/>
      <c r="AC102" s="849"/>
      <c r="AD102" s="849"/>
      <c r="AE102" s="849"/>
      <c r="AF102" s="849"/>
    </row>
    <row r="103" spans="1:32">
      <c r="A103" s="1053"/>
      <c r="B103" s="1053"/>
      <c r="C103" s="1053"/>
      <c r="D103" s="1053"/>
      <c r="E103" s="1053"/>
      <c r="F103" s="1054"/>
      <c r="G103" s="1053"/>
      <c r="H103" s="1053"/>
      <c r="I103" s="1053"/>
      <c r="J103" s="1053"/>
      <c r="K103" s="849"/>
      <c r="N103" s="849"/>
      <c r="O103" s="849"/>
      <c r="P103" s="849"/>
      <c r="Q103" s="849"/>
      <c r="R103" s="849"/>
      <c r="S103" s="849"/>
      <c r="T103" s="849"/>
      <c r="U103" s="849"/>
      <c r="V103" s="849"/>
      <c r="W103" s="849"/>
      <c r="X103" s="849"/>
      <c r="Y103" s="849"/>
      <c r="Z103" s="849"/>
      <c r="AA103" s="849"/>
      <c r="AB103" s="849"/>
      <c r="AC103" s="849"/>
      <c r="AD103" s="849"/>
      <c r="AE103" s="849"/>
      <c r="AF103" s="849"/>
    </row>
    <row r="104" spans="1:32">
      <c r="A104" s="1053"/>
      <c r="B104" s="1053"/>
      <c r="C104" s="1053"/>
      <c r="D104" s="1053"/>
      <c r="E104" s="1053"/>
      <c r="F104" s="1054"/>
      <c r="G104" s="1053"/>
      <c r="H104" s="1053"/>
      <c r="I104" s="1053"/>
      <c r="J104" s="1053"/>
      <c r="K104" s="849"/>
      <c r="N104" s="849"/>
      <c r="O104" s="849"/>
      <c r="P104" s="849"/>
      <c r="Q104" s="849"/>
      <c r="R104" s="849"/>
      <c r="S104" s="849"/>
      <c r="T104" s="849"/>
      <c r="U104" s="849"/>
      <c r="V104" s="849"/>
      <c r="W104" s="849"/>
      <c r="X104" s="849"/>
      <c r="Y104" s="849"/>
      <c r="Z104" s="849"/>
      <c r="AA104" s="849"/>
      <c r="AB104" s="849"/>
      <c r="AC104" s="849"/>
      <c r="AD104" s="849"/>
      <c r="AE104" s="849"/>
      <c r="AF104" s="849"/>
    </row>
    <row r="105" spans="1:32">
      <c r="A105" s="1053"/>
      <c r="B105" s="1053"/>
      <c r="C105" s="1053"/>
      <c r="D105" s="1053"/>
      <c r="E105" s="1053"/>
      <c r="F105" s="1054"/>
      <c r="G105" s="1053"/>
      <c r="H105" s="1053"/>
      <c r="I105" s="1053"/>
      <c r="J105" s="1053"/>
      <c r="K105" s="849"/>
      <c r="N105" s="849"/>
      <c r="O105" s="849"/>
      <c r="P105" s="849"/>
      <c r="Q105" s="849"/>
      <c r="R105" s="849"/>
      <c r="S105" s="849"/>
      <c r="T105" s="849"/>
      <c r="U105" s="849"/>
      <c r="V105" s="849"/>
      <c r="W105" s="849"/>
      <c r="X105" s="849"/>
      <c r="Y105" s="849"/>
      <c r="Z105" s="849"/>
      <c r="AA105" s="849"/>
      <c r="AB105" s="849"/>
      <c r="AC105" s="849"/>
      <c r="AD105" s="849"/>
      <c r="AE105" s="849"/>
      <c r="AF105" s="849"/>
    </row>
    <row r="106" spans="1:32">
      <c r="A106" s="1053"/>
      <c r="B106" s="1053"/>
      <c r="C106" s="1053"/>
      <c r="D106" s="1053"/>
      <c r="E106" s="1053"/>
      <c r="F106" s="1054"/>
      <c r="G106" s="1053"/>
      <c r="H106" s="1053"/>
      <c r="I106" s="1053"/>
      <c r="J106" s="1053"/>
      <c r="K106" s="849"/>
      <c r="N106" s="849"/>
      <c r="O106" s="849"/>
      <c r="P106" s="849"/>
      <c r="Q106" s="849"/>
      <c r="R106" s="849"/>
      <c r="S106" s="849"/>
      <c r="T106" s="849"/>
      <c r="U106" s="849"/>
      <c r="V106" s="849"/>
      <c r="W106" s="849"/>
      <c r="X106" s="849"/>
      <c r="Y106" s="849"/>
      <c r="Z106" s="849"/>
      <c r="AA106" s="849"/>
      <c r="AB106" s="849"/>
      <c r="AC106" s="849"/>
      <c r="AD106" s="849"/>
      <c r="AE106" s="849"/>
      <c r="AF106" s="849"/>
    </row>
    <row r="107" spans="1:32">
      <c r="A107" s="1053"/>
      <c r="B107" s="1053"/>
      <c r="C107" s="1053"/>
      <c r="D107" s="1053"/>
      <c r="E107" s="1053"/>
      <c r="F107" s="1054"/>
      <c r="G107" s="1053"/>
      <c r="H107" s="1053"/>
      <c r="I107" s="1053"/>
      <c r="J107" s="1053"/>
      <c r="K107" s="849"/>
      <c r="N107" s="849"/>
      <c r="O107" s="849"/>
      <c r="P107" s="849"/>
      <c r="Q107" s="849"/>
      <c r="R107" s="849"/>
      <c r="S107" s="849"/>
      <c r="T107" s="849"/>
      <c r="U107" s="849"/>
      <c r="V107" s="849"/>
      <c r="W107" s="849"/>
      <c r="X107" s="849"/>
      <c r="Y107" s="849"/>
      <c r="Z107" s="849"/>
      <c r="AA107" s="849"/>
      <c r="AB107" s="849"/>
      <c r="AC107" s="849"/>
      <c r="AD107" s="849"/>
      <c r="AE107" s="849"/>
      <c r="AF107" s="849"/>
    </row>
    <row r="108" spans="1:32">
      <c r="A108" s="1053"/>
      <c r="B108" s="1053"/>
      <c r="C108" s="1053"/>
      <c r="D108" s="1053"/>
      <c r="E108" s="1053"/>
      <c r="F108" s="1054"/>
      <c r="G108" s="1053"/>
      <c r="H108" s="1053"/>
      <c r="I108" s="1053"/>
      <c r="J108" s="1053"/>
      <c r="K108" s="849"/>
      <c r="N108" s="849"/>
      <c r="O108" s="849"/>
      <c r="P108" s="849"/>
      <c r="Q108" s="849"/>
      <c r="R108" s="849"/>
      <c r="S108" s="849"/>
      <c r="T108" s="849"/>
      <c r="U108" s="849"/>
      <c r="V108" s="849"/>
      <c r="W108" s="849"/>
      <c r="X108" s="849"/>
      <c r="Y108" s="849"/>
      <c r="Z108" s="849"/>
      <c r="AA108" s="849"/>
      <c r="AB108" s="849"/>
      <c r="AC108" s="849"/>
      <c r="AD108" s="849"/>
      <c r="AE108" s="849"/>
      <c r="AF108" s="849"/>
    </row>
    <row r="109" spans="1:32">
      <c r="A109" s="1053"/>
      <c r="B109" s="1053"/>
      <c r="C109" s="1053"/>
      <c r="D109" s="1053"/>
      <c r="E109" s="1053"/>
      <c r="F109" s="1054"/>
      <c r="G109" s="1053"/>
      <c r="H109" s="1053"/>
      <c r="I109" s="1053"/>
      <c r="J109" s="1053"/>
      <c r="K109" s="849"/>
      <c r="N109" s="849"/>
      <c r="O109" s="849"/>
      <c r="P109" s="849"/>
      <c r="Q109" s="849"/>
      <c r="R109" s="849"/>
      <c r="S109" s="849"/>
      <c r="T109" s="849"/>
      <c r="U109" s="849"/>
      <c r="V109" s="849"/>
      <c r="W109" s="849"/>
      <c r="X109" s="849"/>
      <c r="Y109" s="849"/>
      <c r="Z109" s="849"/>
      <c r="AA109" s="849"/>
      <c r="AB109" s="849"/>
      <c r="AC109" s="849"/>
      <c r="AD109" s="849"/>
      <c r="AE109" s="849"/>
      <c r="AF109" s="849"/>
    </row>
    <row r="110" spans="1:32">
      <c r="A110" s="1053"/>
      <c r="B110" s="1053"/>
      <c r="C110" s="1053"/>
      <c r="D110" s="1053"/>
      <c r="E110" s="1053"/>
      <c r="F110" s="1054"/>
      <c r="G110" s="1053"/>
      <c r="H110" s="1053"/>
      <c r="I110" s="1053"/>
      <c r="J110" s="1053"/>
      <c r="K110" s="849"/>
      <c r="N110" s="849"/>
      <c r="O110" s="849"/>
      <c r="P110" s="849"/>
      <c r="Q110" s="849"/>
      <c r="R110" s="849"/>
      <c r="S110" s="849"/>
      <c r="T110" s="849"/>
      <c r="U110" s="849"/>
      <c r="V110" s="849"/>
      <c r="W110" s="849"/>
      <c r="X110" s="849"/>
      <c r="Y110" s="849"/>
      <c r="Z110" s="849"/>
      <c r="AA110" s="849"/>
      <c r="AB110" s="849"/>
      <c r="AC110" s="849"/>
      <c r="AD110" s="849"/>
      <c r="AE110" s="849"/>
      <c r="AF110" s="849"/>
    </row>
    <row r="111" spans="1:32">
      <c r="A111" s="1053"/>
      <c r="B111" s="1053"/>
      <c r="C111" s="1053"/>
      <c r="D111" s="1053"/>
      <c r="E111" s="1053"/>
      <c r="F111" s="1054"/>
      <c r="G111" s="1053"/>
      <c r="H111" s="1053"/>
      <c r="I111" s="1053"/>
      <c r="J111" s="1053"/>
      <c r="K111" s="849"/>
      <c r="N111" s="849"/>
      <c r="O111" s="849"/>
      <c r="P111" s="849"/>
      <c r="Q111" s="849"/>
      <c r="R111" s="849"/>
      <c r="S111" s="849"/>
      <c r="T111" s="849"/>
      <c r="U111" s="849"/>
      <c r="V111" s="849"/>
      <c r="W111" s="849"/>
      <c r="X111" s="849"/>
      <c r="Y111" s="849"/>
      <c r="Z111" s="849"/>
      <c r="AA111" s="849"/>
      <c r="AB111" s="849"/>
      <c r="AC111" s="849"/>
      <c r="AD111" s="849"/>
      <c r="AE111" s="849"/>
      <c r="AF111" s="849"/>
    </row>
    <row r="112" spans="1:32">
      <c r="A112" s="1053"/>
      <c r="B112" s="1053"/>
      <c r="C112" s="1053"/>
      <c r="D112" s="1053"/>
      <c r="E112" s="1053"/>
      <c r="F112" s="1054"/>
      <c r="G112" s="1053"/>
      <c r="H112" s="1053"/>
      <c r="I112" s="1053"/>
      <c r="J112" s="1053"/>
      <c r="K112" s="849"/>
      <c r="N112" s="849"/>
      <c r="O112" s="849"/>
      <c r="P112" s="849"/>
      <c r="Q112" s="849"/>
      <c r="R112" s="849"/>
      <c r="S112" s="849"/>
      <c r="T112" s="849"/>
      <c r="U112" s="849"/>
      <c r="V112" s="849"/>
      <c r="W112" s="849"/>
      <c r="X112" s="849"/>
      <c r="Y112" s="849"/>
      <c r="Z112" s="849"/>
      <c r="AA112" s="849"/>
      <c r="AB112" s="849"/>
      <c r="AC112" s="849"/>
      <c r="AD112" s="849"/>
      <c r="AE112" s="849"/>
      <c r="AF112" s="849"/>
    </row>
    <row r="113" spans="1:32">
      <c r="A113" s="1053"/>
      <c r="B113" s="1053"/>
      <c r="C113" s="1053"/>
      <c r="D113" s="1053"/>
      <c r="E113" s="1053"/>
      <c r="F113" s="1054"/>
      <c r="G113" s="1053"/>
      <c r="H113" s="1053"/>
      <c r="I113" s="1053"/>
      <c r="J113" s="1053"/>
      <c r="K113" s="849"/>
      <c r="N113" s="849"/>
      <c r="O113" s="849"/>
      <c r="P113" s="849"/>
      <c r="Q113" s="849"/>
      <c r="R113" s="849"/>
      <c r="S113" s="849"/>
      <c r="T113" s="849"/>
      <c r="U113" s="849"/>
      <c r="V113" s="849"/>
      <c r="W113" s="849"/>
      <c r="X113" s="849"/>
      <c r="Y113" s="849"/>
      <c r="Z113" s="849"/>
      <c r="AA113" s="849"/>
      <c r="AB113" s="849"/>
      <c r="AC113" s="849"/>
      <c r="AD113" s="849"/>
      <c r="AE113" s="849"/>
      <c r="AF113" s="849"/>
    </row>
    <row r="114" spans="1:32">
      <c r="A114" s="1053"/>
      <c r="B114" s="1053"/>
      <c r="C114" s="1053"/>
      <c r="D114" s="1053"/>
      <c r="E114" s="1053"/>
      <c r="F114" s="1055"/>
      <c r="G114" s="1053"/>
      <c r="H114" s="1053"/>
      <c r="I114" s="1056"/>
      <c r="J114" s="1056"/>
      <c r="K114" s="849"/>
      <c r="N114" s="849"/>
      <c r="O114" s="849"/>
      <c r="P114" s="849"/>
      <c r="Q114" s="849"/>
      <c r="R114" s="849"/>
      <c r="S114" s="849"/>
      <c r="T114" s="849"/>
      <c r="U114" s="849"/>
      <c r="V114" s="849"/>
      <c r="W114" s="849"/>
      <c r="X114" s="849"/>
      <c r="Y114" s="849"/>
      <c r="Z114" s="849"/>
      <c r="AA114" s="849"/>
      <c r="AB114" s="849"/>
      <c r="AC114" s="849"/>
      <c r="AD114" s="849"/>
      <c r="AE114" s="849"/>
      <c r="AF114" s="849"/>
    </row>
    <row r="115" spans="1:32">
      <c r="A115" s="1053"/>
      <c r="B115" s="1053"/>
      <c r="C115" s="1053"/>
      <c r="D115" s="1053"/>
      <c r="E115" s="1053"/>
      <c r="F115" s="1055"/>
      <c r="G115" s="1053"/>
      <c r="H115" s="1053"/>
      <c r="I115" s="1056"/>
      <c r="J115" s="1056"/>
      <c r="K115" s="849"/>
      <c r="N115" s="849"/>
      <c r="O115" s="849"/>
      <c r="P115" s="849"/>
      <c r="Q115" s="849"/>
      <c r="R115" s="849"/>
      <c r="S115" s="849"/>
      <c r="T115" s="849"/>
      <c r="U115" s="849"/>
      <c r="V115" s="849"/>
      <c r="W115" s="849"/>
      <c r="X115" s="849"/>
      <c r="Y115" s="849"/>
      <c r="Z115" s="849"/>
      <c r="AA115" s="849"/>
      <c r="AB115" s="849"/>
      <c r="AC115" s="849"/>
      <c r="AD115" s="849"/>
      <c r="AE115" s="849"/>
      <c r="AF115" s="849"/>
    </row>
    <row r="116" spans="1:32">
      <c r="A116" s="1053"/>
      <c r="B116" s="1053"/>
      <c r="C116" s="1053"/>
      <c r="D116" s="1053"/>
      <c r="E116" s="1053"/>
      <c r="F116" s="1055"/>
      <c r="G116" s="1053"/>
      <c r="H116" s="1053"/>
      <c r="I116" s="1056"/>
      <c r="J116" s="1056"/>
      <c r="K116" s="849"/>
      <c r="N116" s="849"/>
      <c r="O116" s="849"/>
      <c r="P116" s="849"/>
      <c r="Q116" s="849"/>
      <c r="R116" s="849"/>
      <c r="S116" s="849"/>
      <c r="T116" s="849"/>
      <c r="U116" s="849"/>
      <c r="V116" s="849"/>
      <c r="W116" s="849"/>
      <c r="X116" s="849"/>
      <c r="Y116" s="849"/>
      <c r="Z116" s="849"/>
      <c r="AA116" s="849"/>
      <c r="AB116" s="849"/>
      <c r="AC116" s="849"/>
      <c r="AD116" s="849"/>
      <c r="AE116" s="849"/>
      <c r="AF116" s="849"/>
    </row>
    <row r="117" spans="1:32">
      <c r="A117" s="1053"/>
      <c r="B117" s="1053"/>
      <c r="C117" s="1053"/>
      <c r="D117" s="1053"/>
      <c r="E117" s="1053"/>
      <c r="F117" s="1055"/>
      <c r="G117" s="1053"/>
      <c r="H117" s="1053"/>
      <c r="I117" s="1056"/>
      <c r="J117" s="1056"/>
      <c r="K117" s="849"/>
      <c r="N117" s="849"/>
      <c r="O117" s="849"/>
      <c r="P117" s="849"/>
      <c r="Q117" s="849"/>
      <c r="R117" s="849"/>
      <c r="S117" s="849"/>
      <c r="T117" s="849"/>
      <c r="U117" s="849"/>
      <c r="V117" s="849"/>
      <c r="W117" s="849"/>
      <c r="X117" s="849"/>
      <c r="Y117" s="849"/>
      <c r="Z117" s="849"/>
      <c r="AA117" s="849"/>
      <c r="AB117" s="849"/>
      <c r="AC117" s="849"/>
      <c r="AD117" s="849"/>
      <c r="AE117" s="849"/>
      <c r="AF117" s="849"/>
    </row>
    <row r="118" spans="1:32">
      <c r="A118" s="1053"/>
      <c r="B118" s="1053"/>
      <c r="C118" s="1053"/>
      <c r="D118" s="1053"/>
      <c r="E118" s="1053"/>
      <c r="F118" s="1055"/>
      <c r="G118" s="1053"/>
      <c r="H118" s="1053"/>
      <c r="I118" s="1056"/>
      <c r="J118" s="1056"/>
      <c r="K118" s="849"/>
      <c r="N118" s="849"/>
      <c r="O118" s="849"/>
      <c r="P118" s="849"/>
      <c r="Q118" s="849"/>
      <c r="R118" s="849"/>
      <c r="S118" s="849"/>
      <c r="T118" s="849"/>
      <c r="U118" s="849"/>
      <c r="V118" s="849"/>
      <c r="W118" s="849"/>
      <c r="X118" s="849"/>
      <c r="Y118" s="849"/>
      <c r="Z118" s="849"/>
      <c r="AA118" s="849"/>
      <c r="AB118" s="849"/>
      <c r="AC118" s="849"/>
      <c r="AD118" s="849"/>
      <c r="AE118" s="849"/>
      <c r="AF118" s="849"/>
    </row>
    <row r="119" spans="1:32">
      <c r="A119" s="1053"/>
      <c r="B119" s="1053"/>
      <c r="C119" s="1053"/>
      <c r="D119" s="1053"/>
      <c r="E119" s="1053"/>
      <c r="F119" s="1055"/>
      <c r="G119" s="1053"/>
      <c r="H119" s="1053"/>
      <c r="I119" s="1056"/>
      <c r="J119" s="1056"/>
      <c r="K119" s="849"/>
      <c r="N119" s="849"/>
      <c r="O119" s="849"/>
      <c r="P119" s="849"/>
      <c r="Q119" s="849"/>
      <c r="R119" s="849"/>
      <c r="S119" s="849"/>
      <c r="T119" s="849"/>
      <c r="U119" s="849"/>
      <c r="V119" s="849"/>
      <c r="W119" s="849"/>
      <c r="X119" s="849"/>
      <c r="Y119" s="849"/>
      <c r="Z119" s="849"/>
      <c r="AA119" s="849"/>
      <c r="AB119" s="849"/>
      <c r="AC119" s="849"/>
      <c r="AD119" s="849"/>
      <c r="AE119" s="849"/>
      <c r="AF119" s="849"/>
    </row>
    <row r="120" spans="1:32">
      <c r="A120" s="1053"/>
      <c r="B120" s="1053"/>
      <c r="C120" s="1053"/>
      <c r="D120" s="1053"/>
      <c r="E120" s="1053"/>
      <c r="F120" s="1055"/>
      <c r="G120" s="1053"/>
      <c r="H120" s="1053"/>
      <c r="I120" s="1056"/>
      <c r="J120" s="1056"/>
      <c r="K120" s="849"/>
      <c r="N120" s="849"/>
      <c r="O120" s="849"/>
      <c r="P120" s="849"/>
      <c r="Q120" s="849"/>
      <c r="R120" s="849"/>
      <c r="S120" s="849"/>
      <c r="T120" s="849"/>
      <c r="U120" s="849"/>
      <c r="V120" s="849"/>
      <c r="W120" s="849"/>
      <c r="X120" s="849"/>
      <c r="Y120" s="849"/>
      <c r="Z120" s="849"/>
      <c r="AA120" s="849"/>
      <c r="AB120" s="849"/>
      <c r="AC120" s="849"/>
      <c r="AD120" s="849"/>
      <c r="AE120" s="849"/>
      <c r="AF120" s="849"/>
    </row>
    <row r="121" spans="1:32">
      <c r="A121" s="1053"/>
      <c r="B121" s="1053"/>
      <c r="C121" s="1053"/>
      <c r="D121" s="1053"/>
      <c r="E121" s="1053"/>
      <c r="F121" s="1055"/>
      <c r="G121" s="1053"/>
      <c r="H121" s="1053"/>
      <c r="I121" s="1056"/>
      <c r="J121" s="1056"/>
      <c r="K121" s="849"/>
      <c r="N121" s="849"/>
      <c r="O121" s="849"/>
      <c r="P121" s="849"/>
      <c r="Q121" s="849"/>
      <c r="R121" s="849"/>
      <c r="S121" s="849"/>
      <c r="T121" s="849"/>
      <c r="U121" s="849"/>
      <c r="V121" s="849"/>
      <c r="W121" s="849"/>
      <c r="X121" s="849"/>
      <c r="Y121" s="849"/>
      <c r="Z121" s="849"/>
      <c r="AA121" s="849"/>
      <c r="AB121" s="849"/>
      <c r="AC121" s="849"/>
      <c r="AD121" s="849"/>
      <c r="AE121" s="849"/>
      <c r="AF121" s="849"/>
    </row>
    <row r="122" spans="1:32">
      <c r="A122" s="1053"/>
      <c r="B122" s="1053"/>
      <c r="C122" s="1053"/>
      <c r="D122" s="1053"/>
      <c r="E122" s="1053"/>
      <c r="F122" s="1055"/>
      <c r="G122" s="1053"/>
      <c r="H122" s="1053"/>
      <c r="I122" s="1056"/>
      <c r="J122" s="1056"/>
      <c r="K122" s="849"/>
      <c r="N122" s="849"/>
      <c r="O122" s="849"/>
      <c r="P122" s="849"/>
      <c r="Q122" s="849"/>
      <c r="R122" s="849"/>
      <c r="S122" s="849"/>
      <c r="T122" s="849"/>
      <c r="U122" s="849"/>
      <c r="V122" s="849"/>
      <c r="W122" s="849"/>
      <c r="X122" s="849"/>
      <c r="Y122" s="849"/>
      <c r="Z122" s="849"/>
      <c r="AA122" s="849"/>
      <c r="AB122" s="849"/>
      <c r="AC122" s="849"/>
      <c r="AD122" s="849"/>
      <c r="AE122" s="849"/>
      <c r="AF122" s="849"/>
    </row>
    <row r="123" spans="1:32">
      <c r="A123" s="1053"/>
      <c r="B123" s="1053"/>
      <c r="C123" s="1053"/>
      <c r="D123" s="1053"/>
      <c r="E123" s="1053"/>
      <c r="F123" s="1055"/>
      <c r="G123" s="1053"/>
      <c r="H123" s="1053"/>
      <c r="I123" s="1056"/>
      <c r="J123" s="1056"/>
      <c r="K123" s="849"/>
      <c r="N123" s="849"/>
      <c r="O123" s="849"/>
      <c r="P123" s="849"/>
      <c r="Q123" s="849"/>
      <c r="R123" s="849"/>
      <c r="S123" s="849"/>
      <c r="T123" s="849"/>
      <c r="U123" s="849"/>
      <c r="V123" s="849"/>
      <c r="W123" s="849"/>
      <c r="X123" s="849"/>
      <c r="Y123" s="849"/>
      <c r="Z123" s="849"/>
      <c r="AA123" s="849"/>
      <c r="AB123" s="849"/>
      <c r="AC123" s="849"/>
      <c r="AD123" s="849"/>
      <c r="AE123" s="849"/>
      <c r="AF123" s="849"/>
    </row>
    <row r="124" spans="1:32">
      <c r="A124" s="1053"/>
      <c r="B124" s="1053"/>
      <c r="C124" s="1053"/>
      <c r="D124" s="1053"/>
      <c r="E124" s="1053"/>
      <c r="F124" s="1055"/>
      <c r="G124" s="1053"/>
      <c r="H124" s="1053"/>
      <c r="I124" s="1056"/>
      <c r="J124" s="1056"/>
      <c r="K124" s="849"/>
      <c r="N124" s="849"/>
      <c r="O124" s="849"/>
      <c r="P124" s="849"/>
      <c r="Q124" s="849"/>
      <c r="R124" s="849"/>
      <c r="S124" s="849"/>
      <c r="T124" s="849"/>
      <c r="U124" s="849"/>
      <c r="V124" s="849"/>
      <c r="W124" s="849"/>
      <c r="X124" s="849"/>
      <c r="Y124" s="849"/>
      <c r="Z124" s="849"/>
      <c r="AA124" s="849"/>
      <c r="AB124" s="849"/>
      <c r="AC124" s="849"/>
      <c r="AD124" s="849"/>
      <c r="AE124" s="849"/>
      <c r="AF124" s="849"/>
    </row>
    <row r="125" spans="1:32">
      <c r="A125" s="1053"/>
      <c r="B125" s="1053"/>
      <c r="C125" s="1053"/>
      <c r="D125" s="1053"/>
      <c r="E125" s="1053"/>
      <c r="F125" s="1055"/>
      <c r="G125" s="1053"/>
      <c r="H125" s="1053"/>
      <c r="I125" s="1056"/>
      <c r="J125" s="1056"/>
      <c r="K125" s="849"/>
      <c r="N125" s="849"/>
      <c r="O125" s="849"/>
      <c r="P125" s="849"/>
      <c r="Q125" s="849"/>
      <c r="R125" s="849"/>
      <c r="S125" s="849"/>
      <c r="T125" s="849"/>
      <c r="U125" s="849"/>
      <c r="V125" s="849"/>
      <c r="W125" s="849"/>
      <c r="X125" s="849"/>
      <c r="Y125" s="849"/>
      <c r="Z125" s="849"/>
      <c r="AA125" s="849"/>
      <c r="AB125" s="849"/>
      <c r="AC125" s="849"/>
      <c r="AD125" s="849"/>
      <c r="AE125" s="849"/>
      <c r="AF125" s="849"/>
    </row>
    <row r="126" spans="1:32">
      <c r="A126" s="1053"/>
      <c r="B126" s="1053"/>
      <c r="C126" s="1053"/>
      <c r="D126" s="1053"/>
      <c r="E126" s="1053"/>
      <c r="F126" s="1055"/>
      <c r="G126" s="1053"/>
      <c r="H126" s="1053"/>
      <c r="I126" s="1056"/>
      <c r="J126" s="1056"/>
      <c r="K126" s="849"/>
      <c r="N126" s="849"/>
      <c r="O126" s="849"/>
      <c r="P126" s="849"/>
      <c r="Q126" s="849"/>
      <c r="R126" s="849"/>
      <c r="S126" s="849"/>
      <c r="T126" s="849"/>
      <c r="U126" s="849"/>
      <c r="V126" s="849"/>
      <c r="W126" s="849"/>
      <c r="X126" s="849"/>
      <c r="Y126" s="849"/>
      <c r="Z126" s="849"/>
      <c r="AA126" s="849"/>
      <c r="AB126" s="849"/>
      <c r="AC126" s="849"/>
      <c r="AD126" s="849"/>
      <c r="AE126" s="849"/>
      <c r="AF126" s="849"/>
    </row>
    <row r="127" spans="1:32">
      <c r="A127" s="1053"/>
      <c r="B127" s="1053"/>
      <c r="C127" s="1053"/>
      <c r="D127" s="1053"/>
      <c r="E127" s="1053"/>
      <c r="F127" s="1055"/>
      <c r="G127" s="1053"/>
      <c r="H127" s="1053"/>
      <c r="I127" s="1056"/>
      <c r="J127" s="1056"/>
      <c r="K127" s="849"/>
      <c r="N127" s="849"/>
      <c r="O127" s="849"/>
      <c r="P127" s="849"/>
      <c r="Q127" s="849"/>
      <c r="R127" s="849"/>
      <c r="S127" s="849"/>
      <c r="T127" s="849"/>
      <c r="U127" s="849"/>
      <c r="V127" s="849"/>
      <c r="W127" s="849"/>
      <c r="X127" s="849"/>
      <c r="Y127" s="849"/>
      <c r="Z127" s="849"/>
      <c r="AA127" s="849"/>
      <c r="AB127" s="849"/>
      <c r="AC127" s="849"/>
      <c r="AD127" s="849"/>
      <c r="AE127" s="849"/>
      <c r="AF127" s="849"/>
    </row>
    <row r="128" spans="1:32">
      <c r="A128" s="1053"/>
      <c r="B128" s="1053"/>
      <c r="C128" s="1053"/>
      <c r="D128" s="1053"/>
      <c r="E128" s="1053"/>
      <c r="F128" s="1055"/>
      <c r="G128" s="1053"/>
      <c r="H128" s="1053"/>
      <c r="I128" s="1056"/>
      <c r="J128" s="1056"/>
      <c r="K128" s="849"/>
      <c r="N128" s="849"/>
      <c r="O128" s="849"/>
      <c r="P128" s="849"/>
      <c r="Q128" s="849"/>
      <c r="R128" s="849"/>
      <c r="S128" s="849"/>
      <c r="T128" s="849"/>
      <c r="U128" s="849"/>
      <c r="V128" s="849"/>
      <c r="W128" s="849"/>
      <c r="X128" s="849"/>
      <c r="Y128" s="849"/>
      <c r="Z128" s="849"/>
      <c r="AA128" s="849"/>
      <c r="AB128" s="849"/>
      <c r="AC128" s="849"/>
      <c r="AD128" s="849"/>
      <c r="AE128" s="849"/>
      <c r="AF128" s="849"/>
    </row>
    <row r="129" spans="1:32">
      <c r="A129" s="1053"/>
      <c r="B129" s="1053"/>
      <c r="C129" s="1053"/>
      <c r="D129" s="1053"/>
      <c r="E129" s="1053"/>
      <c r="F129" s="1055"/>
      <c r="G129" s="1053"/>
      <c r="H129" s="1053"/>
      <c r="I129" s="1056"/>
      <c r="J129" s="1056"/>
      <c r="K129" s="849"/>
      <c r="N129" s="849"/>
      <c r="O129" s="849"/>
      <c r="P129" s="849"/>
      <c r="Q129" s="849"/>
      <c r="R129" s="849"/>
      <c r="S129" s="849"/>
      <c r="T129" s="849"/>
      <c r="U129" s="849"/>
      <c r="V129" s="849"/>
      <c r="W129" s="849"/>
      <c r="X129" s="849"/>
      <c r="Y129" s="849"/>
      <c r="Z129" s="849"/>
      <c r="AA129" s="849"/>
      <c r="AB129" s="849"/>
      <c r="AC129" s="849"/>
      <c r="AD129" s="849"/>
      <c r="AE129" s="849"/>
      <c r="AF129" s="849"/>
    </row>
    <row r="130" spans="1:32">
      <c r="A130" s="1053"/>
      <c r="B130" s="1053"/>
      <c r="C130" s="1053"/>
      <c r="D130" s="1053"/>
      <c r="E130" s="1053"/>
      <c r="F130" s="1055"/>
      <c r="G130" s="1053"/>
      <c r="H130" s="1053"/>
      <c r="I130" s="1056"/>
      <c r="J130" s="1056"/>
      <c r="K130" s="849"/>
      <c r="N130" s="849"/>
      <c r="O130" s="849"/>
      <c r="P130" s="849"/>
      <c r="Q130" s="849"/>
      <c r="R130" s="849"/>
      <c r="S130" s="849"/>
      <c r="T130" s="849"/>
      <c r="U130" s="849"/>
      <c r="V130" s="849"/>
      <c r="W130" s="849"/>
      <c r="X130" s="849"/>
      <c r="Y130" s="849"/>
      <c r="Z130" s="849"/>
      <c r="AA130" s="849"/>
      <c r="AB130" s="849"/>
      <c r="AC130" s="849"/>
      <c r="AD130" s="849"/>
      <c r="AE130" s="849"/>
      <c r="AF130" s="849"/>
    </row>
    <row r="131" spans="1:32">
      <c r="A131" s="1053"/>
      <c r="B131" s="1053"/>
      <c r="C131" s="1053"/>
      <c r="D131" s="1053"/>
      <c r="E131" s="1053"/>
      <c r="F131" s="1055"/>
      <c r="G131" s="1053"/>
      <c r="H131" s="1053"/>
      <c r="I131" s="1056"/>
      <c r="J131" s="1056"/>
      <c r="K131" s="849"/>
      <c r="N131" s="849"/>
      <c r="O131" s="849"/>
      <c r="P131" s="849"/>
      <c r="Q131" s="849"/>
      <c r="R131" s="849"/>
      <c r="S131" s="849"/>
      <c r="T131" s="849"/>
      <c r="U131" s="849"/>
      <c r="V131" s="849"/>
      <c r="W131" s="849"/>
      <c r="X131" s="849"/>
      <c r="Y131" s="849"/>
      <c r="Z131" s="849"/>
      <c r="AA131" s="849"/>
      <c r="AB131" s="849"/>
      <c r="AC131" s="849"/>
      <c r="AD131" s="849"/>
      <c r="AE131" s="849"/>
      <c r="AF131" s="849"/>
    </row>
  </sheetData>
  <sheetProtection formatColumns="0" formatRows="0" selectLockedCells="1"/>
  <customSheetViews>
    <customSheetView guid="{1BFD9C24-2F44-4B3F-BC11-27A15F339058}" scale="85" fitToPage="1" printArea="1" hiddenRows="1" hiddenColumns="1" view="pageBreakPreview" topLeftCell="A20">
      <selection activeCell="I34" sqref="I34"/>
      <pageMargins left="0.24" right="0.23" top="0.53" bottom="0.44" header="0.41" footer="0.24"/>
      <printOptions horizontalCentered="1"/>
      <pageSetup paperSize="9" fitToHeight="0" orientation="landscape" r:id="rId1"/>
      <headerFooter alignWithMargins="0">
        <oddFooter>&amp;R&amp;"Book Antiqua,Bold"&amp;10Schedule-2/ Page &amp;P of &amp;N</oddFooter>
      </headerFooter>
    </customSheetView>
    <customSheetView guid="{A68B9ADD-4857-4982-919F-59DC4AD390A9}" scale="85" fitToPage="1" printArea="1" hiddenRows="1" hiddenColumns="1" view="pageBreakPreview" topLeftCell="A241">
      <selection activeCell="I101" sqref="I101"/>
      <pageMargins left="0.24" right="0.23" top="0.53" bottom="0.44" header="0.41" footer="0.24"/>
      <printOptions horizontalCentered="1"/>
      <pageSetup paperSize="9" scale="75" fitToHeight="0" orientation="landscape" r:id="rId2"/>
      <headerFooter alignWithMargins="0">
        <oddFooter>&amp;R&amp;"Book Antiqua,Bold"&amp;10Schedule-2/ Page &amp;P of &amp;N</oddFooter>
      </headerFooter>
    </customSheetView>
    <customSheetView guid="{E31EEC54-5F58-47EA-99FC-C1E22AF5375A}" scale="85" fitToPage="1" printArea="1" hiddenRows="1" view="pageBreakPreview" topLeftCell="A8">
      <selection activeCell="I22" sqref="I22"/>
      <pageMargins left="0.24" right="0.23" top="0.53" bottom="0.44" header="0.41" footer="0.24"/>
      <printOptions horizontalCentered="1"/>
      <pageSetup paperSize="9" scale="77" fitToHeight="0" orientation="landscape" r:id="rId3"/>
      <headerFooter alignWithMargins="0">
        <oddFooter>&amp;R&amp;"Book Antiqua,Bold"&amp;10Schedule-2/ Page &amp;P of &amp;N</oddFooter>
      </headerFooter>
    </customSheetView>
    <customSheetView guid="{498493C3-769C-4143-9114-C68CD1D40B11}" scale="85" fitToPage="1" printArea="1" hiddenRows="1" view="pageBreakPreview" topLeftCell="A302">
      <selection activeCell="I22" sqref="I22"/>
      <pageMargins left="0.24" right="0.23" top="0.53" bottom="0.44" header="0.41" footer="0.24"/>
      <printOptions horizontalCentered="1"/>
      <pageSetup paperSize="9" scale="77" fitToHeight="0" orientation="landscape" r:id="rId4"/>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5"/>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6"/>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7"/>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8"/>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9"/>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10"/>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1"/>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7"/>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8"/>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9"/>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20"/>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21"/>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22"/>
      <headerFooter alignWithMargins="0">
        <oddFooter>&amp;R&amp;"Book Antiqua,Bold"&amp;10Schedule-2/ Page &amp;P of &amp;N</oddFooter>
      </headerFooter>
    </customSheetView>
    <customSheetView guid="{0E784DF4-DCB0-4594-B697-9BB3E5A34D91}" scale="85" fitToPage="1" printArea="1" hiddenRows="1" view="pageBreakPreview" topLeftCell="A38">
      <selection activeCell="I22" sqref="I22"/>
      <pageMargins left="0.24" right="0.23" top="0.53" bottom="0.44" header="0.41" footer="0.24"/>
      <printOptions horizontalCentered="1"/>
      <pageSetup paperSize="9" scale="77" fitToHeight="0" orientation="landscape" r:id="rId23"/>
      <headerFooter alignWithMargins="0">
        <oddFooter>&amp;R&amp;"Book Antiqua,Bold"&amp;10Schedule-2/ Page &amp;P of &amp;N</oddFooter>
      </headerFooter>
    </customSheetView>
    <customSheetView guid="{49037B54-2990-41F2-A98D-615EDAEEEC02}" scale="85" fitToPage="1" printArea="1" hiddenRows="1" hiddenColumns="1" view="pageBreakPreview" topLeftCell="A241">
      <selection activeCell="I101" sqref="I101"/>
      <pageMargins left="0.24" right="0.23" top="0.53" bottom="0.44" header="0.41" footer="0.24"/>
      <printOptions horizontalCentered="1"/>
      <pageSetup paperSize="9" scale="74" fitToHeight="0" orientation="landscape" r:id="rId24"/>
      <headerFooter alignWithMargins="0">
        <oddFooter>&amp;R&amp;"Book Antiqua,Bold"&amp;10Schedule-2/ Page &amp;P of &amp;N</oddFooter>
      </headerFooter>
    </customSheetView>
  </customSheetViews>
  <mergeCells count="15">
    <mergeCell ref="A8:B8"/>
    <mergeCell ref="B49:J49"/>
    <mergeCell ref="H51:I51"/>
    <mergeCell ref="A3:J3"/>
    <mergeCell ref="R3:S3"/>
    <mergeCell ref="A4:J4"/>
    <mergeCell ref="A7:H7"/>
    <mergeCell ref="C8:E8"/>
    <mergeCell ref="H52:I52"/>
    <mergeCell ref="C11:E11"/>
    <mergeCell ref="A9:B9"/>
    <mergeCell ref="C9:E9"/>
    <mergeCell ref="I14:J14"/>
    <mergeCell ref="A13:J13"/>
    <mergeCell ref="C10:E10"/>
  </mergeCells>
  <phoneticPr fontId="2" type="noConversion"/>
  <conditionalFormatting sqref="I20:I43">
    <cfRule type="expression" dxfId="33" priority="2318" stopIfTrue="1">
      <formula>F20&gt;0</formula>
    </cfRule>
  </conditionalFormatting>
  <conditionalFormatting sqref="I20">
    <cfRule type="cellIs" dxfId="32" priority="2317" stopIfTrue="1" operator="equal">
      <formula>"a"</formula>
    </cfRule>
  </conditionalFormatting>
  <conditionalFormatting sqref="I21:I43">
    <cfRule type="cellIs" dxfId="31" priority="11" stopIfTrue="1" operator="equal">
      <formula>"a"</formula>
    </cfRule>
  </conditionalFormatting>
  <dataValidations count="1">
    <dataValidation type="decimal" operator="greaterThan" allowBlank="1" showInputMessage="1" showErrorMessage="1" sqref="I20:I44">
      <formula1>0</formula1>
    </dataValidation>
  </dataValidations>
  <printOptions horizontalCentered="1"/>
  <pageMargins left="0.24" right="0.23" top="0.53" bottom="0.44" header="0.41" footer="0.24"/>
  <pageSetup paperSize="9" fitToHeight="0" orientation="landscape" r:id="rId25"/>
  <headerFooter alignWithMargins="0">
    <oddFooter>&amp;R&amp;"Book Antiqua,Bold"&amp;10Schedule-2/ Page &amp;P of &amp;N</oddFooter>
  </headerFooter>
  <drawing r:id="rId2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468" customWidth="1"/>
    <col min="2" max="2" width="32.625" style="434" customWidth="1"/>
    <col min="3" max="3" width="7.625" style="433" customWidth="1"/>
    <col min="4" max="4" width="9.625" style="433" customWidth="1"/>
    <col min="5" max="6" width="17.625" style="433" customWidth="1"/>
    <col min="7" max="7" width="9" style="200"/>
    <col min="8" max="10" width="9" style="375"/>
    <col min="11" max="11" width="9" style="463" hidden="1" customWidth="1"/>
    <col min="12" max="13" width="17.625" style="463" hidden="1" customWidth="1"/>
    <col min="14" max="14" width="9" style="464" hidden="1" customWidth="1"/>
    <col min="15" max="15" width="15.625" style="463" hidden="1" customWidth="1"/>
    <col min="16" max="16" width="17.125" style="463" hidden="1" customWidth="1"/>
    <col min="17" max="17" width="9" style="463" hidden="1" customWidth="1"/>
    <col min="18" max="26" width="9" style="89"/>
    <col min="27" max="37" width="9" style="201"/>
    <col min="38" max="16384" width="9" style="375"/>
  </cols>
  <sheetData>
    <row r="1" spans="1:41" s="383" customFormat="1" ht="18" customHeight="1">
      <c r="A1" s="64" t="str">
        <f>Cover!B3</f>
        <v>Specification No: SR-II/C&amp;M/WC -2828/NIT-179(E)/2020</v>
      </c>
      <c r="B1" s="65"/>
      <c r="C1" s="66"/>
      <c r="D1" s="66"/>
      <c r="E1" s="8"/>
      <c r="F1" s="9" t="s">
        <v>68</v>
      </c>
      <c r="G1" s="200"/>
      <c r="K1" s="464"/>
      <c r="L1" s="464"/>
      <c r="M1" s="464"/>
      <c r="N1" s="464"/>
      <c r="O1" s="464"/>
      <c r="P1" s="464"/>
      <c r="Q1" s="464"/>
      <c r="R1" s="192"/>
      <c r="S1" s="192"/>
      <c r="T1" s="192"/>
      <c r="U1" s="192"/>
      <c r="V1" s="192"/>
      <c r="W1" s="192"/>
      <c r="X1" s="192"/>
      <c r="Y1" s="192"/>
      <c r="Z1" s="192"/>
      <c r="AA1" s="200"/>
      <c r="AB1" s="200"/>
      <c r="AC1" s="200"/>
      <c r="AD1" s="200"/>
      <c r="AE1" s="200"/>
      <c r="AF1" s="200"/>
      <c r="AG1" s="200"/>
      <c r="AH1" s="200"/>
      <c r="AI1" s="200"/>
      <c r="AJ1" s="200"/>
      <c r="AK1" s="200"/>
    </row>
    <row r="2" spans="1:41" s="383" customFormat="1" ht="15" customHeight="1">
      <c r="A2" s="376"/>
      <c r="B2" s="432"/>
      <c r="C2" s="378"/>
      <c r="D2" s="378"/>
      <c r="E2" s="377"/>
      <c r="F2" s="377"/>
      <c r="G2" s="202"/>
      <c r="K2" s="464"/>
      <c r="L2" s="464"/>
      <c r="M2" s="464"/>
      <c r="N2" s="464"/>
      <c r="O2" s="464"/>
      <c r="P2" s="464"/>
      <c r="Q2" s="464"/>
      <c r="R2" s="192"/>
      <c r="S2" s="192"/>
      <c r="T2" s="192"/>
      <c r="U2" s="192"/>
      <c r="V2" s="192"/>
      <c r="W2" s="192"/>
      <c r="X2" s="192"/>
      <c r="Y2" s="192"/>
      <c r="Z2" s="192"/>
      <c r="AA2" s="200"/>
      <c r="AB2" s="200"/>
      <c r="AC2" s="200"/>
      <c r="AD2" s="200"/>
      <c r="AE2" s="200"/>
      <c r="AF2" s="200"/>
      <c r="AG2" s="200"/>
      <c r="AH2" s="200"/>
      <c r="AI2" s="200"/>
      <c r="AJ2" s="200"/>
      <c r="AK2" s="200"/>
    </row>
    <row r="3" spans="1:41" s="383" customFormat="1" ht="50.25" customHeight="1">
      <c r="A3" s="1377" t="str">
        <f>Cover!$B$2</f>
        <v xml:space="preserve">Establishment of Reliable Communication Network Package-I (OPGW) in Puducherry </v>
      </c>
      <c r="B3" s="1377"/>
      <c r="C3" s="1377"/>
      <c r="D3" s="1377"/>
      <c r="E3" s="1377"/>
      <c r="F3" s="1377"/>
      <c r="G3" s="431"/>
      <c r="H3" s="473"/>
      <c r="I3" s="278"/>
      <c r="J3" s="200"/>
      <c r="K3" s="200" t="s">
        <v>345</v>
      </c>
      <c r="L3" s="200"/>
      <c r="M3" s="200">
        <f>IF(ISERROR(#REF!/('Sch-6'!D14+'Sch-6'!D16+'Sch-6'!D18)),0,#REF!/( 'Sch-6'!D14+'Sch-6'!D16+'Sch-6'!D18))</f>
        <v>0</v>
      </c>
      <c r="N3" s="200"/>
      <c r="O3" s="203"/>
      <c r="P3" s="204"/>
      <c r="Q3" s="204"/>
      <c r="R3" s="204"/>
      <c r="S3" s="192"/>
      <c r="T3" s="203"/>
      <c r="U3" s="192"/>
      <c r="V3" s="192"/>
      <c r="W3" s="1406"/>
      <c r="X3" s="1406"/>
      <c r="Y3" s="192"/>
      <c r="Z3" s="192"/>
      <c r="AA3" s="192"/>
      <c r="AB3" s="192"/>
      <c r="AC3" s="192"/>
      <c r="AD3" s="192"/>
      <c r="AE3" s="192"/>
      <c r="AF3" s="192"/>
      <c r="AG3" s="192"/>
      <c r="AH3" s="192"/>
      <c r="AI3" s="192"/>
      <c r="AJ3" s="192"/>
      <c r="AK3" s="200"/>
      <c r="AL3" s="200"/>
      <c r="AM3" s="200"/>
      <c r="AN3" s="200"/>
      <c r="AO3" s="200"/>
    </row>
    <row r="4" spans="1:41" s="383" customFormat="1" ht="21.95" customHeight="1">
      <c r="A4" s="1378" t="s">
        <v>424</v>
      </c>
      <c r="B4" s="1378"/>
      <c r="C4" s="1378"/>
      <c r="D4" s="1378"/>
      <c r="E4" s="1378"/>
      <c r="F4" s="1378"/>
      <c r="G4" s="205"/>
      <c r="H4" s="474"/>
      <c r="I4" s="474"/>
      <c r="J4" s="474"/>
      <c r="K4" s="465" t="s">
        <v>346</v>
      </c>
      <c r="L4" s="467"/>
      <c r="M4" s="466" t="e">
        <f>#REF!</f>
        <v>#REF!</v>
      </c>
      <c r="N4" s="467"/>
      <c r="O4" s="467"/>
      <c r="P4" s="467"/>
      <c r="Q4" s="467"/>
      <c r="R4" s="192"/>
      <c r="S4" s="192"/>
      <c r="T4" s="192"/>
      <c r="U4" s="192"/>
      <c r="V4" s="192"/>
      <c r="W4" s="192"/>
      <c r="X4" s="192"/>
      <c r="Y4" s="192"/>
      <c r="Z4" s="192"/>
      <c r="AA4" s="200"/>
      <c r="AB4" s="200"/>
      <c r="AC4" s="200"/>
      <c r="AD4" s="200"/>
      <c r="AE4" s="200"/>
      <c r="AF4" s="200"/>
      <c r="AG4" s="200"/>
      <c r="AH4" s="200"/>
      <c r="AI4" s="200"/>
      <c r="AJ4" s="200"/>
      <c r="AK4" s="200"/>
    </row>
    <row r="5" spans="1:41" s="383" customFormat="1" ht="15" customHeight="1">
      <c r="A5" s="468"/>
      <c r="B5" s="434"/>
      <c r="C5" s="433"/>
      <c r="D5" s="433"/>
      <c r="E5" s="433"/>
      <c r="F5" s="377"/>
      <c r="G5" s="202"/>
      <c r="K5" s="469" t="s">
        <v>347</v>
      </c>
      <c r="L5" s="464"/>
      <c r="M5" s="470">
        <f>IF(ISERROR(#REF!/#REF!),0,#REF! /#REF!)</f>
        <v>0</v>
      </c>
      <c r="N5" s="464"/>
      <c r="O5" s="464"/>
      <c r="P5" s="464"/>
      <c r="Q5" s="464"/>
      <c r="R5" s="192"/>
      <c r="S5" s="192"/>
      <c r="T5" s="192"/>
      <c r="U5" s="192"/>
      <c r="V5" s="192"/>
      <c r="W5" s="192"/>
      <c r="X5" s="192"/>
      <c r="Y5" s="192"/>
      <c r="Z5" s="192"/>
      <c r="AA5" s="200"/>
      <c r="AB5" s="200"/>
      <c r="AC5" s="200"/>
      <c r="AD5" s="200"/>
      <c r="AE5" s="200"/>
      <c r="AF5" s="200"/>
      <c r="AG5" s="200"/>
      <c r="AH5" s="200"/>
      <c r="AI5" s="200"/>
      <c r="AJ5" s="200"/>
      <c r="AK5" s="200"/>
    </row>
    <row r="6" spans="1:41" s="383" customFormat="1" ht="18" customHeight="1">
      <c r="A6" s="35" t="str">
        <f>'Sch-1'!A6</f>
        <v>Bidder’s Name and Address (Sole Bidder) :</v>
      </c>
      <c r="B6" s="36"/>
      <c r="C6" s="36"/>
      <c r="D6" s="36"/>
      <c r="E6" s="73" t="s">
        <v>399</v>
      </c>
      <c r="F6" s="2"/>
      <c r="G6" s="207"/>
      <c r="K6" s="469" t="s">
        <v>350</v>
      </c>
      <c r="L6" s="464"/>
      <c r="M6" s="470" t="e">
        <f>#REF!</f>
        <v>#REF!</v>
      </c>
      <c r="N6" s="464"/>
      <c r="O6" s="464"/>
      <c r="P6" s="464"/>
      <c r="Q6" s="464"/>
      <c r="R6" s="192"/>
      <c r="S6" s="192"/>
      <c r="T6" s="192"/>
      <c r="U6" s="192"/>
      <c r="V6" s="192"/>
      <c r="W6" s="192"/>
      <c r="X6" s="192"/>
      <c r="Y6" s="192"/>
      <c r="Z6" s="192"/>
      <c r="AA6" s="200"/>
      <c r="AB6" s="200"/>
      <c r="AC6" s="200"/>
      <c r="AD6" s="200"/>
      <c r="AE6" s="200"/>
      <c r="AF6" s="200"/>
      <c r="AG6" s="200"/>
      <c r="AH6" s="200"/>
      <c r="AI6" s="200"/>
      <c r="AJ6" s="200"/>
      <c r="AK6" s="200"/>
    </row>
    <row r="7" spans="1:41" s="383" customFormat="1" ht="36" customHeight="1">
      <c r="A7" s="1407" t="str">
        <f>'Sch-1'!A7</f>
        <v/>
      </c>
      <c r="B7" s="1407"/>
      <c r="C7" s="1407"/>
      <c r="D7" s="1407"/>
      <c r="E7" s="441" t="str">
        <f>'Sch-1'!M7</f>
        <v>Contracts Services, 3rd Floor</v>
      </c>
      <c r="F7" s="2"/>
      <c r="G7" s="208"/>
      <c r="K7" s="469" t="s">
        <v>349</v>
      </c>
      <c r="L7" s="464"/>
      <c r="M7" s="471" t="e">
        <f>SUM(M3:M6)</f>
        <v>#REF!</v>
      </c>
      <c r="N7" s="464"/>
      <c r="O7" s="464"/>
      <c r="P7" s="464"/>
      <c r="Q7" s="464"/>
      <c r="R7" s="192"/>
      <c r="S7" s="192"/>
      <c r="T7" s="192"/>
      <c r="U7" s="192"/>
      <c r="V7" s="192"/>
      <c r="W7" s="192"/>
      <c r="X7" s="192"/>
      <c r="Y7" s="192"/>
      <c r="Z7" s="192"/>
      <c r="AA7" s="200"/>
      <c r="AB7" s="200"/>
      <c r="AC7" s="200"/>
      <c r="AD7" s="200"/>
      <c r="AE7" s="200"/>
      <c r="AF7" s="200"/>
      <c r="AG7" s="200"/>
      <c r="AH7" s="200"/>
      <c r="AI7" s="200"/>
      <c r="AJ7" s="200"/>
      <c r="AK7" s="200"/>
    </row>
    <row r="8" spans="1:41" s="383" customFormat="1" ht="18" customHeight="1">
      <c r="A8" s="74" t="s">
        <v>400</v>
      </c>
      <c r="B8" s="1409" t="str">
        <f>IF('Sch-1'!C8=0, "", 'Sch-1'!C8)</f>
        <v/>
      </c>
      <c r="C8" s="1409"/>
      <c r="D8" s="1409"/>
      <c r="E8" s="441" t="str">
        <f>'Sch-1'!M8</f>
        <v>Power Grid Corporation of India Ltd.,</v>
      </c>
      <c r="F8" s="2"/>
      <c r="G8" s="208"/>
      <c r="K8" s="464"/>
      <c r="L8" s="464"/>
      <c r="M8" s="464"/>
      <c r="N8" s="464"/>
      <c r="O8" s="464"/>
      <c r="P8" s="464"/>
      <c r="Q8" s="464"/>
      <c r="R8" s="192"/>
      <c r="S8" s="192"/>
      <c r="T8" s="192"/>
      <c r="U8" s="192"/>
      <c r="V8" s="192"/>
      <c r="W8" s="192"/>
      <c r="X8" s="192"/>
      <c r="Y8" s="192"/>
      <c r="Z8" s="192"/>
      <c r="AA8" s="200"/>
      <c r="AB8" s="200"/>
      <c r="AC8" s="200"/>
      <c r="AD8" s="200"/>
      <c r="AE8" s="200"/>
      <c r="AF8" s="200"/>
      <c r="AG8" s="200"/>
      <c r="AH8" s="200"/>
      <c r="AI8" s="200"/>
      <c r="AJ8" s="200"/>
      <c r="AK8" s="200"/>
    </row>
    <row r="9" spans="1:41" s="383" customFormat="1" ht="18" customHeight="1">
      <c r="A9" s="74" t="s">
        <v>402</v>
      </c>
      <c r="B9" s="1409" t="str">
        <f>IF('Sch-1'!C9=0, "", 'Sch-1'!C9)</f>
        <v/>
      </c>
      <c r="C9" s="1409"/>
      <c r="D9" s="1409"/>
      <c r="E9" s="441" t="str">
        <f>'Sch-1'!M9</f>
        <v>SRTS-II RHQ Bangalore</v>
      </c>
      <c r="F9" s="2"/>
      <c r="G9" s="208"/>
      <c r="K9" s="464"/>
      <c r="L9" s="464"/>
      <c r="M9" s="464"/>
      <c r="N9" s="464"/>
      <c r="O9" s="464"/>
      <c r="P9" s="464"/>
      <c r="Q9" s="464"/>
      <c r="R9" s="192"/>
      <c r="S9" s="192"/>
      <c r="T9" s="192"/>
      <c r="U9" s="192"/>
      <c r="V9" s="192"/>
      <c r="W9" s="192"/>
      <c r="X9" s="192"/>
      <c r="Y9" s="192"/>
      <c r="Z9" s="192"/>
      <c r="AA9" s="200"/>
      <c r="AB9" s="200"/>
      <c r="AC9" s="200"/>
      <c r="AD9" s="200"/>
      <c r="AE9" s="200"/>
      <c r="AF9" s="200"/>
      <c r="AG9" s="200"/>
      <c r="AH9" s="200"/>
      <c r="AI9" s="200"/>
      <c r="AJ9" s="200"/>
      <c r="AK9" s="200"/>
    </row>
    <row r="10" spans="1:41" s="383" customFormat="1" ht="18" customHeight="1">
      <c r="A10" s="379"/>
      <c r="B10" s="1410" t="str">
        <f>IF('Sch-1'!C10=0, "", 'Sch-1'!C10)</f>
        <v/>
      </c>
      <c r="C10" s="1410"/>
      <c r="D10" s="1410"/>
      <c r="E10" s="442">
        <f>'Sch-1'!M10</f>
        <v>0</v>
      </c>
      <c r="F10" s="377"/>
      <c r="G10" s="208"/>
      <c r="K10" s="469" t="s">
        <v>279</v>
      </c>
      <c r="L10" s="464"/>
      <c r="M10" s="470">
        <f>'Sch-1'!AA10</f>
        <v>0</v>
      </c>
      <c r="N10" s="464"/>
      <c r="O10" s="464"/>
      <c r="P10" s="464"/>
      <c r="Q10" s="464"/>
      <c r="R10" s="192"/>
      <c r="S10" s="192"/>
      <c r="T10" s="192"/>
      <c r="U10" s="192"/>
      <c r="V10" s="192"/>
      <c r="W10" s="192"/>
      <c r="X10" s="192"/>
      <c r="Y10" s="192"/>
      <c r="Z10" s="192"/>
      <c r="AA10" s="200"/>
      <c r="AB10" s="200"/>
      <c r="AC10" s="200"/>
      <c r="AD10" s="200"/>
      <c r="AE10" s="200"/>
      <c r="AF10" s="200"/>
      <c r="AG10" s="200"/>
      <c r="AH10" s="200"/>
      <c r="AI10" s="200"/>
      <c r="AJ10" s="200"/>
      <c r="AK10" s="200"/>
    </row>
    <row r="11" spans="1:41" s="383" customFormat="1" ht="18" customHeight="1">
      <c r="A11" s="379"/>
      <c r="B11" s="1410" t="str">
        <f>IF('Sch-1'!C11=0, "", 'Sch-1'!C11)</f>
        <v/>
      </c>
      <c r="C11" s="1410"/>
      <c r="D11" s="1410"/>
      <c r="E11" s="442">
        <f>'Sch-1'!M11</f>
        <v>0</v>
      </c>
      <c r="F11" s="377"/>
      <c r="G11" s="208"/>
      <c r="K11" s="469"/>
      <c r="L11" s="464"/>
      <c r="M11" s="470"/>
      <c r="N11" s="464"/>
      <c r="O11" s="464"/>
      <c r="P11" s="464"/>
      <c r="Q11" s="464"/>
      <c r="R11" s="192"/>
      <c r="S11" s="192"/>
      <c r="T11" s="192"/>
      <c r="U11" s="192"/>
      <c r="V11" s="192"/>
      <c r="W11" s="192"/>
      <c r="X11" s="192"/>
      <c r="Y11" s="192"/>
      <c r="Z11" s="192"/>
      <c r="AA11" s="200"/>
      <c r="AB11" s="200"/>
      <c r="AC11" s="200"/>
      <c r="AD11" s="200"/>
      <c r="AE11" s="200"/>
      <c r="AF11" s="200"/>
      <c r="AG11" s="200"/>
      <c r="AH11" s="200"/>
      <c r="AI11" s="200"/>
      <c r="AJ11" s="200"/>
      <c r="AK11" s="200"/>
    </row>
    <row r="12" spans="1:41" s="383" customFormat="1" ht="18" customHeight="1">
      <c r="A12" s="379"/>
      <c r="B12" s="460"/>
      <c r="C12" s="460"/>
      <c r="D12" s="460"/>
      <c r="E12" s="442"/>
      <c r="F12" s="377"/>
      <c r="G12" s="208"/>
      <c r="K12" s="469"/>
      <c r="L12" s="464"/>
      <c r="M12" s="470"/>
      <c r="N12" s="464"/>
      <c r="O12" s="464"/>
      <c r="P12" s="464"/>
      <c r="Q12" s="464"/>
      <c r="R12" s="192"/>
      <c r="S12" s="192"/>
      <c r="T12" s="192"/>
      <c r="U12" s="192"/>
      <c r="V12" s="192"/>
      <c r="W12" s="192"/>
      <c r="X12" s="192"/>
      <c r="Y12" s="192"/>
      <c r="Z12" s="192"/>
      <c r="AA12" s="200"/>
      <c r="AB12" s="200"/>
      <c r="AC12" s="200"/>
      <c r="AD12" s="200"/>
      <c r="AE12" s="200"/>
      <c r="AF12" s="200"/>
      <c r="AG12" s="200"/>
      <c r="AH12" s="200"/>
      <c r="AI12" s="200"/>
      <c r="AJ12" s="200"/>
      <c r="AK12" s="200"/>
    </row>
    <row r="13" spans="1:41" s="383" customFormat="1" ht="18" customHeight="1">
      <c r="A13" s="379"/>
      <c r="B13" s="105"/>
      <c r="C13" s="105"/>
      <c r="D13" s="105"/>
      <c r="E13" s="105"/>
      <c r="F13" s="9" t="s">
        <v>276</v>
      </c>
      <c r="G13" s="209"/>
      <c r="K13" s="464"/>
      <c r="L13" s="1408" t="s">
        <v>284</v>
      </c>
      <c r="M13" s="1408"/>
      <c r="N13" s="350" t="s">
        <v>288</v>
      </c>
      <c r="O13" s="1408" t="s">
        <v>285</v>
      </c>
      <c r="P13" s="1408"/>
      <c r="Q13" s="345"/>
      <c r="R13" s="192"/>
      <c r="S13" s="192"/>
      <c r="T13" s="192"/>
      <c r="U13" s="192"/>
      <c r="V13" s="192"/>
      <c r="W13" s="192"/>
      <c r="X13" s="192"/>
      <c r="Y13" s="192"/>
      <c r="Z13" s="192"/>
      <c r="AA13" s="200"/>
      <c r="AB13" s="200"/>
      <c r="AC13" s="200"/>
      <c r="AD13" s="200"/>
      <c r="AE13" s="200"/>
      <c r="AF13" s="200"/>
      <c r="AG13" s="200"/>
      <c r="AH13" s="200"/>
      <c r="AI13" s="200"/>
      <c r="AJ13" s="200"/>
      <c r="AK13" s="200"/>
    </row>
    <row r="14" spans="1:41" s="383" customFormat="1" ht="43.5" customHeight="1">
      <c r="A14" s="15" t="s">
        <v>364</v>
      </c>
      <c r="B14" s="15" t="s">
        <v>371</v>
      </c>
      <c r="C14" s="81" t="s">
        <v>356</v>
      </c>
      <c r="D14" s="81" t="s">
        <v>357</v>
      </c>
      <c r="E14" s="82" t="s">
        <v>372</v>
      </c>
      <c r="F14" s="82" t="s">
        <v>407</v>
      </c>
      <c r="G14" s="192"/>
      <c r="K14" s="464"/>
      <c r="L14" s="342" t="s">
        <v>372</v>
      </c>
      <c r="M14" s="342" t="s">
        <v>407</v>
      </c>
      <c r="N14" s="350"/>
      <c r="O14" s="342" t="s">
        <v>372</v>
      </c>
      <c r="P14" s="342" t="s">
        <v>407</v>
      </c>
      <c r="Q14" s="345"/>
      <c r="R14" s="192"/>
      <c r="S14" s="192"/>
      <c r="T14" s="192"/>
      <c r="U14" s="192"/>
      <c r="V14" s="192"/>
      <c r="W14" s="192"/>
      <c r="X14" s="192"/>
      <c r="Y14" s="192"/>
      <c r="Z14" s="192"/>
      <c r="AA14" s="200"/>
      <c r="AB14" s="200"/>
      <c r="AC14" s="200"/>
      <c r="AD14" s="200"/>
      <c r="AE14" s="200"/>
      <c r="AF14" s="200"/>
      <c r="AG14" s="200"/>
      <c r="AH14" s="200"/>
      <c r="AI14" s="200"/>
      <c r="AJ14" s="200"/>
      <c r="AK14" s="200"/>
    </row>
    <row r="15" spans="1:41" s="383" customFormat="1" ht="18" customHeight="1">
      <c r="A15" s="10">
        <v>1</v>
      </c>
      <c r="B15" s="10">
        <v>2</v>
      </c>
      <c r="C15" s="10">
        <v>3</v>
      </c>
      <c r="D15" s="10">
        <v>4</v>
      </c>
      <c r="E15" s="10">
        <v>5</v>
      </c>
      <c r="F15" s="10" t="s">
        <v>408</v>
      </c>
      <c r="G15" s="211"/>
      <c r="H15" s="474"/>
      <c r="I15" s="474"/>
      <c r="J15" s="474"/>
      <c r="K15" s="467"/>
      <c r="L15" s="196">
        <v>5</v>
      </c>
      <c r="M15" s="196" t="s">
        <v>408</v>
      </c>
      <c r="N15" s="350"/>
      <c r="O15" s="196">
        <v>5</v>
      </c>
      <c r="P15" s="196" t="s">
        <v>408</v>
      </c>
      <c r="Q15" s="345"/>
      <c r="R15" s="192"/>
      <c r="S15" s="192"/>
      <c r="T15" s="192"/>
      <c r="U15" s="192"/>
      <c r="V15" s="192"/>
      <c r="W15" s="192"/>
      <c r="X15" s="192"/>
      <c r="Y15" s="192"/>
      <c r="Z15" s="192"/>
      <c r="AA15" s="200"/>
      <c r="AB15" s="200"/>
      <c r="AC15" s="200"/>
      <c r="AD15" s="200"/>
      <c r="AE15" s="200"/>
      <c r="AF15" s="200"/>
      <c r="AG15" s="200"/>
      <c r="AH15" s="200"/>
      <c r="AI15" s="200"/>
      <c r="AJ15" s="200"/>
      <c r="AK15" s="200"/>
    </row>
    <row r="16" spans="1:41" s="572" customFormat="1">
      <c r="A16" s="666" t="e">
        <f>'Sch-2'!#REF!</f>
        <v>#REF!</v>
      </c>
      <c r="B16" s="666" t="e">
        <f>'Sch-2'!#REF!</f>
        <v>#REF!</v>
      </c>
      <c r="C16" s="666"/>
      <c r="D16" s="666"/>
      <c r="E16" s="488"/>
      <c r="F16" s="488"/>
      <c r="G16" s="574"/>
    </row>
    <row r="17" spans="1:7" s="573" customFormat="1" ht="21" customHeight="1">
      <c r="A17" s="666" t="e">
        <f>'Sch-2'!#REF!</f>
        <v>#REF!</v>
      </c>
      <c r="B17" s="666" t="e">
        <f>'Sch-2'!#REF!</f>
        <v>#REF!</v>
      </c>
      <c r="C17" s="666" t="e">
        <f>'Sch-2'!#REF!</f>
        <v>#REF!</v>
      </c>
      <c r="D17" s="666" t="e">
        <f>'Sch-2'!#REF!</f>
        <v>#REF!</v>
      </c>
      <c r="E17" s="488" t="e">
        <f>'Sch-2'!#REF!</f>
        <v>#REF!</v>
      </c>
      <c r="F17" s="488" t="e">
        <f t="shared" ref="F17:F54" si="0">IF(E17=0, "Included", IF(ISERROR(D17*E17), E17, D17*E17))</f>
        <v>#REF!</v>
      </c>
      <c r="G17" s="575"/>
    </row>
    <row r="18" spans="1:7" s="573" customFormat="1" ht="21" customHeight="1">
      <c r="A18" s="666"/>
      <c r="B18" s="666"/>
      <c r="C18" s="666"/>
      <c r="D18" s="666"/>
      <c r="E18" s="488"/>
      <c r="F18" s="488"/>
      <c r="G18" s="575"/>
    </row>
    <row r="19" spans="1:7" s="573" customFormat="1" ht="21" customHeight="1">
      <c r="A19" s="666" t="e">
        <f>'Sch-2'!#REF!</f>
        <v>#REF!</v>
      </c>
      <c r="B19" s="666" t="e">
        <f>'Sch-2'!#REF!</f>
        <v>#REF!</v>
      </c>
      <c r="C19" s="666" t="e">
        <f>'Sch-2'!#REF!</f>
        <v>#REF!</v>
      </c>
      <c r="D19" s="666" t="e">
        <f>'Sch-2'!#REF!</f>
        <v>#REF!</v>
      </c>
      <c r="E19" s="488" t="e">
        <f>'Sch-2'!#REF!</f>
        <v>#REF!</v>
      </c>
      <c r="F19" s="488" t="e">
        <f t="shared" si="0"/>
        <v>#REF!</v>
      </c>
      <c r="G19" s="575"/>
    </row>
    <row r="20" spans="1:7" s="572" customFormat="1" ht="67.5" customHeight="1">
      <c r="A20" s="666"/>
      <c r="B20" s="666"/>
      <c r="C20" s="666"/>
      <c r="D20" s="666"/>
      <c r="E20" s="488"/>
      <c r="F20" s="488"/>
      <c r="G20" s="574"/>
    </row>
    <row r="21" spans="1:7" s="573" customFormat="1" ht="21" customHeight="1">
      <c r="A21" s="666" t="e">
        <f>'Sch-2'!#REF!</f>
        <v>#REF!</v>
      </c>
      <c r="B21" s="666" t="e">
        <f>'Sch-2'!#REF!</f>
        <v>#REF!</v>
      </c>
      <c r="C21" s="666"/>
      <c r="D21" s="666"/>
      <c r="E21" s="488"/>
      <c r="F21" s="488"/>
      <c r="G21" s="575"/>
    </row>
    <row r="22" spans="1:7" s="573" customFormat="1" ht="21" customHeight="1">
      <c r="A22" s="666" t="e">
        <f>'Sch-2'!#REF!</f>
        <v>#REF!</v>
      </c>
      <c r="B22" s="666" t="e">
        <f>'Sch-2'!#REF!</f>
        <v>#REF!</v>
      </c>
      <c r="C22" s="666" t="e">
        <f>'Sch-2'!#REF!</f>
        <v>#REF!</v>
      </c>
      <c r="D22" s="666" t="e">
        <f>'Sch-2'!#REF!</f>
        <v>#REF!</v>
      </c>
      <c r="E22" s="488" t="e">
        <f>'Sch-2'!#REF!</f>
        <v>#REF!</v>
      </c>
      <c r="F22" s="488" t="e">
        <f t="shared" si="0"/>
        <v>#REF!</v>
      </c>
      <c r="G22" s="575"/>
    </row>
    <row r="23" spans="1:7" s="573" customFormat="1" ht="21" customHeight="1">
      <c r="A23" s="666" t="e">
        <f>'Sch-2'!#REF!</f>
        <v>#REF!</v>
      </c>
      <c r="B23" s="666" t="e">
        <f>'Sch-2'!#REF!</f>
        <v>#REF!</v>
      </c>
      <c r="C23" s="666" t="e">
        <f>'Sch-2'!#REF!</f>
        <v>#REF!</v>
      </c>
      <c r="D23" s="666" t="e">
        <f>'Sch-2'!#REF!</f>
        <v>#REF!</v>
      </c>
      <c r="E23" s="488" t="e">
        <f>'Sch-2'!#REF!</f>
        <v>#REF!</v>
      </c>
      <c r="F23" s="488" t="e">
        <f t="shared" si="0"/>
        <v>#REF!</v>
      </c>
      <c r="G23" s="575"/>
    </row>
    <row r="24" spans="1:7" s="572" customFormat="1">
      <c r="A24" s="666"/>
      <c r="B24" s="666"/>
      <c r="C24" s="666"/>
      <c r="D24" s="666"/>
      <c r="E24" s="488"/>
      <c r="F24" s="488"/>
      <c r="G24" s="574"/>
    </row>
    <row r="25" spans="1:7" s="573" customFormat="1" ht="19.5" customHeight="1">
      <c r="A25" s="666" t="e">
        <f>'Sch-2'!#REF!</f>
        <v>#REF!</v>
      </c>
      <c r="B25" s="666" t="e">
        <f>'Sch-2'!#REF!</f>
        <v>#REF!</v>
      </c>
      <c r="C25" s="666"/>
      <c r="D25" s="666"/>
      <c r="E25" s="488"/>
      <c r="F25" s="488"/>
      <c r="G25" s="575"/>
    </row>
    <row r="26" spans="1:7" s="573" customFormat="1" ht="18.75" customHeight="1">
      <c r="A26" s="666" t="e">
        <f>'Sch-2'!#REF!</f>
        <v>#REF!</v>
      </c>
      <c r="B26" s="666" t="e">
        <f>'Sch-2'!#REF!</f>
        <v>#REF!</v>
      </c>
      <c r="C26" s="666" t="e">
        <f>'Sch-2'!#REF!</f>
        <v>#REF!</v>
      </c>
      <c r="D26" s="666" t="e">
        <f>'Sch-2'!#REF!</f>
        <v>#REF!</v>
      </c>
      <c r="E26" s="488" t="e">
        <f>'Sch-2'!#REF!</f>
        <v>#REF!</v>
      </c>
      <c r="F26" s="488" t="e">
        <f t="shared" si="0"/>
        <v>#REF!</v>
      </c>
      <c r="G26" s="575"/>
    </row>
    <row r="27" spans="1:7" s="572" customFormat="1" ht="21.75" customHeight="1">
      <c r="A27" s="666" t="e">
        <f>'Sch-2'!#REF!</f>
        <v>#REF!</v>
      </c>
      <c r="B27" s="666" t="e">
        <f>'Sch-2'!#REF!</f>
        <v>#REF!</v>
      </c>
      <c r="C27" s="666" t="e">
        <f>'Sch-2'!#REF!</f>
        <v>#REF!</v>
      </c>
      <c r="D27" s="666" t="e">
        <f>'Sch-2'!#REF!</f>
        <v>#REF!</v>
      </c>
      <c r="E27" s="488" t="e">
        <f>'Sch-2'!#REF!</f>
        <v>#REF!</v>
      </c>
      <c r="F27" s="488" t="e">
        <f t="shared" si="0"/>
        <v>#REF!</v>
      </c>
      <c r="G27" s="574"/>
    </row>
    <row r="28" spans="1:7" s="573" customFormat="1" ht="17.25" customHeight="1">
      <c r="A28" s="666" t="e">
        <f>'Sch-2'!#REF!</f>
        <v>#REF!</v>
      </c>
      <c r="B28" s="666" t="e">
        <f>'Sch-2'!#REF!</f>
        <v>#REF!</v>
      </c>
      <c r="C28" s="666" t="e">
        <f>'Sch-2'!#REF!</f>
        <v>#REF!</v>
      </c>
      <c r="D28" s="666" t="e">
        <f>'Sch-2'!#REF!</f>
        <v>#REF!</v>
      </c>
      <c r="E28" s="488" t="e">
        <f>'Sch-2'!#REF!</f>
        <v>#REF!</v>
      </c>
      <c r="F28" s="488" t="e">
        <f t="shared" si="0"/>
        <v>#REF!</v>
      </c>
      <c r="G28" s="575"/>
    </row>
    <row r="29" spans="1:7" s="573" customFormat="1" ht="17.25" customHeight="1">
      <c r="A29" s="666" t="e">
        <f>'Sch-2'!#REF!</f>
        <v>#REF!</v>
      </c>
      <c r="B29" s="666" t="e">
        <f>'Sch-2'!#REF!</f>
        <v>#REF!</v>
      </c>
      <c r="C29" s="666" t="e">
        <f>'Sch-2'!#REF!</f>
        <v>#REF!</v>
      </c>
      <c r="D29" s="666" t="e">
        <f>'Sch-2'!#REF!</f>
        <v>#REF!</v>
      </c>
      <c r="E29" s="488" t="e">
        <f>'Sch-2'!#REF!</f>
        <v>#REF!</v>
      </c>
      <c r="F29" s="488" t="e">
        <f t="shared" si="0"/>
        <v>#REF!</v>
      </c>
      <c r="G29" s="575"/>
    </row>
    <row r="30" spans="1:7" s="573" customFormat="1" ht="17.25" customHeight="1">
      <c r="A30" s="666" t="e">
        <f>'Sch-2'!#REF!</f>
        <v>#REF!</v>
      </c>
      <c r="B30" s="666" t="e">
        <f>'Sch-2'!#REF!</f>
        <v>#REF!</v>
      </c>
      <c r="C30" s="666" t="e">
        <f>'Sch-2'!#REF!</f>
        <v>#REF!</v>
      </c>
      <c r="D30" s="666" t="e">
        <f>'Sch-2'!#REF!</f>
        <v>#REF!</v>
      </c>
      <c r="E30" s="488" t="e">
        <f>'Sch-2'!#REF!</f>
        <v>#REF!</v>
      </c>
      <c r="F30" s="488" t="e">
        <f t="shared" si="0"/>
        <v>#REF!</v>
      </c>
      <c r="G30" s="575"/>
    </row>
    <row r="31" spans="1:7" s="573" customFormat="1" ht="17.25" customHeight="1">
      <c r="A31" s="666" t="e">
        <f>'Sch-2'!#REF!</f>
        <v>#REF!</v>
      </c>
      <c r="B31" s="666" t="e">
        <f>'Sch-2'!#REF!</f>
        <v>#REF!</v>
      </c>
      <c r="C31" s="666" t="e">
        <f>'Sch-2'!#REF!</f>
        <v>#REF!</v>
      </c>
      <c r="D31" s="666" t="e">
        <f>'Sch-2'!#REF!</f>
        <v>#REF!</v>
      </c>
      <c r="E31" s="488" t="e">
        <f>'Sch-2'!#REF!</f>
        <v>#REF!</v>
      </c>
      <c r="F31" s="488" t="e">
        <f t="shared" si="0"/>
        <v>#REF!</v>
      </c>
      <c r="G31" s="575"/>
    </row>
    <row r="32" spans="1:7" s="573" customFormat="1" ht="17.25" customHeight="1">
      <c r="A32" s="666"/>
      <c r="B32" s="666"/>
      <c r="C32" s="666"/>
      <c r="D32" s="666"/>
      <c r="E32" s="488"/>
      <c r="F32" s="488"/>
      <c r="G32" s="575"/>
    </row>
    <row r="33" spans="1:7" s="573" customFormat="1" ht="17.25" customHeight="1">
      <c r="A33" s="666" t="e">
        <f>'Sch-2'!#REF!</f>
        <v>#REF!</v>
      </c>
      <c r="B33" s="666" t="e">
        <f>'Sch-2'!#REF!</f>
        <v>#REF!</v>
      </c>
      <c r="C33" s="666"/>
      <c r="D33" s="666"/>
      <c r="E33" s="488"/>
      <c r="F33" s="488"/>
      <c r="G33" s="575"/>
    </row>
    <row r="34" spans="1:7" s="573" customFormat="1" ht="17.25" customHeight="1">
      <c r="A34" s="666" t="e">
        <f>'Sch-2'!#REF!</f>
        <v>#REF!</v>
      </c>
      <c r="B34" s="666" t="e">
        <f>'Sch-2'!#REF!</f>
        <v>#REF!</v>
      </c>
      <c r="C34" s="666" t="e">
        <f>'Sch-2'!#REF!</f>
        <v>#REF!</v>
      </c>
      <c r="D34" s="666" t="e">
        <f>'Sch-2'!#REF!</f>
        <v>#REF!</v>
      </c>
      <c r="E34" s="488" t="e">
        <f>'Sch-2'!#REF!</f>
        <v>#REF!</v>
      </c>
      <c r="F34" s="488" t="e">
        <f t="shared" si="0"/>
        <v>#REF!</v>
      </c>
      <c r="G34" s="575"/>
    </row>
    <row r="35" spans="1:7" s="573" customFormat="1" ht="17.25" customHeight="1">
      <c r="A35" s="666"/>
      <c r="B35" s="666"/>
      <c r="C35" s="666"/>
      <c r="D35" s="666"/>
      <c r="E35" s="488"/>
      <c r="F35" s="488"/>
      <c r="G35" s="575"/>
    </row>
    <row r="36" spans="1:7" s="573" customFormat="1" ht="17.25" customHeight="1">
      <c r="A36" s="666" t="e">
        <f>'Sch-2'!#REF!</f>
        <v>#REF!</v>
      </c>
      <c r="B36" s="666" t="e">
        <f>'Sch-2'!#REF!</f>
        <v>#REF!</v>
      </c>
      <c r="C36" s="666"/>
      <c r="D36" s="666"/>
      <c r="E36" s="488"/>
      <c r="F36" s="488"/>
      <c r="G36" s="575"/>
    </row>
    <row r="37" spans="1:7" s="573" customFormat="1" ht="17.25" customHeight="1">
      <c r="A37" s="666" t="e">
        <f>'Sch-2'!#REF!</f>
        <v>#REF!</v>
      </c>
      <c r="B37" s="666" t="e">
        <f>'Sch-2'!#REF!</f>
        <v>#REF!</v>
      </c>
      <c r="C37" s="666" t="e">
        <f>'Sch-2'!#REF!</f>
        <v>#REF!</v>
      </c>
      <c r="D37" s="666" t="e">
        <f>'Sch-2'!#REF!</f>
        <v>#REF!</v>
      </c>
      <c r="E37" s="488" t="e">
        <f>'Sch-2'!#REF!</f>
        <v>#REF!</v>
      </c>
      <c r="F37" s="488" t="e">
        <f t="shared" si="0"/>
        <v>#REF!</v>
      </c>
      <c r="G37" s="575"/>
    </row>
    <row r="38" spans="1:7" s="573" customFormat="1" ht="17.25" customHeight="1">
      <c r="A38" s="666" t="e">
        <f>'Sch-2'!#REF!</f>
        <v>#REF!</v>
      </c>
      <c r="B38" s="666" t="e">
        <f>'Sch-2'!#REF!</f>
        <v>#REF!</v>
      </c>
      <c r="C38" s="666" t="e">
        <f>'Sch-2'!#REF!</f>
        <v>#REF!</v>
      </c>
      <c r="D38" s="666" t="e">
        <f>'Sch-2'!#REF!</f>
        <v>#REF!</v>
      </c>
      <c r="E38" s="488" t="e">
        <f>'Sch-2'!#REF!</f>
        <v>#REF!</v>
      </c>
      <c r="F38" s="488" t="e">
        <f t="shared" si="0"/>
        <v>#REF!</v>
      </c>
      <c r="G38" s="575"/>
    </row>
    <row r="39" spans="1:7" s="573" customFormat="1" ht="17.25" customHeight="1">
      <c r="A39" s="666" t="e">
        <f>'Sch-2'!#REF!</f>
        <v>#REF!</v>
      </c>
      <c r="B39" s="666" t="e">
        <f>'Sch-2'!#REF!</f>
        <v>#REF!</v>
      </c>
      <c r="C39" s="666" t="e">
        <f>'Sch-2'!#REF!</f>
        <v>#REF!</v>
      </c>
      <c r="D39" s="666" t="e">
        <f>'Sch-2'!#REF!</f>
        <v>#REF!</v>
      </c>
      <c r="E39" s="488" t="e">
        <f>'Sch-2'!#REF!</f>
        <v>#REF!</v>
      </c>
      <c r="F39" s="488" t="e">
        <f t="shared" si="0"/>
        <v>#REF!</v>
      </c>
      <c r="G39" s="575"/>
    </row>
    <row r="40" spans="1:7" s="573" customFormat="1" ht="17.25" customHeight="1">
      <c r="A40" s="666" t="e">
        <f>'Sch-2'!#REF!</f>
        <v>#REF!</v>
      </c>
      <c r="B40" s="666" t="e">
        <f>'Sch-2'!#REF!</f>
        <v>#REF!</v>
      </c>
      <c r="C40" s="666" t="e">
        <f>'Sch-2'!#REF!</f>
        <v>#REF!</v>
      </c>
      <c r="D40" s="666" t="e">
        <f>'Sch-2'!#REF!</f>
        <v>#REF!</v>
      </c>
      <c r="E40" s="488" t="e">
        <f>'Sch-2'!#REF!</f>
        <v>#REF!</v>
      </c>
      <c r="F40" s="488" t="e">
        <f t="shared" si="0"/>
        <v>#REF!</v>
      </c>
      <c r="G40" s="575"/>
    </row>
    <row r="41" spans="1:7" s="573" customFormat="1" ht="17.25" customHeight="1">
      <c r="A41" s="666"/>
      <c r="B41" s="666"/>
      <c r="C41" s="666"/>
      <c r="D41" s="666"/>
      <c r="E41" s="488"/>
      <c r="F41" s="488"/>
      <c r="G41" s="575"/>
    </row>
    <row r="42" spans="1:7" s="573" customFormat="1" ht="17.25" customHeight="1">
      <c r="A42" s="666" t="e">
        <f>'Sch-2'!#REF!</f>
        <v>#REF!</v>
      </c>
      <c r="B42" s="666" t="e">
        <f>'Sch-2'!#REF!</f>
        <v>#REF!</v>
      </c>
      <c r="C42" s="666"/>
      <c r="D42" s="666"/>
      <c r="E42" s="488"/>
      <c r="F42" s="488"/>
      <c r="G42" s="575"/>
    </row>
    <row r="43" spans="1:7" s="573" customFormat="1" ht="17.25" customHeight="1">
      <c r="A43" s="666" t="e">
        <f>'Sch-2'!#REF!</f>
        <v>#REF!</v>
      </c>
      <c r="B43" s="666" t="e">
        <f>'Sch-2'!#REF!</f>
        <v>#REF!</v>
      </c>
      <c r="C43" s="666" t="e">
        <f>'Sch-2'!#REF!</f>
        <v>#REF!</v>
      </c>
      <c r="D43" s="666" t="e">
        <f>'Sch-2'!#REF!</f>
        <v>#REF!</v>
      </c>
      <c r="E43" s="488" t="e">
        <f>'Sch-2'!#REF!</f>
        <v>#REF!</v>
      </c>
      <c r="F43" s="488" t="e">
        <f t="shared" si="0"/>
        <v>#REF!</v>
      </c>
      <c r="G43" s="575"/>
    </row>
    <row r="44" spans="1:7" s="573" customFormat="1" ht="17.25" customHeight="1">
      <c r="A44" s="666" t="e">
        <f>'Sch-2'!#REF!</f>
        <v>#REF!</v>
      </c>
      <c r="B44" s="666" t="e">
        <f>'Sch-2'!#REF!</f>
        <v>#REF!</v>
      </c>
      <c r="C44" s="666" t="e">
        <f>'Sch-2'!#REF!</f>
        <v>#REF!</v>
      </c>
      <c r="D44" s="666" t="e">
        <f>'Sch-2'!#REF!</f>
        <v>#REF!</v>
      </c>
      <c r="E44" s="488" t="e">
        <f>'Sch-2'!#REF!</f>
        <v>#REF!</v>
      </c>
      <c r="F44" s="488" t="e">
        <f t="shared" si="0"/>
        <v>#REF!</v>
      </c>
      <c r="G44" s="575"/>
    </row>
    <row r="45" spans="1:7" s="573" customFormat="1" ht="17.25" customHeight="1">
      <c r="A45" s="666" t="e">
        <f>'Sch-2'!#REF!</f>
        <v>#REF!</v>
      </c>
      <c r="B45" s="666" t="e">
        <f>'Sch-2'!#REF!</f>
        <v>#REF!</v>
      </c>
      <c r="C45" s="666" t="e">
        <f>'Sch-2'!#REF!</f>
        <v>#REF!</v>
      </c>
      <c r="D45" s="666" t="e">
        <f>'Sch-2'!#REF!</f>
        <v>#REF!</v>
      </c>
      <c r="E45" s="488" t="e">
        <f>'Sch-2'!#REF!</f>
        <v>#REF!</v>
      </c>
      <c r="F45" s="488" t="e">
        <f t="shared" si="0"/>
        <v>#REF!</v>
      </c>
      <c r="G45" s="575"/>
    </row>
    <row r="46" spans="1:7" s="573" customFormat="1" ht="17.25" customHeight="1">
      <c r="A46" s="666" t="e">
        <f>'Sch-2'!#REF!</f>
        <v>#REF!</v>
      </c>
      <c r="B46" s="666" t="e">
        <f>'Sch-2'!#REF!</f>
        <v>#REF!</v>
      </c>
      <c r="C46" s="666" t="e">
        <f>'Sch-2'!#REF!</f>
        <v>#REF!</v>
      </c>
      <c r="D46" s="666" t="e">
        <f>'Sch-2'!#REF!</f>
        <v>#REF!</v>
      </c>
      <c r="E46" s="488" t="e">
        <f>'Sch-2'!#REF!</f>
        <v>#REF!</v>
      </c>
      <c r="F46" s="488" t="e">
        <f t="shared" si="0"/>
        <v>#REF!</v>
      </c>
      <c r="G46" s="575"/>
    </row>
    <row r="47" spans="1:7" s="573" customFormat="1" ht="17.25" customHeight="1">
      <c r="A47" s="666" t="e">
        <f>'Sch-2'!#REF!</f>
        <v>#REF!</v>
      </c>
      <c r="B47" s="666" t="e">
        <f>'Sch-2'!#REF!</f>
        <v>#REF!</v>
      </c>
      <c r="C47" s="666" t="e">
        <f>'Sch-2'!#REF!</f>
        <v>#REF!</v>
      </c>
      <c r="D47" s="666" t="e">
        <f>'Sch-2'!#REF!</f>
        <v>#REF!</v>
      </c>
      <c r="E47" s="488" t="e">
        <f>'Sch-2'!#REF!</f>
        <v>#REF!</v>
      </c>
      <c r="F47" s="488" t="e">
        <f t="shared" si="0"/>
        <v>#REF!</v>
      </c>
      <c r="G47" s="575"/>
    </row>
    <row r="48" spans="1:7" s="573" customFormat="1" ht="17.25" customHeight="1">
      <c r="A48" s="666" t="e">
        <f>'Sch-2'!#REF!</f>
        <v>#REF!</v>
      </c>
      <c r="B48" s="666" t="e">
        <f>'Sch-2'!#REF!</f>
        <v>#REF!</v>
      </c>
      <c r="C48" s="666" t="e">
        <f>'Sch-2'!#REF!</f>
        <v>#REF!</v>
      </c>
      <c r="D48" s="666" t="e">
        <f>'Sch-2'!#REF!</f>
        <v>#REF!</v>
      </c>
      <c r="E48" s="488" t="e">
        <f>'Sch-2'!#REF!</f>
        <v>#REF!</v>
      </c>
      <c r="F48" s="488" t="e">
        <f t="shared" si="0"/>
        <v>#REF!</v>
      </c>
      <c r="G48" s="575"/>
    </row>
    <row r="49" spans="1:7" s="573" customFormat="1" ht="17.25" customHeight="1">
      <c r="A49" s="666" t="e">
        <f>'Sch-2'!#REF!</f>
        <v>#REF!</v>
      </c>
      <c r="B49" s="666" t="e">
        <f>'Sch-2'!#REF!</f>
        <v>#REF!</v>
      </c>
      <c r="C49" s="666" t="e">
        <f>'Sch-2'!#REF!</f>
        <v>#REF!</v>
      </c>
      <c r="D49" s="666" t="e">
        <f>'Sch-2'!#REF!</f>
        <v>#REF!</v>
      </c>
      <c r="E49" s="488" t="e">
        <f>'Sch-2'!#REF!</f>
        <v>#REF!</v>
      </c>
      <c r="F49" s="488" t="e">
        <f t="shared" si="0"/>
        <v>#REF!</v>
      </c>
      <c r="G49" s="575"/>
    </row>
    <row r="50" spans="1:7" s="573" customFormat="1" ht="17.25" customHeight="1">
      <c r="A50" s="666" t="e">
        <f>'Sch-2'!#REF!</f>
        <v>#REF!</v>
      </c>
      <c r="B50" s="666" t="e">
        <f>'Sch-2'!#REF!</f>
        <v>#REF!</v>
      </c>
      <c r="C50" s="666" t="e">
        <f>'Sch-2'!#REF!</f>
        <v>#REF!</v>
      </c>
      <c r="D50" s="666" t="e">
        <f>'Sch-2'!#REF!</f>
        <v>#REF!</v>
      </c>
      <c r="E50" s="488" t="e">
        <f>'Sch-2'!#REF!</f>
        <v>#REF!</v>
      </c>
      <c r="F50" s="488" t="e">
        <f t="shared" si="0"/>
        <v>#REF!</v>
      </c>
      <c r="G50" s="575"/>
    </row>
    <row r="51" spans="1:7" s="573" customFormat="1" ht="17.25" customHeight="1">
      <c r="A51" s="666"/>
      <c r="B51" s="666"/>
      <c r="C51" s="666"/>
      <c r="D51" s="666"/>
      <c r="E51" s="488"/>
      <c r="F51" s="488"/>
      <c r="G51" s="575"/>
    </row>
    <row r="52" spans="1:7" s="573" customFormat="1" ht="17.25" customHeight="1">
      <c r="A52" s="666" t="e">
        <f>'Sch-2'!#REF!</f>
        <v>#REF!</v>
      </c>
      <c r="B52" s="666" t="e">
        <f>'Sch-2'!#REF!</f>
        <v>#REF!</v>
      </c>
      <c r="C52" s="666"/>
      <c r="D52" s="666"/>
      <c r="E52" s="488"/>
      <c r="F52" s="488"/>
      <c r="G52" s="575"/>
    </row>
    <row r="53" spans="1:7" s="573" customFormat="1" ht="17.25" customHeight="1">
      <c r="A53" s="666"/>
      <c r="B53" s="666" t="e">
        <f>'Sch-2'!#REF!</f>
        <v>#REF!</v>
      </c>
      <c r="C53" s="666" t="e">
        <f>'Sch-2'!#REF!</f>
        <v>#REF!</v>
      </c>
      <c r="D53" s="666" t="e">
        <f>'Sch-2'!#REF!</f>
        <v>#REF!</v>
      </c>
      <c r="E53" s="488" t="e">
        <f>'Sch-2'!#REF!</f>
        <v>#REF!</v>
      </c>
      <c r="F53" s="488" t="e">
        <f>IF(E53=0, "Included", IF(ISERROR(D53*E53), E53, D53*E53))</f>
        <v>#REF!</v>
      </c>
      <c r="G53" s="575"/>
    </row>
    <row r="54" spans="1:7" s="573" customFormat="1" ht="17.25" customHeight="1">
      <c r="A54" s="666" t="e">
        <f>'Sch-2'!#REF!</f>
        <v>#REF!</v>
      </c>
      <c r="B54" s="666" t="e">
        <f>'Sch-2'!#REF!</f>
        <v>#REF!</v>
      </c>
      <c r="C54" s="666" t="e">
        <f>'Sch-2'!#REF!</f>
        <v>#REF!</v>
      </c>
      <c r="D54" s="666" t="e">
        <f>'Sch-2'!#REF!</f>
        <v>#REF!</v>
      </c>
      <c r="E54" s="488" t="e">
        <f>'Sch-2'!#REF!</f>
        <v>#REF!</v>
      </c>
      <c r="F54" s="488" t="e">
        <f t="shared" si="0"/>
        <v>#REF!</v>
      </c>
      <c r="G54" s="575"/>
    </row>
    <row r="55" spans="1:7" s="573" customFormat="1" ht="17.25" customHeight="1">
      <c r="A55" s="666" t="e">
        <f>'Sch-2'!#REF!</f>
        <v>#REF!</v>
      </c>
      <c r="B55" s="666" t="e">
        <f>'Sch-2'!#REF!</f>
        <v>#REF!</v>
      </c>
      <c r="C55" s="666" t="e">
        <f>'Sch-2'!#REF!</f>
        <v>#REF!</v>
      </c>
      <c r="D55" s="666" t="e">
        <f>'Sch-2'!#REF!</f>
        <v>#REF!</v>
      </c>
      <c r="E55" s="488" t="e">
        <f>'Sch-2'!#REF!</f>
        <v>#REF!</v>
      </c>
      <c r="F55" s="488" t="e">
        <f>IF(E55=0, "Included", IF(ISERROR(D55*E55), E55, D55*E55))</f>
        <v>#REF!</v>
      </c>
      <c r="G55" s="575"/>
    </row>
    <row r="56" spans="1:7" ht="27.95" customHeight="1">
      <c r="A56" s="500"/>
      <c r="B56" s="501" t="s">
        <v>464</v>
      </c>
      <c r="C56" s="501"/>
      <c r="D56" s="501"/>
      <c r="E56" s="486"/>
      <c r="F56" s="486" t="e">
        <f>SUM(F16:F55)</f>
        <v>#REF!</v>
      </c>
      <c r="G56" s="202"/>
    </row>
    <row r="57" spans="1:7" ht="27.95" customHeight="1">
      <c r="A57" s="476"/>
      <c r="B57" s="477"/>
      <c r="C57" s="477"/>
      <c r="D57" s="477"/>
      <c r="E57" s="478"/>
      <c r="F57" s="478"/>
      <c r="G57" s="202"/>
    </row>
    <row r="58" spans="1:7" ht="27.95" customHeight="1"/>
    <row r="59" spans="1:7" ht="27.95" customHeight="1">
      <c r="A59" s="39" t="s">
        <v>409</v>
      </c>
      <c r="B59" s="112" t="str">
        <f>'Sch-1'!B54</f>
        <v>2-Feb-2020</v>
      </c>
      <c r="C59" s="13"/>
      <c r="D59" s="40"/>
      <c r="E59" s="2"/>
      <c r="F59" s="2"/>
    </row>
    <row r="60" spans="1:7" ht="27.95" customHeight="1">
      <c r="A60" s="39" t="s">
        <v>410</v>
      </c>
      <c r="B60" s="112" t="str">
        <f>'Sch-1'!B55</f>
        <v/>
      </c>
      <c r="C60" s="2"/>
      <c r="D60" s="40" t="s">
        <v>411</v>
      </c>
      <c r="E60" s="195" t="str">
        <f>'Sch-1'!M55</f>
        <v/>
      </c>
      <c r="F60" s="2"/>
    </row>
    <row r="61" spans="1:7" ht="27.95" customHeight="1">
      <c r="A61" s="216"/>
      <c r="B61" s="215"/>
      <c r="C61" s="217"/>
      <c r="D61" s="40" t="s">
        <v>412</v>
      </c>
      <c r="E61" s="195" t="str">
        <f>'Sch-1'!M56</f>
        <v/>
      </c>
      <c r="F61" s="217"/>
    </row>
    <row r="62" spans="1:7" ht="27.95" customHeight="1">
      <c r="A62" s="39"/>
      <c r="B62" s="112"/>
      <c r="C62" s="13"/>
      <c r="D62" s="40"/>
      <c r="E62" s="2"/>
      <c r="F62" s="2"/>
    </row>
    <row r="100" spans="1:41" s="200" customFormat="1">
      <c r="A100" s="472"/>
      <c r="B100" s="472"/>
      <c r="C100" s="472"/>
      <c r="D100" s="472"/>
      <c r="E100" s="472"/>
      <c r="F100" s="472"/>
      <c r="H100" s="375"/>
      <c r="I100" s="375"/>
      <c r="J100" s="375"/>
      <c r="K100" s="463"/>
      <c r="L100" s="463"/>
      <c r="M100" s="463"/>
      <c r="N100" s="464"/>
      <c r="O100" s="463"/>
      <c r="P100" s="463"/>
      <c r="Q100" s="463"/>
      <c r="R100" s="89"/>
      <c r="S100" s="89"/>
      <c r="T100" s="89"/>
      <c r="U100" s="89"/>
      <c r="V100" s="89"/>
      <c r="W100" s="89"/>
      <c r="X100" s="89"/>
      <c r="Y100" s="89"/>
      <c r="Z100" s="89"/>
      <c r="AA100" s="201"/>
      <c r="AB100" s="201"/>
      <c r="AC100" s="201"/>
      <c r="AD100" s="201"/>
      <c r="AE100" s="201"/>
      <c r="AF100" s="201"/>
      <c r="AG100" s="201"/>
      <c r="AH100" s="201"/>
      <c r="AI100" s="201"/>
      <c r="AJ100" s="201"/>
      <c r="AK100" s="201"/>
      <c r="AL100" s="375"/>
      <c r="AM100" s="375"/>
      <c r="AN100" s="375"/>
      <c r="AO100" s="375"/>
    </row>
    <row r="101" spans="1:41" s="200" customFormat="1">
      <c r="A101" s="472"/>
      <c r="B101" s="472"/>
      <c r="C101" s="472"/>
      <c r="D101" s="472"/>
      <c r="E101" s="472"/>
      <c r="F101" s="472"/>
      <c r="H101" s="375"/>
      <c r="I101" s="375"/>
      <c r="J101" s="375"/>
      <c r="K101" s="463"/>
      <c r="L101" s="463"/>
      <c r="M101" s="463"/>
      <c r="N101" s="464"/>
      <c r="O101" s="463"/>
      <c r="P101" s="463"/>
      <c r="Q101" s="463"/>
      <c r="R101" s="89"/>
      <c r="S101" s="89"/>
      <c r="T101" s="89"/>
      <c r="U101" s="89"/>
      <c r="V101" s="89"/>
      <c r="W101" s="89"/>
      <c r="X101" s="89"/>
      <c r="Y101" s="89"/>
      <c r="Z101" s="89"/>
      <c r="AA101" s="201"/>
      <c r="AB101" s="201"/>
      <c r="AC101" s="201"/>
      <c r="AD101" s="201"/>
      <c r="AE101" s="201"/>
      <c r="AF101" s="201"/>
      <c r="AG101" s="201"/>
      <c r="AH101" s="201"/>
      <c r="AI101" s="201"/>
      <c r="AJ101" s="201"/>
      <c r="AK101" s="201"/>
      <c r="AL101" s="375"/>
      <c r="AM101" s="375"/>
      <c r="AN101" s="375"/>
      <c r="AO101" s="375"/>
    </row>
    <row r="102" spans="1:41" s="200" customFormat="1">
      <c r="A102" s="472"/>
      <c r="B102" s="472"/>
      <c r="C102" s="472"/>
      <c r="D102" s="472"/>
      <c r="E102" s="472"/>
      <c r="F102" s="472"/>
      <c r="H102" s="375"/>
      <c r="I102" s="375"/>
      <c r="J102" s="375"/>
      <c r="K102" s="463"/>
      <c r="L102" s="463"/>
      <c r="M102" s="463"/>
      <c r="N102" s="464"/>
      <c r="O102" s="463"/>
      <c r="P102" s="463"/>
      <c r="Q102" s="463"/>
      <c r="R102" s="89"/>
      <c r="S102" s="89"/>
      <c r="T102" s="89"/>
      <c r="U102" s="89"/>
      <c r="V102" s="89"/>
      <c r="W102" s="89"/>
      <c r="X102" s="89"/>
      <c r="Y102" s="89"/>
      <c r="Z102" s="89"/>
      <c r="AA102" s="201"/>
      <c r="AB102" s="201"/>
      <c r="AC102" s="201"/>
      <c r="AD102" s="201"/>
      <c r="AE102" s="201"/>
      <c r="AF102" s="201"/>
      <c r="AG102" s="201"/>
      <c r="AH102" s="201"/>
      <c r="AI102" s="201"/>
      <c r="AJ102" s="201"/>
      <c r="AK102" s="201"/>
      <c r="AL102" s="375"/>
      <c r="AM102" s="375"/>
      <c r="AN102" s="375"/>
      <c r="AO102" s="375"/>
    </row>
    <row r="103" spans="1:41" s="200" customFormat="1">
      <c r="A103" s="472"/>
      <c r="B103" s="472"/>
      <c r="C103" s="472"/>
      <c r="D103" s="472"/>
      <c r="E103" s="472"/>
      <c r="F103" s="472"/>
      <c r="H103" s="375"/>
      <c r="I103" s="375"/>
      <c r="J103" s="375"/>
      <c r="K103" s="463"/>
      <c r="L103" s="463"/>
      <c r="M103" s="463"/>
      <c r="N103" s="464"/>
      <c r="O103" s="463"/>
      <c r="P103" s="463"/>
      <c r="Q103" s="463"/>
      <c r="R103" s="89"/>
      <c r="S103" s="89"/>
      <c r="T103" s="89"/>
      <c r="U103" s="89"/>
      <c r="V103" s="89"/>
      <c r="W103" s="89"/>
      <c r="X103" s="89"/>
      <c r="Y103" s="89"/>
      <c r="Z103" s="89"/>
      <c r="AA103" s="201"/>
      <c r="AB103" s="201"/>
      <c r="AC103" s="201"/>
      <c r="AD103" s="201"/>
      <c r="AE103" s="201"/>
      <c r="AF103" s="201"/>
      <c r="AG103" s="201"/>
      <c r="AH103" s="201"/>
      <c r="AI103" s="201"/>
      <c r="AJ103" s="201"/>
      <c r="AK103" s="201"/>
      <c r="AL103" s="375"/>
      <c r="AM103" s="375"/>
      <c r="AN103" s="375"/>
      <c r="AO103" s="375"/>
    </row>
    <row r="104" spans="1:41" s="200" customFormat="1">
      <c r="A104" s="472"/>
      <c r="B104" s="472"/>
      <c r="C104" s="472"/>
      <c r="D104" s="472"/>
      <c r="E104" s="472"/>
      <c r="F104" s="472"/>
      <c r="H104" s="375"/>
      <c r="I104" s="375"/>
      <c r="J104" s="375"/>
      <c r="K104" s="463"/>
      <c r="L104" s="463"/>
      <c r="M104" s="463"/>
      <c r="N104" s="464"/>
      <c r="O104" s="463"/>
      <c r="P104" s="463"/>
      <c r="Q104" s="463"/>
      <c r="R104" s="89"/>
      <c r="S104" s="89"/>
      <c r="T104" s="89"/>
      <c r="U104" s="89"/>
      <c r="V104" s="89"/>
      <c r="W104" s="89"/>
      <c r="X104" s="89"/>
      <c r="Y104" s="89"/>
      <c r="Z104" s="89"/>
      <c r="AA104" s="201"/>
      <c r="AB104" s="201"/>
      <c r="AC104" s="201"/>
      <c r="AD104" s="201"/>
      <c r="AE104" s="201"/>
      <c r="AF104" s="201"/>
      <c r="AG104" s="201"/>
      <c r="AH104" s="201"/>
      <c r="AI104" s="201"/>
      <c r="AJ104" s="201"/>
      <c r="AK104" s="201"/>
      <c r="AL104" s="375"/>
      <c r="AM104" s="375"/>
      <c r="AN104" s="375"/>
      <c r="AO104" s="375"/>
    </row>
    <row r="105" spans="1:41" s="200" customFormat="1">
      <c r="A105" s="472"/>
      <c r="B105" s="472"/>
      <c r="C105" s="472"/>
      <c r="D105" s="472"/>
      <c r="E105" s="472"/>
      <c r="F105" s="472"/>
      <c r="H105" s="375"/>
      <c r="I105" s="375"/>
      <c r="J105" s="375"/>
      <c r="K105" s="463"/>
      <c r="L105" s="463"/>
      <c r="M105" s="463"/>
      <c r="N105" s="464"/>
      <c r="O105" s="463"/>
      <c r="P105" s="463"/>
      <c r="Q105" s="463"/>
      <c r="R105" s="89"/>
      <c r="S105" s="89"/>
      <c r="T105" s="89"/>
      <c r="U105" s="89"/>
      <c r="V105" s="89"/>
      <c r="W105" s="89"/>
      <c r="X105" s="89"/>
      <c r="Y105" s="89"/>
      <c r="Z105" s="89"/>
      <c r="AA105" s="201"/>
      <c r="AB105" s="201"/>
      <c r="AC105" s="201"/>
      <c r="AD105" s="201"/>
      <c r="AE105" s="201"/>
      <c r="AF105" s="201"/>
      <c r="AG105" s="201"/>
      <c r="AH105" s="201"/>
      <c r="AI105" s="201"/>
      <c r="AJ105" s="201"/>
      <c r="AK105" s="201"/>
      <c r="AL105" s="375"/>
      <c r="AM105" s="375"/>
      <c r="AN105" s="375"/>
      <c r="AO105" s="375"/>
    </row>
    <row r="106" spans="1:41" s="200" customFormat="1">
      <c r="A106" s="472"/>
      <c r="B106" s="472"/>
      <c r="C106" s="472"/>
      <c r="D106" s="472"/>
      <c r="E106" s="472"/>
      <c r="F106" s="472"/>
      <c r="H106" s="375"/>
      <c r="I106" s="375"/>
      <c r="J106" s="375"/>
      <c r="K106" s="463"/>
      <c r="L106" s="463"/>
      <c r="M106" s="463"/>
      <c r="N106" s="464"/>
      <c r="O106" s="463"/>
      <c r="P106" s="463"/>
      <c r="Q106" s="463"/>
      <c r="R106" s="89"/>
      <c r="S106" s="89"/>
      <c r="T106" s="89"/>
      <c r="U106" s="89"/>
      <c r="V106" s="89"/>
      <c r="W106" s="89"/>
      <c r="X106" s="89"/>
      <c r="Y106" s="89"/>
      <c r="Z106" s="89"/>
      <c r="AA106" s="201"/>
      <c r="AB106" s="201"/>
      <c r="AC106" s="201"/>
      <c r="AD106" s="201"/>
      <c r="AE106" s="201"/>
      <c r="AF106" s="201"/>
      <c r="AG106" s="201"/>
      <c r="AH106" s="201"/>
      <c r="AI106" s="201"/>
      <c r="AJ106" s="201"/>
      <c r="AK106" s="201"/>
      <c r="AL106" s="375"/>
      <c r="AM106" s="375"/>
      <c r="AN106" s="375"/>
      <c r="AO106" s="375"/>
    </row>
    <row r="107" spans="1:41" s="200" customFormat="1">
      <c r="A107" s="472"/>
      <c r="B107" s="472"/>
      <c r="C107" s="472"/>
      <c r="D107" s="472"/>
      <c r="E107" s="472"/>
      <c r="F107" s="472"/>
      <c r="H107" s="375"/>
      <c r="I107" s="375"/>
      <c r="J107" s="375"/>
      <c r="K107" s="463"/>
      <c r="L107" s="463"/>
      <c r="M107" s="463"/>
      <c r="N107" s="464"/>
      <c r="O107" s="463"/>
      <c r="P107" s="463"/>
      <c r="Q107" s="463"/>
      <c r="R107" s="89"/>
      <c r="S107" s="89"/>
      <c r="T107" s="89"/>
      <c r="U107" s="89"/>
      <c r="V107" s="89"/>
      <c r="W107" s="89"/>
      <c r="X107" s="89"/>
      <c r="Y107" s="89"/>
      <c r="Z107" s="89"/>
      <c r="AA107" s="201"/>
      <c r="AB107" s="201"/>
      <c r="AC107" s="201"/>
      <c r="AD107" s="201"/>
      <c r="AE107" s="201"/>
      <c r="AF107" s="201"/>
      <c r="AG107" s="201"/>
      <c r="AH107" s="201"/>
      <c r="AI107" s="201"/>
      <c r="AJ107" s="201"/>
      <c r="AK107" s="201"/>
      <c r="AL107" s="375"/>
      <c r="AM107" s="375"/>
      <c r="AN107" s="375"/>
      <c r="AO107" s="375"/>
    </row>
    <row r="108" spans="1:41" s="200" customFormat="1">
      <c r="A108" s="472"/>
      <c r="B108" s="472"/>
      <c r="C108" s="472"/>
      <c r="D108" s="472"/>
      <c r="E108" s="472"/>
      <c r="F108" s="472"/>
      <c r="H108" s="375"/>
      <c r="I108" s="375"/>
      <c r="J108" s="375"/>
      <c r="K108" s="463"/>
      <c r="L108" s="463"/>
      <c r="M108" s="463"/>
      <c r="N108" s="464"/>
      <c r="O108" s="463"/>
      <c r="P108" s="463"/>
      <c r="Q108" s="463"/>
      <c r="R108" s="89"/>
      <c r="S108" s="89"/>
      <c r="T108" s="89"/>
      <c r="U108" s="89"/>
      <c r="V108" s="89"/>
      <c r="W108" s="89"/>
      <c r="X108" s="89"/>
      <c r="Y108" s="89"/>
      <c r="Z108" s="89"/>
      <c r="AA108" s="201"/>
      <c r="AB108" s="201"/>
      <c r="AC108" s="201"/>
      <c r="AD108" s="201"/>
      <c r="AE108" s="201"/>
      <c r="AF108" s="201"/>
      <c r="AG108" s="201"/>
      <c r="AH108" s="201"/>
      <c r="AI108" s="201"/>
      <c r="AJ108" s="201"/>
      <c r="AK108" s="201"/>
      <c r="AL108" s="375"/>
      <c r="AM108" s="375"/>
      <c r="AN108" s="375"/>
      <c r="AO108" s="375"/>
    </row>
    <row r="109" spans="1:41" s="200" customFormat="1">
      <c r="A109" s="472"/>
      <c r="B109" s="472"/>
      <c r="C109" s="472"/>
      <c r="D109" s="472"/>
      <c r="E109" s="472"/>
      <c r="F109" s="472"/>
      <c r="H109" s="375"/>
      <c r="I109" s="375"/>
      <c r="J109" s="375"/>
      <c r="K109" s="463"/>
      <c r="L109" s="463"/>
      <c r="M109" s="463"/>
      <c r="N109" s="464"/>
      <c r="O109" s="463"/>
      <c r="P109" s="463"/>
      <c r="Q109" s="463"/>
      <c r="R109" s="89"/>
      <c r="S109" s="89"/>
      <c r="T109" s="89"/>
      <c r="U109" s="89"/>
      <c r="V109" s="89"/>
      <c r="W109" s="89"/>
      <c r="X109" s="89"/>
      <c r="Y109" s="89"/>
      <c r="Z109" s="89"/>
      <c r="AA109" s="201"/>
      <c r="AB109" s="201"/>
      <c r="AC109" s="201"/>
      <c r="AD109" s="201"/>
      <c r="AE109" s="201"/>
      <c r="AF109" s="201"/>
      <c r="AG109" s="201"/>
      <c r="AH109" s="201"/>
      <c r="AI109" s="201"/>
      <c r="AJ109" s="201"/>
      <c r="AK109" s="201"/>
      <c r="AL109" s="375"/>
      <c r="AM109" s="375"/>
      <c r="AN109" s="375"/>
      <c r="AO109" s="375"/>
    </row>
    <row r="110" spans="1:41" s="200" customFormat="1">
      <c r="A110" s="472"/>
      <c r="B110" s="472"/>
      <c r="C110" s="472"/>
      <c r="D110" s="472"/>
      <c r="E110" s="472"/>
      <c r="F110" s="472"/>
      <c r="H110" s="375"/>
      <c r="I110" s="375"/>
      <c r="J110" s="375"/>
      <c r="K110" s="463"/>
      <c r="L110" s="463"/>
      <c r="M110" s="463"/>
      <c r="N110" s="464"/>
      <c r="O110" s="463"/>
      <c r="P110" s="463"/>
      <c r="Q110" s="463"/>
      <c r="R110" s="89"/>
      <c r="S110" s="89"/>
      <c r="T110" s="89"/>
      <c r="U110" s="89"/>
      <c r="V110" s="89"/>
      <c r="W110" s="89"/>
      <c r="X110" s="89"/>
      <c r="Y110" s="89"/>
      <c r="Z110" s="89"/>
      <c r="AA110" s="201"/>
      <c r="AB110" s="201"/>
      <c r="AC110" s="201"/>
      <c r="AD110" s="201"/>
      <c r="AE110" s="201"/>
      <c r="AF110" s="201"/>
      <c r="AG110" s="201"/>
      <c r="AH110" s="201"/>
      <c r="AI110" s="201"/>
      <c r="AJ110" s="201"/>
      <c r="AK110" s="201"/>
      <c r="AL110" s="375"/>
      <c r="AM110" s="375"/>
      <c r="AN110" s="375"/>
      <c r="AO110" s="375"/>
    </row>
    <row r="111" spans="1:41" s="200" customFormat="1">
      <c r="A111" s="472"/>
      <c r="B111" s="472"/>
      <c r="C111" s="472"/>
      <c r="D111" s="472"/>
      <c r="E111" s="472"/>
      <c r="F111" s="472"/>
      <c r="H111" s="375"/>
      <c r="I111" s="375"/>
      <c r="J111" s="375"/>
      <c r="K111" s="463"/>
      <c r="L111" s="463"/>
      <c r="M111" s="463"/>
      <c r="N111" s="464"/>
      <c r="O111" s="463"/>
      <c r="P111" s="463"/>
      <c r="Q111" s="463"/>
      <c r="R111" s="89"/>
      <c r="S111" s="89"/>
      <c r="T111" s="89"/>
      <c r="U111" s="89"/>
      <c r="V111" s="89"/>
      <c r="W111" s="89"/>
      <c r="X111" s="89"/>
      <c r="Y111" s="89"/>
      <c r="Z111" s="89"/>
      <c r="AA111" s="201"/>
      <c r="AB111" s="201"/>
      <c r="AC111" s="201"/>
      <c r="AD111" s="201"/>
      <c r="AE111" s="201"/>
      <c r="AF111" s="201"/>
      <c r="AG111" s="201"/>
      <c r="AH111" s="201"/>
      <c r="AI111" s="201"/>
      <c r="AJ111" s="201"/>
      <c r="AK111" s="201"/>
      <c r="AL111" s="375"/>
      <c r="AM111" s="375"/>
      <c r="AN111" s="375"/>
      <c r="AO111" s="375"/>
    </row>
    <row r="112" spans="1:41" s="200" customFormat="1">
      <c r="A112" s="472"/>
      <c r="B112" s="472"/>
      <c r="C112" s="472"/>
      <c r="D112" s="472"/>
      <c r="E112" s="472"/>
      <c r="F112" s="472"/>
      <c r="H112" s="375"/>
      <c r="I112" s="375"/>
      <c r="J112" s="375"/>
      <c r="K112" s="463"/>
      <c r="L112" s="463"/>
      <c r="M112" s="463"/>
      <c r="N112" s="464"/>
      <c r="O112" s="463"/>
      <c r="P112" s="463"/>
      <c r="Q112" s="463"/>
      <c r="R112" s="89"/>
      <c r="S112" s="89"/>
      <c r="T112" s="89"/>
      <c r="U112" s="89"/>
      <c r="V112" s="89"/>
      <c r="W112" s="89"/>
      <c r="X112" s="89"/>
      <c r="Y112" s="89"/>
      <c r="Z112" s="89"/>
      <c r="AA112" s="201"/>
      <c r="AB112" s="201"/>
      <c r="AC112" s="201"/>
      <c r="AD112" s="201"/>
      <c r="AE112" s="201"/>
      <c r="AF112" s="201"/>
      <c r="AG112" s="201"/>
      <c r="AH112" s="201"/>
      <c r="AI112" s="201"/>
      <c r="AJ112" s="201"/>
      <c r="AK112" s="201"/>
      <c r="AL112" s="375"/>
      <c r="AM112" s="375"/>
      <c r="AN112" s="375"/>
      <c r="AO112" s="375"/>
    </row>
    <row r="113" spans="1:41" s="200" customFormat="1">
      <c r="A113" s="472"/>
      <c r="B113" s="472"/>
      <c r="C113" s="472"/>
      <c r="D113" s="472"/>
      <c r="E113" s="472"/>
      <c r="F113" s="472"/>
      <c r="H113" s="375"/>
      <c r="I113" s="375"/>
      <c r="J113" s="375"/>
      <c r="K113" s="463"/>
      <c r="L113" s="463"/>
      <c r="M113" s="463"/>
      <c r="N113" s="464"/>
      <c r="O113" s="463"/>
      <c r="P113" s="463"/>
      <c r="Q113" s="463"/>
      <c r="R113" s="89"/>
      <c r="S113" s="89"/>
      <c r="T113" s="89"/>
      <c r="U113" s="89"/>
      <c r="V113" s="89"/>
      <c r="W113" s="89"/>
      <c r="X113" s="89"/>
      <c r="Y113" s="89"/>
      <c r="Z113" s="89"/>
      <c r="AA113" s="201"/>
      <c r="AB113" s="201"/>
      <c r="AC113" s="201"/>
      <c r="AD113" s="201"/>
      <c r="AE113" s="201"/>
      <c r="AF113" s="201"/>
      <c r="AG113" s="201"/>
      <c r="AH113" s="201"/>
      <c r="AI113" s="201"/>
      <c r="AJ113" s="201"/>
      <c r="AK113" s="201"/>
      <c r="AL113" s="375"/>
      <c r="AM113" s="375"/>
      <c r="AN113" s="375"/>
      <c r="AO113" s="375"/>
    </row>
    <row r="114" spans="1:41" s="200" customFormat="1">
      <c r="A114" s="472"/>
      <c r="B114" s="472"/>
      <c r="C114" s="472"/>
      <c r="D114" s="472"/>
      <c r="E114" s="472"/>
      <c r="F114" s="472"/>
      <c r="H114" s="375"/>
      <c r="I114" s="375"/>
      <c r="J114" s="375"/>
      <c r="K114" s="463"/>
      <c r="L114" s="463"/>
      <c r="M114" s="463"/>
      <c r="N114" s="464"/>
      <c r="O114" s="463"/>
      <c r="P114" s="463"/>
      <c r="Q114" s="463"/>
      <c r="R114" s="89"/>
      <c r="S114" s="89"/>
      <c r="T114" s="89"/>
      <c r="U114" s="89"/>
      <c r="V114" s="89"/>
      <c r="W114" s="89"/>
      <c r="X114" s="89"/>
      <c r="Y114" s="89"/>
      <c r="Z114" s="89"/>
      <c r="AA114" s="201"/>
      <c r="AB114" s="201"/>
      <c r="AC114" s="201"/>
      <c r="AD114" s="201"/>
      <c r="AE114" s="201"/>
      <c r="AF114" s="201"/>
      <c r="AG114" s="201"/>
      <c r="AH114" s="201"/>
      <c r="AI114" s="201"/>
      <c r="AJ114" s="201"/>
      <c r="AK114" s="201"/>
      <c r="AL114" s="375"/>
      <c r="AM114" s="375"/>
      <c r="AN114" s="375"/>
      <c r="AO114" s="375"/>
    </row>
    <row r="115" spans="1:41" s="200" customFormat="1">
      <c r="A115" s="472"/>
      <c r="B115" s="472"/>
      <c r="C115" s="472"/>
      <c r="D115" s="472"/>
      <c r="E115" s="472"/>
      <c r="F115" s="472"/>
      <c r="H115" s="375"/>
      <c r="I115" s="375"/>
      <c r="J115" s="375"/>
      <c r="K115" s="463"/>
      <c r="L115" s="463"/>
      <c r="M115" s="463"/>
      <c r="N115" s="464"/>
      <c r="O115" s="463"/>
      <c r="P115" s="463"/>
      <c r="Q115" s="463"/>
      <c r="R115" s="89"/>
      <c r="S115" s="89"/>
      <c r="T115" s="89"/>
      <c r="U115" s="89"/>
      <c r="V115" s="89"/>
      <c r="W115" s="89"/>
      <c r="X115" s="89"/>
      <c r="Y115" s="89"/>
      <c r="Z115" s="89"/>
      <c r="AA115" s="201"/>
      <c r="AB115" s="201"/>
      <c r="AC115" s="201"/>
      <c r="AD115" s="201"/>
      <c r="AE115" s="201"/>
      <c r="AF115" s="201"/>
      <c r="AG115" s="201"/>
      <c r="AH115" s="201"/>
      <c r="AI115" s="201"/>
      <c r="AJ115" s="201"/>
      <c r="AK115" s="201"/>
      <c r="AL115" s="375"/>
      <c r="AM115" s="375"/>
      <c r="AN115" s="375"/>
      <c r="AO115" s="375"/>
    </row>
    <row r="116" spans="1:41" s="200" customFormat="1">
      <c r="A116" s="472"/>
      <c r="B116" s="472"/>
      <c r="C116" s="472"/>
      <c r="D116" s="472"/>
      <c r="E116" s="472"/>
      <c r="F116" s="472"/>
      <c r="H116" s="375"/>
      <c r="I116" s="375"/>
      <c r="J116" s="375"/>
      <c r="K116" s="463"/>
      <c r="L116" s="463"/>
      <c r="M116" s="463"/>
      <c r="N116" s="464"/>
      <c r="O116" s="463"/>
      <c r="P116" s="463"/>
      <c r="Q116" s="463"/>
      <c r="R116" s="89"/>
      <c r="S116" s="89"/>
      <c r="T116" s="89"/>
      <c r="U116" s="89"/>
      <c r="V116" s="89"/>
      <c r="W116" s="89"/>
      <c r="X116" s="89"/>
      <c r="Y116" s="89"/>
      <c r="Z116" s="89"/>
      <c r="AA116" s="201"/>
      <c r="AB116" s="201"/>
      <c r="AC116" s="201"/>
      <c r="AD116" s="201"/>
      <c r="AE116" s="201"/>
      <c r="AF116" s="201"/>
      <c r="AG116" s="201"/>
      <c r="AH116" s="201"/>
      <c r="AI116" s="201"/>
      <c r="AJ116" s="201"/>
      <c r="AK116" s="201"/>
      <c r="AL116" s="375"/>
      <c r="AM116" s="375"/>
      <c r="AN116" s="375"/>
      <c r="AO116" s="375"/>
    </row>
    <row r="117" spans="1:41" s="200" customFormat="1">
      <c r="A117" s="472"/>
      <c r="B117" s="472"/>
      <c r="C117" s="472"/>
      <c r="D117" s="472"/>
      <c r="E117" s="472"/>
      <c r="F117" s="472"/>
      <c r="H117" s="375"/>
      <c r="I117" s="375"/>
      <c r="J117" s="375"/>
      <c r="K117" s="463"/>
      <c r="L117" s="463"/>
      <c r="M117" s="463"/>
      <c r="N117" s="464"/>
      <c r="O117" s="463"/>
      <c r="P117" s="463"/>
      <c r="Q117" s="463"/>
      <c r="R117" s="89"/>
      <c r="S117" s="89"/>
      <c r="T117" s="89"/>
      <c r="U117" s="89"/>
      <c r="V117" s="89"/>
      <c r="W117" s="89"/>
      <c r="X117" s="89"/>
      <c r="Y117" s="89"/>
      <c r="Z117" s="89"/>
      <c r="AA117" s="201"/>
      <c r="AB117" s="201"/>
      <c r="AC117" s="201"/>
      <c r="AD117" s="201"/>
      <c r="AE117" s="201"/>
      <c r="AF117" s="201"/>
      <c r="AG117" s="201"/>
      <c r="AH117" s="201"/>
      <c r="AI117" s="201"/>
      <c r="AJ117" s="201"/>
      <c r="AK117" s="201"/>
      <c r="AL117" s="375"/>
      <c r="AM117" s="375"/>
      <c r="AN117" s="375"/>
      <c r="AO117" s="375"/>
    </row>
    <row r="118" spans="1:41" s="200" customFormat="1">
      <c r="A118" s="472"/>
      <c r="B118" s="472"/>
      <c r="C118" s="472"/>
      <c r="D118" s="472"/>
      <c r="E118" s="472"/>
      <c r="F118" s="472"/>
      <c r="H118" s="375"/>
      <c r="I118" s="375"/>
      <c r="J118" s="375"/>
      <c r="K118" s="463"/>
      <c r="L118" s="463"/>
      <c r="M118" s="463"/>
      <c r="N118" s="464"/>
      <c r="O118" s="463"/>
      <c r="P118" s="463"/>
      <c r="Q118" s="463"/>
      <c r="R118" s="89"/>
      <c r="S118" s="89"/>
      <c r="T118" s="89"/>
      <c r="U118" s="89"/>
      <c r="V118" s="89"/>
      <c r="W118" s="89"/>
      <c r="X118" s="89"/>
      <c r="Y118" s="89"/>
      <c r="Z118" s="89"/>
      <c r="AA118" s="201"/>
      <c r="AB118" s="201"/>
      <c r="AC118" s="201"/>
      <c r="AD118" s="201"/>
      <c r="AE118" s="201"/>
      <c r="AF118" s="201"/>
      <c r="AG118" s="201"/>
      <c r="AH118" s="201"/>
      <c r="AI118" s="201"/>
      <c r="AJ118" s="201"/>
      <c r="AK118" s="201"/>
      <c r="AL118" s="375"/>
      <c r="AM118" s="375"/>
      <c r="AN118" s="375"/>
      <c r="AO118" s="375"/>
    </row>
    <row r="119" spans="1:41" s="200" customFormat="1">
      <c r="A119" s="472"/>
      <c r="B119" s="472"/>
      <c r="C119" s="472"/>
      <c r="D119" s="472"/>
      <c r="E119" s="472"/>
      <c r="F119" s="472"/>
      <c r="H119" s="375"/>
      <c r="I119" s="375"/>
      <c r="J119" s="375"/>
      <c r="K119" s="463"/>
      <c r="L119" s="463"/>
      <c r="M119" s="463"/>
      <c r="N119" s="464"/>
      <c r="O119" s="463"/>
      <c r="P119" s="463"/>
      <c r="Q119" s="463"/>
      <c r="R119" s="89"/>
      <c r="S119" s="89"/>
      <c r="T119" s="89"/>
      <c r="U119" s="89"/>
      <c r="V119" s="89"/>
      <c r="W119" s="89"/>
      <c r="X119" s="89"/>
      <c r="Y119" s="89"/>
      <c r="Z119" s="89"/>
      <c r="AA119" s="201"/>
      <c r="AB119" s="201"/>
      <c r="AC119" s="201"/>
      <c r="AD119" s="201"/>
      <c r="AE119" s="201"/>
      <c r="AF119" s="201"/>
      <c r="AG119" s="201"/>
      <c r="AH119" s="201"/>
      <c r="AI119" s="201"/>
      <c r="AJ119" s="201"/>
      <c r="AK119" s="201"/>
      <c r="AL119" s="375"/>
      <c r="AM119" s="375"/>
      <c r="AN119" s="375"/>
      <c r="AO119" s="375"/>
    </row>
    <row r="120" spans="1:41" s="200" customFormat="1">
      <c r="A120" s="472"/>
      <c r="B120" s="472"/>
      <c r="C120" s="472"/>
      <c r="D120" s="472"/>
      <c r="E120" s="472"/>
      <c r="F120" s="472"/>
      <c r="H120" s="375"/>
      <c r="I120" s="375"/>
      <c r="J120" s="375"/>
      <c r="K120" s="463"/>
      <c r="L120" s="463"/>
      <c r="M120" s="463"/>
      <c r="N120" s="464"/>
      <c r="O120" s="463"/>
      <c r="P120" s="463"/>
      <c r="Q120" s="463"/>
      <c r="R120" s="89"/>
      <c r="S120" s="89"/>
      <c r="T120" s="89"/>
      <c r="U120" s="89"/>
      <c r="V120" s="89"/>
      <c r="W120" s="89"/>
      <c r="X120" s="89"/>
      <c r="Y120" s="89"/>
      <c r="Z120" s="89"/>
      <c r="AA120" s="201"/>
      <c r="AB120" s="201"/>
      <c r="AC120" s="201"/>
      <c r="AD120" s="201"/>
      <c r="AE120" s="201"/>
      <c r="AF120" s="201"/>
      <c r="AG120" s="201"/>
      <c r="AH120" s="201"/>
      <c r="AI120" s="201"/>
      <c r="AJ120" s="201"/>
      <c r="AK120" s="201"/>
      <c r="AL120" s="375"/>
      <c r="AM120" s="375"/>
      <c r="AN120" s="375"/>
      <c r="AO120" s="375"/>
    </row>
    <row r="121" spans="1:41" s="200" customFormat="1">
      <c r="A121" s="472"/>
      <c r="B121" s="472"/>
      <c r="C121" s="472"/>
      <c r="D121" s="472"/>
      <c r="E121" s="472"/>
      <c r="F121" s="472"/>
      <c r="H121" s="375"/>
      <c r="I121" s="375"/>
      <c r="J121" s="375"/>
      <c r="K121" s="463"/>
      <c r="L121" s="463"/>
      <c r="M121" s="463"/>
      <c r="N121" s="464"/>
      <c r="O121" s="463"/>
      <c r="P121" s="463"/>
      <c r="Q121" s="463"/>
      <c r="R121" s="89"/>
      <c r="S121" s="89"/>
      <c r="T121" s="89"/>
      <c r="U121" s="89"/>
      <c r="V121" s="89"/>
      <c r="W121" s="89"/>
      <c r="X121" s="89"/>
      <c r="Y121" s="89"/>
      <c r="Z121" s="89"/>
      <c r="AA121" s="201"/>
      <c r="AB121" s="201"/>
      <c r="AC121" s="201"/>
      <c r="AD121" s="201"/>
      <c r="AE121" s="201"/>
      <c r="AF121" s="201"/>
      <c r="AG121" s="201"/>
      <c r="AH121" s="201"/>
      <c r="AI121" s="201"/>
      <c r="AJ121" s="201"/>
      <c r="AK121" s="201"/>
      <c r="AL121" s="375"/>
      <c r="AM121" s="375"/>
      <c r="AN121" s="375"/>
      <c r="AO121" s="375"/>
    </row>
    <row r="122" spans="1:41" s="200" customFormat="1">
      <c r="A122" s="472"/>
      <c r="B122" s="472"/>
      <c r="C122" s="472"/>
      <c r="D122" s="472"/>
      <c r="E122" s="472"/>
      <c r="F122" s="472"/>
      <c r="H122" s="375"/>
      <c r="I122" s="375"/>
      <c r="J122" s="375"/>
      <c r="K122" s="463"/>
      <c r="L122" s="463"/>
      <c r="M122" s="463"/>
      <c r="N122" s="464"/>
      <c r="O122" s="463"/>
      <c r="P122" s="463"/>
      <c r="Q122" s="463"/>
      <c r="R122" s="89"/>
      <c r="S122" s="89"/>
      <c r="T122" s="89"/>
      <c r="U122" s="89"/>
      <c r="V122" s="89"/>
      <c r="W122" s="89"/>
      <c r="X122" s="89"/>
      <c r="Y122" s="89"/>
      <c r="Z122" s="89"/>
      <c r="AA122" s="201"/>
      <c r="AB122" s="201"/>
      <c r="AC122" s="201"/>
      <c r="AD122" s="201"/>
      <c r="AE122" s="201"/>
      <c r="AF122" s="201"/>
      <c r="AG122" s="201"/>
      <c r="AH122" s="201"/>
      <c r="AI122" s="201"/>
      <c r="AJ122" s="201"/>
      <c r="AK122" s="201"/>
      <c r="AL122" s="375"/>
      <c r="AM122" s="375"/>
      <c r="AN122" s="375"/>
      <c r="AO122" s="375"/>
    </row>
    <row r="123" spans="1:41" s="200" customFormat="1">
      <c r="A123" s="472"/>
      <c r="B123" s="436"/>
      <c r="C123" s="435"/>
      <c r="D123" s="435"/>
      <c r="E123" s="435"/>
      <c r="F123" s="435"/>
      <c r="H123" s="375"/>
      <c r="I123" s="375"/>
      <c r="J123" s="375"/>
      <c r="K123" s="463"/>
      <c r="L123" s="463"/>
      <c r="M123" s="463"/>
      <c r="N123" s="464"/>
      <c r="O123" s="463"/>
      <c r="P123" s="463"/>
      <c r="Q123" s="463"/>
      <c r="R123" s="89"/>
      <c r="S123" s="89"/>
      <c r="T123" s="89"/>
      <c r="U123" s="89"/>
      <c r="V123" s="89"/>
      <c r="W123" s="89"/>
      <c r="X123" s="89"/>
      <c r="Y123" s="89"/>
      <c r="Z123" s="89"/>
      <c r="AA123" s="201"/>
      <c r="AB123" s="201"/>
      <c r="AC123" s="201"/>
      <c r="AD123" s="201"/>
      <c r="AE123" s="201"/>
      <c r="AF123" s="201"/>
      <c r="AG123" s="201"/>
      <c r="AH123" s="201"/>
      <c r="AI123" s="201"/>
      <c r="AJ123" s="201"/>
      <c r="AK123" s="201"/>
      <c r="AL123" s="375"/>
      <c r="AM123" s="375"/>
      <c r="AN123" s="375"/>
      <c r="AO123" s="375"/>
    </row>
    <row r="124" spans="1:41" s="200" customFormat="1">
      <c r="A124" s="472"/>
      <c r="B124" s="436"/>
      <c r="C124" s="435"/>
      <c r="D124" s="435"/>
      <c r="E124" s="435"/>
      <c r="F124" s="435"/>
      <c r="H124" s="375"/>
      <c r="I124" s="375"/>
      <c r="J124" s="375"/>
      <c r="K124" s="463"/>
      <c r="L124" s="463"/>
      <c r="M124" s="463"/>
      <c r="N124" s="464"/>
      <c r="O124" s="463"/>
      <c r="P124" s="463"/>
      <c r="Q124" s="463"/>
      <c r="R124" s="89"/>
      <c r="S124" s="89"/>
      <c r="T124" s="89"/>
      <c r="U124" s="89"/>
      <c r="V124" s="89"/>
      <c r="W124" s="89"/>
      <c r="X124" s="89"/>
      <c r="Y124" s="89"/>
      <c r="Z124" s="89"/>
      <c r="AA124" s="201"/>
      <c r="AB124" s="201"/>
      <c r="AC124" s="201"/>
      <c r="AD124" s="201"/>
      <c r="AE124" s="201"/>
      <c r="AF124" s="201"/>
      <c r="AG124" s="201"/>
      <c r="AH124" s="201"/>
      <c r="AI124" s="201"/>
      <c r="AJ124" s="201"/>
      <c r="AK124" s="201"/>
      <c r="AL124" s="375"/>
      <c r="AM124" s="375"/>
      <c r="AN124" s="375"/>
      <c r="AO124" s="375"/>
    </row>
    <row r="125" spans="1:41" s="200" customFormat="1">
      <c r="A125" s="472"/>
      <c r="B125" s="436"/>
      <c r="C125" s="435"/>
      <c r="D125" s="435"/>
      <c r="E125" s="435"/>
      <c r="F125" s="435"/>
      <c r="H125" s="375"/>
      <c r="I125" s="375"/>
      <c r="J125" s="375"/>
      <c r="K125" s="463"/>
      <c r="L125" s="463"/>
      <c r="M125" s="463"/>
      <c r="N125" s="464"/>
      <c r="O125" s="463"/>
      <c r="P125" s="463"/>
      <c r="Q125" s="463"/>
      <c r="R125" s="89"/>
      <c r="S125" s="89"/>
      <c r="T125" s="89"/>
      <c r="U125" s="89"/>
      <c r="V125" s="89"/>
      <c r="W125" s="89"/>
      <c r="X125" s="89"/>
      <c r="Y125" s="89"/>
      <c r="Z125" s="89"/>
      <c r="AA125" s="201"/>
      <c r="AB125" s="201"/>
      <c r="AC125" s="201"/>
      <c r="AD125" s="201"/>
      <c r="AE125" s="201"/>
      <c r="AF125" s="201"/>
      <c r="AG125" s="201"/>
      <c r="AH125" s="201"/>
      <c r="AI125" s="201"/>
      <c r="AJ125" s="201"/>
      <c r="AK125" s="201"/>
      <c r="AL125" s="375"/>
      <c r="AM125" s="375"/>
      <c r="AN125" s="375"/>
      <c r="AO125" s="375"/>
    </row>
    <row r="126" spans="1:41" s="200" customFormat="1">
      <c r="A126" s="472"/>
      <c r="B126" s="436"/>
      <c r="C126" s="435"/>
      <c r="D126" s="435"/>
      <c r="E126" s="435"/>
      <c r="F126" s="435"/>
      <c r="H126" s="375"/>
      <c r="I126" s="375"/>
      <c r="J126" s="375"/>
      <c r="K126" s="463"/>
      <c r="L126" s="463"/>
      <c r="M126" s="463"/>
      <c r="N126" s="464"/>
      <c r="O126" s="463"/>
      <c r="P126" s="463"/>
      <c r="Q126" s="463"/>
      <c r="R126" s="89"/>
      <c r="S126" s="89"/>
      <c r="T126" s="89"/>
      <c r="U126" s="89"/>
      <c r="V126" s="89"/>
      <c r="W126" s="89"/>
      <c r="X126" s="89"/>
      <c r="Y126" s="89"/>
      <c r="Z126" s="89"/>
      <c r="AA126" s="201"/>
      <c r="AB126" s="201"/>
      <c r="AC126" s="201"/>
      <c r="AD126" s="201"/>
      <c r="AE126" s="201"/>
      <c r="AF126" s="201"/>
      <c r="AG126" s="201"/>
      <c r="AH126" s="201"/>
      <c r="AI126" s="201"/>
      <c r="AJ126" s="201"/>
      <c r="AK126" s="201"/>
      <c r="AL126" s="375"/>
      <c r="AM126" s="375"/>
      <c r="AN126" s="375"/>
      <c r="AO126" s="375"/>
    </row>
    <row r="127" spans="1:41" s="200" customFormat="1">
      <c r="A127" s="472"/>
      <c r="B127" s="436"/>
      <c r="C127" s="435"/>
      <c r="D127" s="435"/>
      <c r="E127" s="435"/>
      <c r="F127" s="435"/>
      <c r="H127" s="375"/>
      <c r="I127" s="375"/>
      <c r="J127" s="375"/>
      <c r="K127" s="463"/>
      <c r="L127" s="463"/>
      <c r="M127" s="463"/>
      <c r="N127" s="464"/>
      <c r="O127" s="463"/>
      <c r="P127" s="463"/>
      <c r="Q127" s="463"/>
      <c r="R127" s="89"/>
      <c r="S127" s="89"/>
      <c r="T127" s="89"/>
      <c r="U127" s="89"/>
      <c r="V127" s="89"/>
      <c r="W127" s="89"/>
      <c r="X127" s="89"/>
      <c r="Y127" s="89"/>
      <c r="Z127" s="89"/>
      <c r="AA127" s="201"/>
      <c r="AB127" s="201"/>
      <c r="AC127" s="201"/>
      <c r="AD127" s="201"/>
      <c r="AE127" s="201"/>
      <c r="AF127" s="201"/>
      <c r="AG127" s="201"/>
      <c r="AH127" s="201"/>
      <c r="AI127" s="201"/>
      <c r="AJ127" s="201"/>
      <c r="AK127" s="201"/>
      <c r="AL127" s="375"/>
      <c r="AM127" s="375"/>
      <c r="AN127" s="375"/>
      <c r="AO127" s="375"/>
    </row>
    <row r="128" spans="1:41" s="200" customFormat="1">
      <c r="A128" s="472"/>
      <c r="B128" s="436"/>
      <c r="C128" s="435"/>
      <c r="D128" s="435"/>
      <c r="E128" s="435"/>
      <c r="F128" s="435"/>
      <c r="H128" s="375"/>
      <c r="I128" s="375"/>
      <c r="J128" s="375"/>
      <c r="K128" s="463"/>
      <c r="L128" s="463"/>
      <c r="M128" s="463"/>
      <c r="N128" s="464"/>
      <c r="O128" s="463"/>
      <c r="P128" s="463"/>
      <c r="Q128" s="463"/>
      <c r="R128" s="89"/>
      <c r="S128" s="89"/>
      <c r="T128" s="89"/>
      <c r="U128" s="89"/>
      <c r="V128" s="89"/>
      <c r="W128" s="89"/>
      <c r="X128" s="89"/>
      <c r="Y128" s="89"/>
      <c r="Z128" s="89"/>
      <c r="AA128" s="201"/>
      <c r="AB128" s="201"/>
      <c r="AC128" s="201"/>
      <c r="AD128" s="201"/>
      <c r="AE128" s="201"/>
      <c r="AF128" s="201"/>
      <c r="AG128" s="201"/>
      <c r="AH128" s="201"/>
      <c r="AI128" s="201"/>
      <c r="AJ128" s="201"/>
      <c r="AK128" s="201"/>
      <c r="AL128" s="375"/>
      <c r="AM128" s="375"/>
      <c r="AN128" s="375"/>
      <c r="AO128" s="375"/>
    </row>
    <row r="129" spans="1:41" s="200" customFormat="1">
      <c r="A129" s="472"/>
      <c r="B129" s="436"/>
      <c r="C129" s="435"/>
      <c r="D129" s="435"/>
      <c r="E129" s="435"/>
      <c r="F129" s="435"/>
      <c r="H129" s="375"/>
      <c r="I129" s="375"/>
      <c r="J129" s="375"/>
      <c r="K129" s="463"/>
      <c r="L129" s="463"/>
      <c r="M129" s="463"/>
      <c r="N129" s="464"/>
      <c r="O129" s="463"/>
      <c r="P129" s="463"/>
      <c r="Q129" s="463"/>
      <c r="R129" s="89"/>
      <c r="S129" s="89"/>
      <c r="T129" s="89"/>
      <c r="U129" s="89"/>
      <c r="V129" s="89"/>
      <c r="W129" s="89"/>
      <c r="X129" s="89"/>
      <c r="Y129" s="89"/>
      <c r="Z129" s="89"/>
      <c r="AA129" s="201"/>
      <c r="AB129" s="201"/>
      <c r="AC129" s="201"/>
      <c r="AD129" s="201"/>
      <c r="AE129" s="201"/>
      <c r="AF129" s="201"/>
      <c r="AG129" s="201"/>
      <c r="AH129" s="201"/>
      <c r="AI129" s="201"/>
      <c r="AJ129" s="201"/>
      <c r="AK129" s="201"/>
      <c r="AL129" s="375"/>
      <c r="AM129" s="375"/>
      <c r="AN129" s="375"/>
      <c r="AO129" s="375"/>
    </row>
    <row r="130" spans="1:41" s="200" customFormat="1">
      <c r="A130" s="472"/>
      <c r="B130" s="436"/>
      <c r="C130" s="435"/>
      <c r="D130" s="435"/>
      <c r="E130" s="435"/>
      <c r="F130" s="435"/>
      <c r="H130" s="375"/>
      <c r="I130" s="375"/>
      <c r="J130" s="375"/>
      <c r="K130" s="463"/>
      <c r="L130" s="463"/>
      <c r="M130" s="463"/>
      <c r="N130" s="464"/>
      <c r="O130" s="463"/>
      <c r="P130" s="463"/>
      <c r="Q130" s="463"/>
      <c r="R130" s="89"/>
      <c r="S130" s="89"/>
      <c r="T130" s="89"/>
      <c r="U130" s="89"/>
      <c r="V130" s="89"/>
      <c r="W130" s="89"/>
      <c r="X130" s="89"/>
      <c r="Y130" s="89"/>
      <c r="Z130" s="89"/>
      <c r="AA130" s="201"/>
      <c r="AB130" s="201"/>
      <c r="AC130" s="201"/>
      <c r="AD130" s="201"/>
      <c r="AE130" s="201"/>
      <c r="AF130" s="201"/>
      <c r="AG130" s="201"/>
      <c r="AH130" s="201"/>
      <c r="AI130" s="201"/>
      <c r="AJ130" s="201"/>
      <c r="AK130" s="201"/>
      <c r="AL130" s="375"/>
      <c r="AM130" s="375"/>
      <c r="AN130" s="375"/>
      <c r="AO130" s="375"/>
    </row>
    <row r="131" spans="1:41" s="200" customFormat="1">
      <c r="A131" s="472"/>
      <c r="B131" s="436"/>
      <c r="C131" s="435"/>
      <c r="D131" s="435"/>
      <c r="E131" s="435"/>
      <c r="F131" s="435"/>
      <c r="H131" s="375"/>
      <c r="I131" s="375"/>
      <c r="J131" s="375"/>
      <c r="K131" s="463"/>
      <c r="L131" s="463"/>
      <c r="M131" s="463"/>
      <c r="N131" s="464"/>
      <c r="O131" s="463"/>
      <c r="P131" s="463"/>
      <c r="Q131" s="463"/>
      <c r="R131" s="89"/>
      <c r="S131" s="89"/>
      <c r="T131" s="89"/>
      <c r="U131" s="89"/>
      <c r="V131" s="89"/>
      <c r="W131" s="89"/>
      <c r="X131" s="89"/>
      <c r="Y131" s="89"/>
      <c r="Z131" s="89"/>
      <c r="AA131" s="201"/>
      <c r="AB131" s="201"/>
      <c r="AC131" s="201"/>
      <c r="AD131" s="201"/>
      <c r="AE131" s="201"/>
      <c r="AF131" s="201"/>
      <c r="AG131" s="201"/>
      <c r="AH131" s="201"/>
      <c r="AI131" s="201"/>
      <c r="AJ131" s="201"/>
      <c r="AK131" s="201"/>
      <c r="AL131" s="375"/>
      <c r="AM131" s="375"/>
      <c r="AN131" s="375"/>
      <c r="AO131" s="375"/>
    </row>
    <row r="132" spans="1:41" s="200" customFormat="1">
      <c r="A132" s="472"/>
      <c r="B132" s="436"/>
      <c r="C132" s="435"/>
      <c r="D132" s="435"/>
      <c r="E132" s="435"/>
      <c r="F132" s="435"/>
      <c r="H132" s="375"/>
      <c r="I132" s="375"/>
      <c r="J132" s="375"/>
      <c r="K132" s="463"/>
      <c r="L132" s="463"/>
      <c r="M132" s="463"/>
      <c r="N132" s="464"/>
      <c r="O132" s="463"/>
      <c r="P132" s="463"/>
      <c r="Q132" s="463"/>
      <c r="R132" s="89"/>
      <c r="S132" s="89"/>
      <c r="T132" s="89"/>
      <c r="U132" s="89"/>
      <c r="V132" s="89"/>
      <c r="W132" s="89"/>
      <c r="X132" s="89"/>
      <c r="Y132" s="89"/>
      <c r="Z132" s="89"/>
      <c r="AA132" s="201"/>
      <c r="AB132" s="201"/>
      <c r="AC132" s="201"/>
      <c r="AD132" s="201"/>
      <c r="AE132" s="201"/>
      <c r="AF132" s="201"/>
      <c r="AG132" s="201"/>
      <c r="AH132" s="201"/>
      <c r="AI132" s="201"/>
      <c r="AJ132" s="201"/>
      <c r="AK132" s="201"/>
      <c r="AL132" s="375"/>
      <c r="AM132" s="375"/>
      <c r="AN132" s="375"/>
      <c r="AO132" s="375"/>
    </row>
    <row r="133" spans="1:41" s="200" customFormat="1">
      <c r="A133" s="472"/>
      <c r="B133" s="436"/>
      <c r="C133" s="435"/>
      <c r="D133" s="435"/>
      <c r="E133" s="435"/>
      <c r="F133" s="435"/>
      <c r="H133" s="375"/>
      <c r="I133" s="375"/>
      <c r="J133" s="375"/>
      <c r="K133" s="463"/>
      <c r="L133" s="463"/>
      <c r="M133" s="463"/>
      <c r="N133" s="464"/>
      <c r="O133" s="463"/>
      <c r="P133" s="463"/>
      <c r="Q133" s="463"/>
      <c r="R133" s="89"/>
      <c r="S133" s="89"/>
      <c r="T133" s="89"/>
      <c r="U133" s="89"/>
      <c r="V133" s="89"/>
      <c r="W133" s="89"/>
      <c r="X133" s="89"/>
      <c r="Y133" s="89"/>
      <c r="Z133" s="89"/>
      <c r="AA133" s="201"/>
      <c r="AB133" s="201"/>
      <c r="AC133" s="201"/>
      <c r="AD133" s="201"/>
      <c r="AE133" s="201"/>
      <c r="AF133" s="201"/>
      <c r="AG133" s="201"/>
      <c r="AH133" s="201"/>
      <c r="AI133" s="201"/>
      <c r="AJ133" s="201"/>
      <c r="AK133" s="201"/>
      <c r="AL133" s="375"/>
      <c r="AM133" s="375"/>
      <c r="AN133" s="375"/>
      <c r="AO133" s="375"/>
    </row>
    <row r="134" spans="1:41" s="200" customFormat="1">
      <c r="A134" s="472"/>
      <c r="B134" s="436"/>
      <c r="C134" s="435"/>
      <c r="D134" s="435"/>
      <c r="E134" s="435"/>
      <c r="F134" s="435"/>
      <c r="H134" s="375"/>
      <c r="I134" s="375"/>
      <c r="J134" s="375"/>
      <c r="K134" s="463"/>
      <c r="L134" s="463"/>
      <c r="M134" s="463"/>
      <c r="N134" s="464"/>
      <c r="O134" s="463"/>
      <c r="P134" s="463"/>
      <c r="Q134" s="463"/>
      <c r="R134" s="89"/>
      <c r="S134" s="89"/>
      <c r="T134" s="89"/>
      <c r="U134" s="89"/>
      <c r="V134" s="89"/>
      <c r="W134" s="89"/>
      <c r="X134" s="89"/>
      <c r="Y134" s="89"/>
      <c r="Z134" s="89"/>
      <c r="AA134" s="201"/>
      <c r="AB134" s="201"/>
      <c r="AC134" s="201"/>
      <c r="AD134" s="201"/>
      <c r="AE134" s="201"/>
      <c r="AF134" s="201"/>
      <c r="AG134" s="201"/>
      <c r="AH134" s="201"/>
      <c r="AI134" s="201"/>
      <c r="AJ134" s="201"/>
      <c r="AK134" s="201"/>
      <c r="AL134" s="375"/>
      <c r="AM134" s="375"/>
      <c r="AN134" s="375"/>
      <c r="AO134" s="375"/>
    </row>
    <row r="135" spans="1:41" s="200" customFormat="1">
      <c r="A135" s="472"/>
      <c r="B135" s="436"/>
      <c r="C135" s="435"/>
      <c r="D135" s="435"/>
      <c r="E135" s="435"/>
      <c r="F135" s="435"/>
      <c r="H135" s="375"/>
      <c r="I135" s="375"/>
      <c r="J135" s="375"/>
      <c r="K135" s="463"/>
      <c r="L135" s="463"/>
      <c r="M135" s="463"/>
      <c r="N135" s="464"/>
      <c r="O135" s="463"/>
      <c r="P135" s="463"/>
      <c r="Q135" s="463"/>
      <c r="R135" s="89"/>
      <c r="S135" s="89"/>
      <c r="T135" s="89"/>
      <c r="U135" s="89"/>
      <c r="V135" s="89"/>
      <c r="W135" s="89"/>
      <c r="X135" s="89"/>
      <c r="Y135" s="89"/>
      <c r="Z135" s="89"/>
      <c r="AA135" s="201"/>
      <c r="AB135" s="201"/>
      <c r="AC135" s="201"/>
      <c r="AD135" s="201"/>
      <c r="AE135" s="201"/>
      <c r="AF135" s="201"/>
      <c r="AG135" s="201"/>
      <c r="AH135" s="201"/>
      <c r="AI135" s="201"/>
      <c r="AJ135" s="201"/>
      <c r="AK135" s="201"/>
      <c r="AL135" s="375"/>
      <c r="AM135" s="375"/>
      <c r="AN135" s="375"/>
      <c r="AO135" s="375"/>
    </row>
    <row r="136" spans="1:41" s="200" customFormat="1">
      <c r="A136" s="472"/>
      <c r="B136" s="436"/>
      <c r="C136" s="435"/>
      <c r="D136" s="435"/>
      <c r="E136" s="435"/>
      <c r="F136" s="435"/>
      <c r="H136" s="375"/>
      <c r="I136" s="375"/>
      <c r="J136" s="375"/>
      <c r="K136" s="463"/>
      <c r="L136" s="463"/>
      <c r="M136" s="463"/>
      <c r="N136" s="464"/>
      <c r="O136" s="463"/>
      <c r="P136" s="463"/>
      <c r="Q136" s="463"/>
      <c r="R136" s="89"/>
      <c r="S136" s="89"/>
      <c r="T136" s="89"/>
      <c r="U136" s="89"/>
      <c r="V136" s="89"/>
      <c r="W136" s="89"/>
      <c r="X136" s="89"/>
      <c r="Y136" s="89"/>
      <c r="Z136" s="89"/>
      <c r="AA136" s="201"/>
      <c r="AB136" s="201"/>
      <c r="AC136" s="201"/>
      <c r="AD136" s="201"/>
      <c r="AE136" s="201"/>
      <c r="AF136" s="201"/>
      <c r="AG136" s="201"/>
      <c r="AH136" s="201"/>
      <c r="AI136" s="201"/>
      <c r="AJ136" s="201"/>
      <c r="AK136" s="201"/>
      <c r="AL136" s="375"/>
      <c r="AM136" s="375"/>
      <c r="AN136" s="375"/>
      <c r="AO136" s="375"/>
    </row>
    <row r="137" spans="1:41" s="200" customFormat="1">
      <c r="A137" s="472"/>
      <c r="B137" s="436"/>
      <c r="C137" s="435"/>
      <c r="D137" s="435"/>
      <c r="E137" s="435"/>
      <c r="F137" s="435"/>
      <c r="H137" s="375"/>
      <c r="I137" s="375"/>
      <c r="J137" s="375"/>
      <c r="K137" s="463"/>
      <c r="L137" s="463"/>
      <c r="M137" s="463"/>
      <c r="N137" s="464"/>
      <c r="O137" s="463"/>
      <c r="P137" s="463"/>
      <c r="Q137" s="463"/>
      <c r="R137" s="89"/>
      <c r="S137" s="89"/>
      <c r="T137" s="89"/>
      <c r="U137" s="89"/>
      <c r="V137" s="89"/>
      <c r="W137" s="89"/>
      <c r="X137" s="89"/>
      <c r="Y137" s="89"/>
      <c r="Z137" s="89"/>
      <c r="AA137" s="201"/>
      <c r="AB137" s="201"/>
      <c r="AC137" s="201"/>
      <c r="AD137" s="201"/>
      <c r="AE137" s="201"/>
      <c r="AF137" s="201"/>
      <c r="AG137" s="201"/>
      <c r="AH137" s="201"/>
      <c r="AI137" s="201"/>
      <c r="AJ137" s="201"/>
      <c r="AK137" s="201"/>
      <c r="AL137" s="375"/>
      <c r="AM137" s="375"/>
      <c r="AN137" s="375"/>
      <c r="AO137" s="375"/>
    </row>
    <row r="138" spans="1:41" s="200" customFormat="1">
      <c r="A138" s="472"/>
      <c r="B138" s="436"/>
      <c r="C138" s="435"/>
      <c r="D138" s="435"/>
      <c r="E138" s="435"/>
      <c r="F138" s="435"/>
      <c r="H138" s="375"/>
      <c r="I138" s="375"/>
      <c r="J138" s="375"/>
      <c r="K138" s="463"/>
      <c r="L138" s="463"/>
      <c r="M138" s="463"/>
      <c r="N138" s="464"/>
      <c r="O138" s="463"/>
      <c r="P138" s="463"/>
      <c r="Q138" s="463"/>
      <c r="R138" s="89"/>
      <c r="S138" s="89"/>
      <c r="T138" s="89"/>
      <c r="U138" s="89"/>
      <c r="V138" s="89"/>
      <c r="W138" s="89"/>
      <c r="X138" s="89"/>
      <c r="Y138" s="89"/>
      <c r="Z138" s="89"/>
      <c r="AA138" s="201"/>
      <c r="AB138" s="201"/>
      <c r="AC138" s="201"/>
      <c r="AD138" s="201"/>
      <c r="AE138" s="201"/>
      <c r="AF138" s="201"/>
      <c r="AG138" s="201"/>
      <c r="AH138" s="201"/>
      <c r="AI138" s="201"/>
      <c r="AJ138" s="201"/>
      <c r="AK138" s="201"/>
      <c r="AL138" s="375"/>
      <c r="AM138" s="375"/>
      <c r="AN138" s="375"/>
      <c r="AO138" s="375"/>
    </row>
    <row r="139" spans="1:41" s="200" customFormat="1">
      <c r="A139" s="472"/>
      <c r="B139" s="436"/>
      <c r="C139" s="435"/>
      <c r="D139" s="435"/>
      <c r="E139" s="435"/>
      <c r="F139" s="435"/>
      <c r="H139" s="375"/>
      <c r="I139" s="375"/>
      <c r="J139" s="375"/>
      <c r="K139" s="463"/>
      <c r="L139" s="463"/>
      <c r="M139" s="463"/>
      <c r="N139" s="464"/>
      <c r="O139" s="463"/>
      <c r="P139" s="463"/>
      <c r="Q139" s="463"/>
      <c r="R139" s="89"/>
      <c r="S139" s="89"/>
      <c r="T139" s="89"/>
      <c r="U139" s="89"/>
      <c r="V139" s="89"/>
      <c r="W139" s="89"/>
      <c r="X139" s="89"/>
      <c r="Y139" s="89"/>
      <c r="Z139" s="89"/>
      <c r="AA139" s="201"/>
      <c r="AB139" s="201"/>
      <c r="AC139" s="201"/>
      <c r="AD139" s="201"/>
      <c r="AE139" s="201"/>
      <c r="AF139" s="201"/>
      <c r="AG139" s="201"/>
      <c r="AH139" s="201"/>
      <c r="AI139" s="201"/>
      <c r="AJ139" s="201"/>
      <c r="AK139" s="201"/>
      <c r="AL139" s="375"/>
      <c r="AM139" s="375"/>
      <c r="AN139" s="375"/>
      <c r="AO139" s="375"/>
    </row>
    <row r="140" spans="1:41" s="200" customFormat="1">
      <c r="A140" s="472"/>
      <c r="B140" s="436"/>
      <c r="C140" s="435"/>
      <c r="D140" s="435"/>
      <c r="E140" s="435"/>
      <c r="F140" s="435"/>
      <c r="H140" s="375"/>
      <c r="I140" s="375"/>
      <c r="J140" s="375"/>
      <c r="K140" s="463"/>
      <c r="L140" s="463"/>
      <c r="M140" s="463"/>
      <c r="N140" s="464"/>
      <c r="O140" s="463"/>
      <c r="P140" s="463"/>
      <c r="Q140" s="463"/>
      <c r="R140" s="89"/>
      <c r="S140" s="89"/>
      <c r="T140" s="89"/>
      <c r="U140" s="89"/>
      <c r="V140" s="89"/>
      <c r="W140" s="89"/>
      <c r="X140" s="89"/>
      <c r="Y140" s="89"/>
      <c r="Z140" s="89"/>
      <c r="AA140" s="201"/>
      <c r="AB140" s="201"/>
      <c r="AC140" s="201"/>
      <c r="AD140" s="201"/>
      <c r="AE140" s="201"/>
      <c r="AF140" s="201"/>
      <c r="AG140" s="201"/>
      <c r="AH140" s="201"/>
      <c r="AI140" s="201"/>
      <c r="AJ140" s="201"/>
      <c r="AK140" s="201"/>
      <c r="AL140" s="375"/>
      <c r="AM140" s="375"/>
      <c r="AN140" s="375"/>
      <c r="AO140" s="375"/>
    </row>
  </sheetData>
  <sheetProtection sheet="1" objects="1" scenarios="1" formatColumns="0" formatRows="0" selectLockedCells="1"/>
  <customSheetViews>
    <customSheetView guid="{1BFD9C24-2F44-4B3F-BC11-27A15F33905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A68B9ADD-4857-4982-919F-59DC4AD390A9}"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E31EEC54-5F58-47EA-99FC-C1E22AF5375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0E784DF4-DCB0-4594-B697-9BB3E5A34D9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49037B54-2990-41F2-A98D-615EDAEEEC0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9" type="noConversion"/>
  <conditionalFormatting sqref="E16:E55">
    <cfRule type="expression" dxfId="30" priority="1" stopIfTrue="1">
      <formula>D16&gt;0</formula>
    </cfRule>
  </conditionalFormatting>
  <printOptions horizontalCentered="1"/>
  <pageMargins left="0.51181102362204722" right="0.26" top="0.4" bottom="0.44" header="0.25" footer="0.24"/>
  <pageSetup paperSize="9" orientation="portrait" horizontalDpi="300" verticalDpi="300" r:id="rId22"/>
  <headerFooter alignWithMargins="0">
    <oddFooter>&amp;R&amp;"Book Antiqua,Bold"&amp;10Schedule-2/ Page &amp;P of &amp;N</oddFooter>
  </headerFooter>
  <colBreaks count="1" manualBreakCount="1">
    <brk id="6" max="1048575" man="1"/>
  </colBreaks>
  <drawing r:id="rId2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0"/>
    <pageSetUpPr fitToPage="1"/>
  </sheetPr>
  <dimension ref="A1:BB57"/>
  <sheetViews>
    <sheetView tabSelected="1" view="pageBreakPreview" topLeftCell="A7" zoomScale="70" zoomScaleNormal="100" zoomScaleSheetLayoutView="70" workbookViewId="0">
      <selection activeCell="I26" sqref="I26"/>
    </sheetView>
  </sheetViews>
  <sheetFormatPr defaultColWidth="9" defaultRowHeight="15.75"/>
  <cols>
    <col min="1" max="1" width="8.875" style="1077" customWidth="1"/>
    <col min="2" max="2" width="13" style="1078" hidden="1" customWidth="1"/>
    <col min="3" max="3" width="12.125" style="1078" hidden="1" customWidth="1"/>
    <col min="4" max="4" width="13.5" style="1078" hidden="1" customWidth="1"/>
    <col min="5" max="5" width="9.375" style="1078" hidden="1" customWidth="1"/>
    <col min="6" max="6" width="35.25" style="1078" hidden="1" customWidth="1"/>
    <col min="7" max="7" width="14.875" style="1078" hidden="1" customWidth="1"/>
    <col min="8" max="8" width="15.625" style="1079" customWidth="1"/>
    <col min="9" max="9" width="12" style="1080" bestFit="1" customWidth="1"/>
    <col min="10" max="10" width="9.5" style="1078" customWidth="1"/>
    <col min="11" max="11" width="13.875" style="1078" bestFit="1" customWidth="1"/>
    <col min="12" max="12" width="49.875" style="1081" customWidth="1"/>
    <col min="13" max="13" width="6.5" style="1080" customWidth="1"/>
    <col min="14" max="14" width="9.25" style="1080" customWidth="1"/>
    <col min="15" max="15" width="13.5" style="1082" customWidth="1"/>
    <col min="16" max="16" width="14.875" style="1082" customWidth="1"/>
    <col min="17" max="17" width="13.375" style="1065" customWidth="1"/>
    <col min="18" max="18" width="13.125" style="1065" hidden="1" customWidth="1"/>
    <col min="19" max="19" width="13.5" style="1065" hidden="1" customWidth="1"/>
    <col min="20" max="22" width="9" style="1065" hidden="1" customWidth="1"/>
    <col min="23" max="28" width="9" style="1065" customWidth="1"/>
    <col min="29" max="29" width="16.5" style="1066" customWidth="1"/>
    <col min="30" max="31" width="9" style="1066" customWidth="1"/>
    <col min="32" max="36" width="9" style="1065"/>
    <col min="37" max="37" width="9" style="1066" hidden="1" customWidth="1"/>
    <col min="38" max="39" width="17.625" style="1066" hidden="1" customWidth="1"/>
    <col min="40" max="40" width="9" style="1066" hidden="1" customWidth="1"/>
    <col min="41" max="41" width="15.5" style="1066" hidden="1" customWidth="1"/>
    <col min="42" max="42" width="15.375" style="1066" hidden="1" customWidth="1"/>
    <col min="43" max="54" width="9" style="1065"/>
    <col min="55" max="16384" width="9" style="1067"/>
  </cols>
  <sheetData>
    <row r="1" spans="1:42">
      <c r="A1" s="1057" t="str">
        <f>Cover!B3</f>
        <v>Specification No: SR-II/C&amp;M/WC -2828/NIT-179(E)/2020</v>
      </c>
      <c r="B1" s="1058"/>
      <c r="C1" s="1058"/>
      <c r="D1" s="1058"/>
      <c r="E1" s="1058"/>
      <c r="F1" s="1058"/>
      <c r="G1" s="1058"/>
      <c r="H1" s="1059"/>
      <c r="I1" s="1060"/>
      <c r="J1" s="1058"/>
      <c r="K1" s="1058"/>
      <c r="L1" s="1061"/>
      <c r="M1" s="1062"/>
      <c r="N1" s="1062"/>
      <c r="O1" s="1063"/>
      <c r="P1" s="1064" t="s">
        <v>429</v>
      </c>
    </row>
    <row r="2" spans="1:42">
      <c r="A2" s="1068"/>
      <c r="B2" s="1069"/>
      <c r="C2" s="1069"/>
      <c r="D2" s="1069"/>
      <c r="E2" s="1069"/>
      <c r="F2" s="1069"/>
      <c r="G2" s="1069"/>
      <c r="H2" s="1070"/>
      <c r="I2" s="1071"/>
      <c r="J2" s="1069"/>
      <c r="K2" s="1069"/>
      <c r="L2" s="1072"/>
      <c r="M2" s="1071"/>
      <c r="N2" s="1071"/>
      <c r="O2" s="1073"/>
      <c r="P2" s="1073"/>
    </row>
    <row r="3" spans="1:42" ht="63" customHeight="1">
      <c r="A3" s="1417" t="str">
        <f>Cover!$B$2</f>
        <v xml:space="preserve">Establishment of Reliable Communication Network Package-I (OPGW) in Puducherry </v>
      </c>
      <c r="B3" s="1417"/>
      <c r="C3" s="1417"/>
      <c r="D3" s="1417"/>
      <c r="E3" s="1417"/>
      <c r="F3" s="1417"/>
      <c r="G3" s="1417"/>
      <c r="H3" s="1417"/>
      <c r="I3" s="1417"/>
      <c r="J3" s="1417"/>
      <c r="K3" s="1417"/>
      <c r="L3" s="1417"/>
      <c r="M3" s="1417"/>
      <c r="N3" s="1417"/>
      <c r="O3" s="1417"/>
      <c r="P3" s="1417"/>
      <c r="Q3" s="1417"/>
      <c r="AK3" s="1074" t="s">
        <v>345</v>
      </c>
      <c r="AM3" s="1075">
        <f>IF(ISERROR(#REF!/('Sch-6'!D14+'Sch-6'!D16+'Sch-6'!D18)),0,#REF!/( 'Sch-6'!D14+'Sch-6'!D16+'Sch-6'!D18))</f>
        <v>0</v>
      </c>
    </row>
    <row r="4" spans="1:42">
      <c r="A4" s="1423" t="s">
        <v>24</v>
      </c>
      <c r="B4" s="1423"/>
      <c r="C4" s="1423"/>
      <c r="D4" s="1423"/>
      <c r="E4" s="1423"/>
      <c r="F4" s="1423"/>
      <c r="G4" s="1423"/>
      <c r="H4" s="1423"/>
      <c r="I4" s="1423"/>
      <c r="J4" s="1423"/>
      <c r="K4" s="1423"/>
      <c r="L4" s="1423"/>
      <c r="M4" s="1423"/>
      <c r="N4" s="1423"/>
      <c r="O4" s="1423"/>
      <c r="P4" s="1423"/>
      <c r="Q4" s="1423"/>
      <c r="AK4" s="1074" t="s">
        <v>346</v>
      </c>
      <c r="AM4" s="1076" t="e">
        <f>#REF!</f>
        <v>#REF!</v>
      </c>
    </row>
    <row r="5" spans="1:42">
      <c r="AK5" s="1074" t="s">
        <v>351</v>
      </c>
      <c r="AM5" s="1076">
        <f>IF(ISERROR(#REF!/#REF!),0,#REF! /#REF!)</f>
        <v>0</v>
      </c>
    </row>
    <row r="6" spans="1:42">
      <c r="A6" s="1083" t="str">
        <f>'Sch-1'!A6</f>
        <v>Bidder’s Name and Address (Sole Bidder) :</v>
      </c>
      <c r="B6" s="1084"/>
      <c r="C6" s="1084"/>
      <c r="D6" s="1084"/>
      <c r="E6" s="1084"/>
      <c r="F6" s="1084"/>
      <c r="G6" s="1084"/>
      <c r="H6" s="1085"/>
      <c r="I6" s="1086"/>
      <c r="J6" s="1084"/>
      <c r="K6" s="1084"/>
      <c r="L6" s="1087"/>
      <c r="M6" s="1088" t="s">
        <v>399</v>
      </c>
      <c r="P6" s="1073"/>
      <c r="AK6" s="1074" t="s">
        <v>352</v>
      </c>
      <c r="AM6" s="1076" t="e">
        <f>#REF!</f>
        <v>#REF!</v>
      </c>
    </row>
    <row r="7" spans="1:42" ht="18.600000000000001" customHeight="1">
      <c r="A7" s="1422" t="str">
        <f>'Sch-1'!A7</f>
        <v/>
      </c>
      <c r="B7" s="1422"/>
      <c r="C7" s="1422"/>
      <c r="D7" s="1422"/>
      <c r="E7" s="1422"/>
      <c r="F7" s="1422"/>
      <c r="G7" s="1089"/>
      <c r="H7" s="1090"/>
      <c r="I7" s="1089"/>
      <c r="J7" s="1089"/>
      <c r="K7" s="1089"/>
      <c r="L7" s="1089"/>
      <c r="M7" s="1424" t="str">
        <f>'Sch-1'!M7</f>
        <v>Contracts Services, 3rd Floor</v>
      </c>
      <c r="N7" s="1424"/>
      <c r="O7" s="1424"/>
      <c r="P7" s="1424"/>
      <c r="AK7" s="1074" t="s">
        <v>349</v>
      </c>
      <c r="AM7" s="1075" t="e">
        <f>SUM(AM3:AM6)</f>
        <v>#REF!</v>
      </c>
    </row>
    <row r="8" spans="1:42">
      <c r="A8" s="1091" t="s">
        <v>400</v>
      </c>
      <c r="B8" s="1092"/>
      <c r="C8" s="1093"/>
      <c r="D8" s="1092"/>
      <c r="E8" s="1092"/>
      <c r="F8" s="1092"/>
      <c r="G8" s="1092"/>
      <c r="H8" s="1094"/>
      <c r="I8" s="1095"/>
      <c r="J8" s="1092"/>
      <c r="K8" s="1092"/>
      <c r="M8" s="1424" t="str">
        <f>'Sch-1'!M8</f>
        <v>Power Grid Corporation of India Ltd.,</v>
      </c>
      <c r="N8" s="1424"/>
      <c r="O8" s="1424"/>
      <c r="P8" s="1424"/>
    </row>
    <row r="9" spans="1:42">
      <c r="A9" s="1091" t="s">
        <v>402</v>
      </c>
      <c r="B9" s="1092"/>
      <c r="C9" s="1093" t="str">
        <f>IF('Sch-1'!C9=0, "", 'Sch-1'!C9)</f>
        <v/>
      </c>
      <c r="D9" s="1092"/>
      <c r="E9" s="1092"/>
      <c r="F9" s="1092"/>
      <c r="G9" s="1092"/>
      <c r="H9" s="1094"/>
      <c r="I9" s="1095"/>
      <c r="J9" s="1092"/>
      <c r="K9" s="1092"/>
      <c r="M9" s="1424" t="str">
        <f>'Sch-1'!M9</f>
        <v>SRTS-II RHQ Bangalore</v>
      </c>
      <c r="N9" s="1424"/>
      <c r="O9" s="1424"/>
      <c r="P9" s="1424"/>
    </row>
    <row r="10" spans="1:42" ht="16.5" customHeight="1">
      <c r="A10" s="1096"/>
      <c r="B10" s="1097"/>
      <c r="C10" s="1093" t="str">
        <f>IF('Sch-1'!C10=0, "", 'Sch-1'!C10)</f>
        <v/>
      </c>
      <c r="D10" s="1097"/>
      <c r="E10" s="1098"/>
      <c r="F10" s="1097"/>
      <c r="G10" s="1097"/>
      <c r="H10" s="1099"/>
      <c r="I10" s="1100"/>
      <c r="J10" s="1097"/>
      <c r="K10" s="1097"/>
      <c r="M10" s="1101">
        <f>'Sch-1'!M10</f>
        <v>0</v>
      </c>
      <c r="N10" s="1101"/>
      <c r="O10" s="1101"/>
      <c r="P10" s="1101"/>
      <c r="AK10" s="1074" t="s">
        <v>348</v>
      </c>
      <c r="AM10" s="1076">
        <f>'Sch-1'!AA10</f>
        <v>0</v>
      </c>
    </row>
    <row r="11" spans="1:42" ht="16.5" customHeight="1">
      <c r="A11" s="1096"/>
      <c r="B11" s="1097"/>
      <c r="C11" s="1093" t="str">
        <f>IF('Sch-1'!C11=0, "", 'Sch-1'!C11)</f>
        <v/>
      </c>
      <c r="D11" s="1097"/>
      <c r="E11" s="1097"/>
      <c r="F11" s="1097"/>
      <c r="G11" s="1097"/>
      <c r="H11" s="1099"/>
      <c r="I11" s="1100"/>
      <c r="J11" s="1097"/>
      <c r="K11" s="1097"/>
      <c r="M11" s="1424">
        <f>'Sch-1'!M11</f>
        <v>0</v>
      </c>
      <c r="N11" s="1424"/>
      <c r="O11" s="1424"/>
      <c r="P11" s="1424"/>
      <c r="AK11" s="1074"/>
      <c r="AM11" s="1076"/>
    </row>
    <row r="12" spans="1:42">
      <c r="A12" s="1102"/>
      <c r="B12" s="1103"/>
      <c r="C12" s="1103"/>
      <c r="D12" s="1103"/>
      <c r="E12" s="1103"/>
      <c r="F12" s="1103"/>
      <c r="G12" s="1103"/>
      <c r="H12" s="1099"/>
      <c r="I12" s="1104"/>
      <c r="J12" s="1103"/>
      <c r="K12" s="1103"/>
      <c r="L12" s="1105"/>
      <c r="M12" s="1106"/>
      <c r="N12" s="1106"/>
      <c r="O12" s="1107"/>
      <c r="P12" s="1073"/>
      <c r="AK12" s="1074"/>
      <c r="AM12" s="1076"/>
    </row>
    <row r="13" spans="1:42" ht="33" customHeight="1">
      <c r="A13" s="1215" t="s">
        <v>25</v>
      </c>
      <c r="B13" s="1108"/>
      <c r="C13" s="1108"/>
      <c r="D13" s="1108"/>
      <c r="E13" s="1108"/>
      <c r="F13" s="1108"/>
      <c r="G13" s="1108"/>
      <c r="H13" s="1108"/>
      <c r="I13" s="1108"/>
      <c r="J13" s="1108"/>
      <c r="K13" s="1108"/>
      <c r="L13" s="1108"/>
      <c r="M13" s="1108"/>
      <c r="N13" s="1108"/>
      <c r="O13" s="1108"/>
      <c r="P13" s="1108"/>
      <c r="Q13" s="1109"/>
      <c r="R13" s="1110"/>
      <c r="S13" s="1110"/>
      <c r="T13" s="1110"/>
      <c r="U13" s="1110"/>
      <c r="AL13" s="1425" t="s">
        <v>284</v>
      </c>
      <c r="AM13" s="1425"/>
      <c r="AN13" s="1111" t="s">
        <v>288</v>
      </c>
      <c r="AO13" s="1425" t="s">
        <v>285</v>
      </c>
      <c r="AP13" s="1425"/>
    </row>
    <row r="14" spans="1:42">
      <c r="A14" s="1096"/>
      <c r="B14" s="1097"/>
      <c r="C14" s="1097"/>
      <c r="D14" s="1097"/>
      <c r="E14" s="1097"/>
      <c r="F14" s="1097"/>
      <c r="G14" s="1097"/>
      <c r="H14" s="1099"/>
      <c r="I14" s="1100"/>
      <c r="J14" s="1097"/>
      <c r="K14" s="1097"/>
      <c r="L14" s="1097"/>
      <c r="M14" s="1097"/>
      <c r="N14" s="1103"/>
      <c r="O14" s="1097"/>
      <c r="P14" s="1097"/>
      <c r="R14" s="1110"/>
      <c r="S14" s="1110"/>
      <c r="T14" s="1110"/>
      <c r="U14" s="1110"/>
      <c r="AL14" s="1112"/>
      <c r="AM14" s="1112"/>
      <c r="AN14" s="1111"/>
      <c r="AO14" s="1112"/>
      <c r="AP14" s="1112"/>
    </row>
    <row r="15" spans="1:42">
      <c r="A15" s="1096"/>
      <c r="B15" s="1097"/>
      <c r="C15" s="1097"/>
      <c r="D15" s="1097"/>
      <c r="E15" s="1097"/>
      <c r="F15" s="1097"/>
      <c r="G15" s="1097"/>
      <c r="H15" s="1099"/>
      <c r="I15" s="1100"/>
      <c r="J15" s="1097"/>
      <c r="K15" s="1097"/>
      <c r="L15" s="1097"/>
      <c r="M15" s="1097"/>
      <c r="N15" s="1413" t="s">
        <v>276</v>
      </c>
      <c r="O15" s="1413"/>
      <c r="P15" s="1413"/>
      <c r="R15" s="1110"/>
      <c r="S15" s="1110"/>
      <c r="T15" s="1110"/>
      <c r="U15" s="1110"/>
      <c r="AL15" s="1112"/>
      <c r="AM15" s="1112"/>
      <c r="AN15" s="1111"/>
      <c r="AO15" s="1112"/>
      <c r="AP15" s="1112"/>
    </row>
    <row r="16" spans="1:42" ht="104.25" customHeight="1">
      <c r="A16" s="1113" t="s">
        <v>364</v>
      </c>
      <c r="B16" s="1114" t="s">
        <v>517</v>
      </c>
      <c r="C16" s="1114" t="s">
        <v>518</v>
      </c>
      <c r="D16" s="1114" t="s">
        <v>524</v>
      </c>
      <c r="E16" s="1114" t="s">
        <v>525</v>
      </c>
      <c r="F16" s="1114" t="s">
        <v>519</v>
      </c>
      <c r="G16" s="1115" t="s">
        <v>526</v>
      </c>
      <c r="H16" s="1116" t="s">
        <v>493</v>
      </c>
      <c r="I16" s="1117" t="s">
        <v>538</v>
      </c>
      <c r="J16" s="1118" t="s">
        <v>488</v>
      </c>
      <c r="K16" s="1118" t="s">
        <v>515</v>
      </c>
      <c r="L16" s="1114" t="s">
        <v>371</v>
      </c>
      <c r="M16" s="1119" t="s">
        <v>356</v>
      </c>
      <c r="N16" s="1119" t="s">
        <v>357</v>
      </c>
      <c r="O16" s="1114" t="s">
        <v>373</v>
      </c>
      <c r="P16" s="1114" t="s">
        <v>414</v>
      </c>
      <c r="Q16" s="1120" t="s">
        <v>513</v>
      </c>
      <c r="R16" s="1110"/>
      <c r="S16" s="1110"/>
      <c r="T16" s="1110"/>
      <c r="U16" s="1110"/>
      <c r="AL16" s="1121" t="s">
        <v>373</v>
      </c>
      <c r="AM16" s="1121" t="s">
        <v>414</v>
      </c>
      <c r="AN16" s="1111"/>
      <c r="AO16" s="1121" t="s">
        <v>373</v>
      </c>
      <c r="AP16" s="1121" t="s">
        <v>414</v>
      </c>
    </row>
    <row r="17" spans="1:54" s="1134" customFormat="1" ht="45" hidden="1" customHeight="1">
      <c r="A17" s="1122">
        <v>1</v>
      </c>
      <c r="B17" s="1123">
        <v>2</v>
      </c>
      <c r="C17" s="1123">
        <v>3</v>
      </c>
      <c r="D17" s="1123">
        <v>4</v>
      </c>
      <c r="E17" s="1123">
        <v>5</v>
      </c>
      <c r="F17" s="1124">
        <v>6</v>
      </c>
      <c r="G17" s="1123">
        <v>7</v>
      </c>
      <c r="H17" s="1125">
        <v>8</v>
      </c>
      <c r="I17" s="1126">
        <v>9</v>
      </c>
      <c r="J17" s="1127">
        <v>10</v>
      </c>
      <c r="K17" s="1127">
        <v>11</v>
      </c>
      <c r="L17" s="1128">
        <v>12</v>
      </c>
      <c r="M17" s="1128">
        <v>13</v>
      </c>
      <c r="N17" s="1128">
        <v>14</v>
      </c>
      <c r="O17" s="1128">
        <v>15</v>
      </c>
      <c r="P17" s="1128" t="s">
        <v>527</v>
      </c>
      <c r="Q17" s="1128">
        <v>17</v>
      </c>
      <c r="R17" s="1129"/>
      <c r="S17" s="1129"/>
      <c r="T17" s="1129"/>
      <c r="U17" s="1129"/>
      <c r="V17" s="1130"/>
      <c r="W17" s="1130"/>
      <c r="X17" s="1130"/>
      <c r="Y17" s="1130"/>
      <c r="Z17" s="1130"/>
      <c r="AA17" s="1130"/>
      <c r="AB17" s="1130"/>
      <c r="AC17" s="1131"/>
      <c r="AD17" s="1131"/>
      <c r="AE17" s="1131"/>
      <c r="AF17" s="1130"/>
      <c r="AG17" s="1130"/>
      <c r="AH17" s="1130"/>
      <c r="AI17" s="1130"/>
      <c r="AJ17" s="1130"/>
      <c r="AK17" s="1131"/>
      <c r="AL17" s="1132">
        <v>5</v>
      </c>
      <c r="AM17" s="1132" t="s">
        <v>408</v>
      </c>
      <c r="AN17" s="1133"/>
      <c r="AO17" s="1132">
        <v>5</v>
      </c>
      <c r="AP17" s="1132" t="s">
        <v>408</v>
      </c>
      <c r="AQ17" s="1130"/>
      <c r="AR17" s="1130"/>
      <c r="AS17" s="1130"/>
      <c r="AT17" s="1130"/>
      <c r="AU17" s="1130"/>
      <c r="AV17" s="1130"/>
      <c r="AW17" s="1130"/>
      <c r="AX17" s="1130"/>
      <c r="AY17" s="1130"/>
      <c r="AZ17" s="1130"/>
      <c r="BA17" s="1130"/>
      <c r="BB17" s="1130"/>
    </row>
    <row r="18" spans="1:54" ht="19.149999999999999" customHeight="1">
      <c r="A18" s="1135" t="str">
        <f>+'Sch-1'!A18</f>
        <v>A.</v>
      </c>
      <c r="B18" s="1136" t="str">
        <f>+'Sch-1'!B18</f>
        <v xml:space="preserve">Fiber Optic Cabling Package in ER-1        </v>
      </c>
      <c r="C18" s="1136"/>
      <c r="D18" s="1136"/>
      <c r="E18" s="1136"/>
      <c r="F18" s="1136"/>
      <c r="G18" s="1136"/>
      <c r="H18" s="1136"/>
      <c r="I18" s="1136"/>
      <c r="J18" s="1137"/>
      <c r="K18" s="1138"/>
      <c r="L18" s="1136"/>
      <c r="M18" s="1136"/>
      <c r="N18" s="1136"/>
      <c r="O18" s="1136"/>
      <c r="P18" s="1136"/>
      <c r="Q18" s="1136"/>
      <c r="AK18" s="1074" t="s">
        <v>351</v>
      </c>
      <c r="AM18" s="1076">
        <f>IF(ISERROR(#REF!/#REF!),0,#REF! /#REF!)</f>
        <v>0</v>
      </c>
    </row>
    <row r="19" spans="1:54" s="1082" customFormat="1" ht="47.25">
      <c r="A19" s="1139">
        <v>1</v>
      </c>
      <c r="B19" s="1139">
        <v>7000010006</v>
      </c>
      <c r="C19" s="1139">
        <v>240</v>
      </c>
      <c r="D19" s="1139">
        <v>20</v>
      </c>
      <c r="E19" s="1139">
        <v>10</v>
      </c>
      <c r="F19" s="1139" t="s">
        <v>587</v>
      </c>
      <c r="G19" s="1139">
        <v>170000497</v>
      </c>
      <c r="H19" s="1139">
        <v>998336</v>
      </c>
      <c r="I19" s="1140"/>
      <c r="J19" s="1216">
        <v>0.18</v>
      </c>
      <c r="K19" s="1142"/>
      <c r="L19" s="1217" t="s">
        <v>577</v>
      </c>
      <c r="M19" s="1139" t="s">
        <v>576</v>
      </c>
      <c r="N19" s="1139">
        <v>172</v>
      </c>
      <c r="O19" s="1143"/>
      <c r="P19" s="1144" t="str">
        <f t="shared" ref="P19:P24" si="0">IF(O19=0, "Included", IF(ISERROR(N19*O19), O19, N19*O19))</f>
        <v>Included</v>
      </c>
      <c r="Q19" s="1145">
        <f t="shared" ref="Q19:Q22" si="1">S19</f>
        <v>0</v>
      </c>
      <c r="R19" s="1082">
        <f t="shared" ref="R19:R22" si="2">IF(P19="Included",0,P19)</f>
        <v>0</v>
      </c>
      <c r="S19" s="1082">
        <f t="shared" ref="S19:S25" si="3">IF(K19="",(R19*J19),(R19*K19))</f>
        <v>0</v>
      </c>
      <c r="T19" s="1146">
        <f t="shared" ref="T19:T25" si="4">+N19*O19</f>
        <v>0</v>
      </c>
      <c r="U19" s="1146"/>
      <c r="AD19" s="1147"/>
    </row>
    <row r="20" spans="1:54" s="1082" customFormat="1" ht="47.25">
      <c r="A20" s="1139">
        <v>2</v>
      </c>
      <c r="B20" s="1139">
        <v>7000010006</v>
      </c>
      <c r="C20" s="1139">
        <v>240</v>
      </c>
      <c r="D20" s="1139">
        <v>20</v>
      </c>
      <c r="E20" s="1139">
        <v>30</v>
      </c>
      <c r="F20" s="1139" t="s">
        <v>587</v>
      </c>
      <c r="G20" s="1139">
        <v>170000356</v>
      </c>
      <c r="H20" s="1139">
        <v>998336</v>
      </c>
      <c r="I20" s="1140"/>
      <c r="J20" s="1216">
        <v>0.18</v>
      </c>
      <c r="K20" s="1142"/>
      <c r="L20" s="1217" t="s">
        <v>599</v>
      </c>
      <c r="M20" s="1139" t="s">
        <v>532</v>
      </c>
      <c r="N20" s="1139">
        <v>26</v>
      </c>
      <c r="O20" s="1143"/>
      <c r="P20" s="1144" t="str">
        <f t="shared" si="0"/>
        <v>Included</v>
      </c>
      <c r="Q20" s="1145">
        <f t="shared" si="1"/>
        <v>0</v>
      </c>
      <c r="R20" s="1082">
        <f t="shared" si="2"/>
        <v>0</v>
      </c>
      <c r="S20" s="1082">
        <f t="shared" si="3"/>
        <v>0</v>
      </c>
      <c r="T20" s="1146">
        <f t="shared" si="4"/>
        <v>0</v>
      </c>
      <c r="U20" s="1146"/>
      <c r="AD20" s="1147"/>
    </row>
    <row r="21" spans="1:54" s="1082" customFormat="1" ht="31.5">
      <c r="A21" s="1139">
        <v>3</v>
      </c>
      <c r="B21" s="1139">
        <v>7000010006</v>
      </c>
      <c r="C21" s="1139">
        <v>240</v>
      </c>
      <c r="D21" s="1139">
        <v>20</v>
      </c>
      <c r="E21" s="1139">
        <v>40</v>
      </c>
      <c r="F21" s="1139" t="s">
        <v>587</v>
      </c>
      <c r="G21" s="1139">
        <v>170000265</v>
      </c>
      <c r="H21" s="1139">
        <v>998716</v>
      </c>
      <c r="I21" s="1140"/>
      <c r="J21" s="1216">
        <v>0.18</v>
      </c>
      <c r="K21" s="1142"/>
      <c r="L21" s="1217" t="s">
        <v>578</v>
      </c>
      <c r="M21" s="1139" t="s">
        <v>532</v>
      </c>
      <c r="N21" s="1139">
        <v>57</v>
      </c>
      <c r="O21" s="1143"/>
      <c r="P21" s="1144" t="str">
        <f t="shared" si="0"/>
        <v>Included</v>
      </c>
      <c r="Q21" s="1145">
        <f t="shared" si="1"/>
        <v>0</v>
      </c>
      <c r="R21" s="1082">
        <f t="shared" si="2"/>
        <v>0</v>
      </c>
      <c r="S21" s="1082">
        <f t="shared" si="3"/>
        <v>0</v>
      </c>
      <c r="T21" s="1146">
        <f t="shared" si="4"/>
        <v>0</v>
      </c>
      <c r="U21" s="1146"/>
      <c r="AD21" s="1147"/>
    </row>
    <row r="22" spans="1:54" s="1082" customFormat="1" ht="47.25">
      <c r="A22" s="1139">
        <v>4</v>
      </c>
      <c r="B22" s="1139">
        <v>7000010006</v>
      </c>
      <c r="C22" s="1139">
        <v>240</v>
      </c>
      <c r="D22" s="1139">
        <v>20</v>
      </c>
      <c r="E22" s="1139">
        <v>60</v>
      </c>
      <c r="F22" s="1139" t="s">
        <v>587</v>
      </c>
      <c r="G22" s="1139">
        <v>100002882</v>
      </c>
      <c r="H22" s="1139">
        <v>998336</v>
      </c>
      <c r="I22" s="1140"/>
      <c r="J22" s="1216">
        <v>0.18</v>
      </c>
      <c r="K22" s="1142"/>
      <c r="L22" s="1217" t="s">
        <v>579</v>
      </c>
      <c r="M22" s="1139" t="s">
        <v>576</v>
      </c>
      <c r="N22" s="1139">
        <v>12</v>
      </c>
      <c r="O22" s="1143"/>
      <c r="P22" s="1144" t="str">
        <f t="shared" si="0"/>
        <v>Included</v>
      </c>
      <c r="Q22" s="1145">
        <f t="shared" si="1"/>
        <v>0</v>
      </c>
      <c r="R22" s="1082">
        <f t="shared" si="2"/>
        <v>0</v>
      </c>
      <c r="S22" s="1082">
        <f t="shared" si="3"/>
        <v>0</v>
      </c>
      <c r="T22" s="1146">
        <f t="shared" si="4"/>
        <v>0</v>
      </c>
      <c r="U22" s="1146"/>
      <c r="AD22" s="1147"/>
    </row>
    <row r="23" spans="1:54" s="1082" customFormat="1" ht="31.5">
      <c r="A23" s="1139">
        <v>5</v>
      </c>
      <c r="B23" s="1139">
        <v>7000010006</v>
      </c>
      <c r="C23" s="1139">
        <v>240</v>
      </c>
      <c r="D23" s="1139">
        <v>20</v>
      </c>
      <c r="E23" s="1139">
        <v>60</v>
      </c>
      <c r="F23" s="1139" t="s">
        <v>587</v>
      </c>
      <c r="G23" s="1139">
        <v>100002882</v>
      </c>
      <c r="H23" s="1139">
        <v>998336</v>
      </c>
      <c r="I23" s="1140"/>
      <c r="J23" s="1216">
        <v>0.18</v>
      </c>
      <c r="K23" s="1142"/>
      <c r="L23" s="1217" t="s">
        <v>623</v>
      </c>
      <c r="M23" s="1139" t="s">
        <v>624</v>
      </c>
      <c r="N23" s="1139">
        <v>1</v>
      </c>
      <c r="O23" s="1143"/>
      <c r="P23" s="1144" t="str">
        <f t="shared" ref="P23" si="5">IF(O23=0, "Included", IF(ISERROR(N23*O23), O23, N23*O23))</f>
        <v>Included</v>
      </c>
      <c r="Q23" s="1145">
        <f t="shared" ref="Q23" si="6">S23</f>
        <v>0</v>
      </c>
      <c r="T23" s="1146"/>
      <c r="U23" s="1146"/>
      <c r="AD23" s="1147"/>
    </row>
    <row r="24" spans="1:54" s="1082" customFormat="1">
      <c r="A24" s="1139">
        <v>6</v>
      </c>
      <c r="B24" s="1139">
        <v>7000010006</v>
      </c>
      <c r="C24" s="1139">
        <v>240</v>
      </c>
      <c r="D24" s="1139">
        <v>20</v>
      </c>
      <c r="E24" s="1139">
        <v>70</v>
      </c>
      <c r="F24" s="1139" t="s">
        <v>587</v>
      </c>
      <c r="G24" s="1139">
        <v>100002883</v>
      </c>
      <c r="H24" s="1139">
        <v>998716</v>
      </c>
      <c r="I24" s="1140"/>
      <c r="J24" s="1216">
        <v>0.18</v>
      </c>
      <c r="K24" s="1142"/>
      <c r="L24" s="1217" t="s">
        <v>593</v>
      </c>
      <c r="M24" s="1139" t="s">
        <v>576</v>
      </c>
      <c r="N24" s="1139">
        <v>12</v>
      </c>
      <c r="O24" s="1143"/>
      <c r="P24" s="1144" t="str">
        <f t="shared" si="0"/>
        <v>Included</v>
      </c>
      <c r="Q24" s="1145">
        <f t="shared" ref="Q24:Q25" si="7">S24</f>
        <v>0</v>
      </c>
      <c r="R24" s="1082">
        <f t="shared" ref="R24:R25" si="8">IF(P24="Included",0,P24)</f>
        <v>0</v>
      </c>
      <c r="S24" s="1082">
        <f t="shared" si="3"/>
        <v>0</v>
      </c>
      <c r="T24" s="1146">
        <f t="shared" si="4"/>
        <v>0</v>
      </c>
      <c r="U24" s="1146"/>
      <c r="AD24" s="1147"/>
    </row>
    <row r="25" spans="1:54" s="1082" customFormat="1">
      <c r="A25" s="1139">
        <v>7</v>
      </c>
      <c r="B25" s="1139">
        <v>7000010006</v>
      </c>
      <c r="C25" s="1139">
        <v>1230</v>
      </c>
      <c r="D25" s="1139">
        <v>50</v>
      </c>
      <c r="E25" s="1139">
        <v>10</v>
      </c>
      <c r="F25" s="1139" t="s">
        <v>588</v>
      </c>
      <c r="G25" s="1139">
        <v>100002857</v>
      </c>
      <c r="H25" s="1139">
        <v>998716</v>
      </c>
      <c r="I25" s="1140"/>
      <c r="J25" s="1216">
        <v>0.18</v>
      </c>
      <c r="K25" s="1142"/>
      <c r="L25" s="1217" t="s">
        <v>625</v>
      </c>
      <c r="M25" s="1139" t="s">
        <v>576</v>
      </c>
      <c r="N25" s="1139">
        <v>11</v>
      </c>
      <c r="O25" s="1143"/>
      <c r="P25" s="1144" t="str">
        <f t="shared" ref="P25" si="9">IF(O25=0, "Included", IF(ISERROR(N25*O25), O25, N25*O25))</f>
        <v>Included</v>
      </c>
      <c r="Q25" s="1145">
        <f t="shared" si="7"/>
        <v>0</v>
      </c>
      <c r="R25" s="1082">
        <f t="shared" si="8"/>
        <v>0</v>
      </c>
      <c r="S25" s="1082">
        <f t="shared" si="3"/>
        <v>0</v>
      </c>
      <c r="T25" s="1146">
        <f t="shared" si="4"/>
        <v>0</v>
      </c>
      <c r="U25" s="1146"/>
      <c r="AD25" s="1147"/>
    </row>
    <row r="26" spans="1:54" s="1082" customFormat="1">
      <c r="A26" s="1139"/>
      <c r="B26" s="1139"/>
      <c r="C26" s="1139"/>
      <c r="D26" s="1139"/>
      <c r="E26" s="1139"/>
      <c r="F26" s="1139"/>
      <c r="G26" s="1139"/>
      <c r="H26" s="1139"/>
      <c r="I26" s="1140"/>
      <c r="J26" s="1216"/>
      <c r="K26" s="1142"/>
      <c r="L26" s="1217"/>
      <c r="M26" s="1139"/>
      <c r="N26" s="1139"/>
      <c r="O26" s="1143"/>
      <c r="P26" s="1144"/>
      <c r="Q26" s="1145"/>
      <c r="T26" s="1146"/>
      <c r="U26" s="1146"/>
      <c r="AD26" s="1147"/>
    </row>
    <row r="27" spans="1:54" s="1082" customFormat="1">
      <c r="A27" s="1145"/>
      <c r="B27" s="1145"/>
      <c r="C27" s="1145"/>
      <c r="D27" s="1145"/>
      <c r="E27" s="1145"/>
      <c r="F27" s="1145"/>
      <c r="G27" s="1145"/>
      <c r="H27" s="1145"/>
      <c r="I27" s="1145"/>
      <c r="J27" s="1145"/>
      <c r="K27" s="1145"/>
      <c r="L27" s="1145"/>
      <c r="M27" s="1145"/>
      <c r="N27" s="1145"/>
      <c r="O27" s="1145"/>
      <c r="P27" s="1145"/>
      <c r="Q27" s="1145"/>
      <c r="R27" s="1146"/>
      <c r="S27" s="1146"/>
      <c r="T27" s="1146"/>
      <c r="U27" s="1146"/>
      <c r="AD27" s="1147"/>
    </row>
    <row r="28" spans="1:54" ht="25.5" customHeight="1">
      <c r="A28" s="1414"/>
      <c r="B28" s="1415"/>
      <c r="C28" s="1415"/>
      <c r="D28" s="1415"/>
      <c r="E28" s="1415"/>
      <c r="F28" s="1415"/>
      <c r="G28" s="1415"/>
      <c r="H28" s="1415"/>
      <c r="I28" s="1415"/>
      <c r="J28" s="1415"/>
      <c r="K28" s="1416"/>
      <c r="L28" s="1148" t="s">
        <v>482</v>
      </c>
      <c r="M28" s="1149"/>
      <c r="N28" s="1150"/>
      <c r="O28" s="1151"/>
      <c r="P28" s="1152">
        <f>SUM(P19:P27)</f>
        <v>0</v>
      </c>
      <c r="Q28" s="1153"/>
      <c r="S28" s="1154">
        <f>SUM(S19:S25)</f>
        <v>0</v>
      </c>
      <c r="T28" s="1067">
        <f>+SUM(T19:T25)</f>
        <v>0</v>
      </c>
      <c r="U28" s="1067"/>
      <c r="V28" s="1067"/>
      <c r="W28" s="1067"/>
      <c r="X28" s="1067"/>
      <c r="Y28" s="1067"/>
      <c r="Z28" s="1067"/>
      <c r="AA28" s="1067"/>
      <c r="AB28" s="1067"/>
      <c r="AC28" s="1155"/>
      <c r="AD28" s="1155"/>
      <c r="AE28" s="1155"/>
      <c r="AF28" s="1067"/>
      <c r="AG28" s="1067"/>
      <c r="AH28" s="1067"/>
      <c r="AI28" s="1067"/>
      <c r="AJ28" s="1067"/>
      <c r="AK28" s="1067"/>
      <c r="AL28" s="1067"/>
      <c r="AM28" s="1067"/>
      <c r="AN28" s="1067"/>
      <c r="AO28" s="1067"/>
      <c r="AP28" s="1067"/>
      <c r="AQ28" s="1067"/>
      <c r="AR28" s="1067"/>
      <c r="AS28" s="1067"/>
      <c r="AT28" s="1067"/>
      <c r="AU28" s="1067"/>
      <c r="AV28" s="1067"/>
      <c r="AW28" s="1067"/>
      <c r="AX28" s="1067"/>
      <c r="AY28" s="1067"/>
      <c r="AZ28" s="1067"/>
      <c r="BA28" s="1067"/>
      <c r="BB28" s="1067"/>
    </row>
    <row r="29" spans="1:54" ht="25.5" customHeight="1">
      <c r="A29" s="1156"/>
      <c r="B29" s="1157"/>
      <c r="C29" s="1157"/>
      <c r="D29" s="1157"/>
      <c r="E29" s="1157"/>
      <c r="F29" s="1157"/>
      <c r="G29" s="1157"/>
      <c r="H29" s="1158"/>
      <c r="I29" s="1159"/>
      <c r="J29" s="1157"/>
      <c r="K29" s="1157"/>
      <c r="L29" s="1427" t="s">
        <v>513</v>
      </c>
      <c r="M29" s="1428"/>
      <c r="N29" s="1428"/>
      <c r="O29" s="1429"/>
      <c r="P29" s="1152"/>
      <c r="Q29" s="1160">
        <f>SUM(Q19:Q25)</f>
        <v>0</v>
      </c>
      <c r="T29" s="1067">
        <f>+T28*0.18</f>
        <v>0</v>
      </c>
      <c r="U29" s="1067"/>
      <c r="V29" s="1067"/>
      <c r="W29" s="1067"/>
      <c r="X29" s="1067"/>
      <c r="Y29" s="1067"/>
      <c r="Z29" s="1067"/>
      <c r="AA29" s="1067"/>
      <c r="AB29" s="1067"/>
      <c r="AC29" s="1155"/>
      <c r="AD29" s="1155"/>
      <c r="AE29" s="1155"/>
      <c r="AF29" s="1067"/>
      <c r="AG29" s="1067"/>
      <c r="AH29" s="1067"/>
      <c r="AI29" s="1067"/>
      <c r="AJ29" s="1067"/>
      <c r="AK29" s="1067"/>
      <c r="AL29" s="1067"/>
      <c r="AM29" s="1067"/>
      <c r="AN29" s="1067"/>
      <c r="AO29" s="1067"/>
      <c r="AP29" s="1067"/>
      <c r="AQ29" s="1067"/>
      <c r="AR29" s="1067"/>
      <c r="AS29" s="1067"/>
      <c r="AT29" s="1067"/>
      <c r="AU29" s="1067"/>
      <c r="AV29" s="1067"/>
      <c r="AW29" s="1067"/>
      <c r="AX29" s="1067"/>
      <c r="AY29" s="1067"/>
      <c r="AZ29" s="1067"/>
      <c r="BA29" s="1067"/>
      <c r="BB29" s="1067"/>
    </row>
    <row r="30" spans="1:54" ht="37.5" customHeight="1">
      <c r="A30" s="1161"/>
      <c r="B30" s="1162"/>
      <c r="C30" s="1162"/>
      <c r="D30" s="1162"/>
      <c r="E30" s="1162"/>
      <c r="F30" s="1162"/>
      <c r="G30" s="1162"/>
      <c r="H30" s="1426"/>
      <c r="I30" s="1426"/>
      <c r="J30" s="1426"/>
      <c r="K30" s="1426"/>
      <c r="L30" s="1426"/>
      <c r="M30" s="1426"/>
      <c r="N30" s="1071"/>
      <c r="O30" s="1163"/>
      <c r="P30" s="1164"/>
      <c r="T30" s="1067"/>
      <c r="U30" s="1067"/>
      <c r="V30" s="1067"/>
      <c r="W30" s="1067"/>
      <c r="X30" s="1067"/>
      <c r="Y30" s="1067"/>
      <c r="Z30" s="1067"/>
      <c r="AA30" s="1067"/>
      <c r="AB30" s="1067"/>
      <c r="AC30" s="1155"/>
      <c r="AD30" s="1155"/>
      <c r="AE30" s="1155"/>
      <c r="AF30" s="1067"/>
      <c r="AG30" s="1067"/>
      <c r="AH30" s="1067"/>
      <c r="AI30" s="1067"/>
      <c r="AJ30" s="1067"/>
      <c r="AK30" s="1067"/>
      <c r="AL30" s="1067"/>
      <c r="AM30" s="1067"/>
      <c r="AN30" s="1067"/>
      <c r="AO30" s="1067"/>
      <c r="AP30" s="1067"/>
      <c r="AQ30" s="1067"/>
      <c r="AR30" s="1067"/>
      <c r="AS30" s="1067"/>
      <c r="AT30" s="1067"/>
      <c r="AU30" s="1067"/>
      <c r="AV30" s="1067"/>
      <c r="AW30" s="1067"/>
      <c r="AX30" s="1067"/>
      <c r="AY30" s="1067"/>
      <c r="AZ30" s="1067"/>
      <c r="BA30" s="1067"/>
      <c r="BB30" s="1067"/>
    </row>
    <row r="31" spans="1:54" ht="32.25" customHeight="1">
      <c r="A31" s="1165" t="s">
        <v>491</v>
      </c>
      <c r="B31" s="1418" t="s">
        <v>492</v>
      </c>
      <c r="C31" s="1418"/>
      <c r="D31" s="1418"/>
      <c r="E31" s="1418"/>
      <c r="F31" s="1418"/>
      <c r="G31" s="1418"/>
      <c r="H31" s="1418"/>
      <c r="I31" s="1418"/>
      <c r="J31" s="1418"/>
      <c r="K31" s="1418"/>
      <c r="L31" s="1418"/>
      <c r="M31" s="1166"/>
      <c r="N31" s="1166"/>
      <c r="O31" s="1166"/>
      <c r="P31" s="1166"/>
      <c r="Q31" s="1166"/>
      <c r="T31" s="1067"/>
      <c r="U31" s="1067"/>
      <c r="V31" s="1067"/>
      <c r="W31" s="1067"/>
      <c r="X31" s="1067"/>
      <c r="Y31" s="1067"/>
      <c r="Z31" s="1067"/>
      <c r="AA31" s="1067"/>
      <c r="AB31" s="1067"/>
      <c r="AC31" s="1155"/>
      <c r="AD31" s="1155"/>
      <c r="AE31" s="1155"/>
      <c r="AF31" s="1067"/>
      <c r="AG31" s="1067"/>
      <c r="AH31" s="1067"/>
      <c r="AI31" s="1067"/>
      <c r="AJ31" s="1067"/>
      <c r="AK31" s="1067"/>
      <c r="AL31" s="1067"/>
      <c r="AM31" s="1067"/>
      <c r="AN31" s="1067"/>
      <c r="AO31" s="1067"/>
      <c r="AP31" s="1067"/>
      <c r="AQ31" s="1067"/>
      <c r="AR31" s="1067"/>
      <c r="AS31" s="1067"/>
      <c r="AT31" s="1067"/>
      <c r="AU31" s="1067"/>
      <c r="AV31" s="1067"/>
      <c r="AW31" s="1067"/>
      <c r="AX31" s="1067"/>
      <c r="AY31" s="1067"/>
      <c r="AZ31" s="1067"/>
      <c r="BA31" s="1067"/>
      <c r="BB31" s="1067"/>
    </row>
    <row r="32" spans="1:54" ht="33" customHeight="1">
      <c r="A32" s="1421" t="s">
        <v>409</v>
      </c>
      <c r="B32" s="1421"/>
      <c r="C32" s="1421"/>
      <c r="D32" s="1419" t="str">
        <f>'Sch-1'!B54</f>
        <v>2-Feb-2020</v>
      </c>
      <c r="E32" s="1419"/>
      <c r="F32" s="1167"/>
      <c r="G32" s="1167"/>
      <c r="H32" s="1079" t="str">
        <f>IF('Sch-1'!B54=0,"", 'Sch-1'!B54)</f>
        <v>2-Feb-2020</v>
      </c>
      <c r="I32" s="1168"/>
      <c r="J32" s="1167"/>
      <c r="K32" s="1167"/>
      <c r="M32" s="1169"/>
      <c r="N32" s="1169"/>
      <c r="O32" s="1163"/>
      <c r="P32" s="1163"/>
      <c r="Q32" s="1066"/>
      <c r="T32" s="1067"/>
      <c r="U32" s="1067"/>
      <c r="V32" s="1067"/>
      <c r="W32" s="1067"/>
      <c r="X32" s="1067"/>
      <c r="Y32" s="1067"/>
      <c r="Z32" s="1067"/>
      <c r="AA32" s="1067"/>
      <c r="AB32" s="1067"/>
      <c r="AC32" s="1155"/>
      <c r="AD32" s="1155"/>
      <c r="AE32" s="1155"/>
      <c r="AF32" s="1067"/>
      <c r="AG32" s="1067"/>
      <c r="AH32" s="1067"/>
      <c r="AI32" s="1067"/>
      <c r="AJ32" s="1067"/>
      <c r="AK32" s="1067"/>
      <c r="AL32" s="1067"/>
      <c r="AM32" s="1067"/>
      <c r="AN32" s="1067"/>
      <c r="AO32" s="1067"/>
      <c r="AP32" s="1067"/>
      <c r="AQ32" s="1067"/>
      <c r="AR32" s="1067"/>
      <c r="AS32" s="1067"/>
      <c r="AT32" s="1067"/>
      <c r="AU32" s="1067"/>
      <c r="AV32" s="1067"/>
      <c r="AW32" s="1067"/>
      <c r="AX32" s="1067"/>
      <c r="AY32" s="1067"/>
      <c r="AZ32" s="1067"/>
      <c r="BA32" s="1067"/>
      <c r="BB32" s="1067"/>
    </row>
    <row r="33" spans="1:54">
      <c r="A33" s="1421" t="s">
        <v>410</v>
      </c>
      <c r="B33" s="1421"/>
      <c r="C33" s="1421"/>
      <c r="D33" s="1420" t="str">
        <f>'Sch-1'!B55</f>
        <v/>
      </c>
      <c r="E33" s="1420"/>
      <c r="F33" s="1167"/>
      <c r="G33" s="1167"/>
      <c r="H33" s="1079" t="str">
        <f>IF('Sch-1'!B55=0,"", 'Sch-1'!B55)</f>
        <v/>
      </c>
      <c r="I33" s="1168"/>
      <c r="J33" s="1167"/>
      <c r="K33" s="1167"/>
      <c r="M33" s="1412" t="s">
        <v>411</v>
      </c>
      <c r="N33" s="1412"/>
      <c r="O33" s="1170" t="str">
        <f>'Sch-1'!M55</f>
        <v/>
      </c>
      <c r="P33" s="1163"/>
      <c r="Q33" s="1066"/>
      <c r="AN33" s="1067"/>
      <c r="AO33" s="1067"/>
      <c r="AP33" s="1067"/>
      <c r="AQ33" s="1067"/>
      <c r="AR33" s="1067"/>
      <c r="AS33" s="1067"/>
      <c r="AT33" s="1067"/>
      <c r="AU33" s="1067"/>
      <c r="AV33" s="1067"/>
      <c r="AW33" s="1067"/>
      <c r="AX33" s="1067"/>
      <c r="AY33" s="1067"/>
      <c r="AZ33" s="1067"/>
      <c r="BA33" s="1067"/>
      <c r="BB33" s="1067"/>
    </row>
    <row r="34" spans="1:54">
      <c r="A34" s="1171"/>
      <c r="B34" s="1172"/>
      <c r="C34" s="1172"/>
      <c r="D34" s="1172"/>
      <c r="E34" s="1172"/>
      <c r="F34" s="1172"/>
      <c r="G34" s="1172"/>
      <c r="H34" s="1173"/>
      <c r="I34" s="1174"/>
      <c r="J34" s="1172"/>
      <c r="K34" s="1172"/>
      <c r="L34" s="1175"/>
      <c r="M34" s="1411" t="s">
        <v>412</v>
      </c>
      <c r="N34" s="1411"/>
      <c r="O34" s="1170" t="str">
        <f>'Sch-1'!M56</f>
        <v/>
      </c>
      <c r="P34" s="1176"/>
      <c r="Q34" s="1066"/>
      <c r="AN34" s="1067"/>
      <c r="AO34" s="1067"/>
      <c r="AP34" s="1067"/>
      <c r="AQ34" s="1067"/>
      <c r="AR34" s="1067"/>
      <c r="AS34" s="1067"/>
      <c r="AT34" s="1067"/>
      <c r="AU34" s="1067"/>
      <c r="AV34" s="1067"/>
      <c r="AW34" s="1067"/>
      <c r="AX34" s="1067"/>
      <c r="AY34" s="1067"/>
      <c r="AZ34" s="1067"/>
      <c r="BA34" s="1067"/>
      <c r="BB34" s="1067"/>
    </row>
    <row r="35" spans="1:54">
      <c r="A35" s="1177"/>
      <c r="B35" s="1167"/>
      <c r="C35" s="1167"/>
      <c r="D35" s="1167"/>
      <c r="E35" s="1167"/>
      <c r="F35" s="1167"/>
      <c r="G35" s="1167"/>
      <c r="H35" s="1178"/>
      <c r="I35" s="1168"/>
      <c r="J35" s="1167"/>
      <c r="K35" s="1167"/>
      <c r="L35" s="1179"/>
      <c r="M35" s="1180"/>
      <c r="N35" s="1181"/>
      <c r="O35" s="1073"/>
      <c r="P35" s="1073"/>
      <c r="AN35" s="1067"/>
      <c r="AO35" s="1067"/>
      <c r="AP35" s="1067"/>
      <c r="AQ35" s="1067"/>
      <c r="AR35" s="1067"/>
      <c r="AS35" s="1067"/>
      <c r="AT35" s="1067"/>
      <c r="AU35" s="1067"/>
      <c r="AV35" s="1067"/>
      <c r="AW35" s="1067"/>
      <c r="AX35" s="1067"/>
      <c r="AY35" s="1067"/>
      <c r="AZ35" s="1067"/>
      <c r="BA35" s="1067"/>
      <c r="BB35" s="1067"/>
    </row>
    <row r="36" spans="1:54">
      <c r="AN36" s="1067"/>
      <c r="AO36" s="1067"/>
      <c r="AP36" s="1067"/>
      <c r="AQ36" s="1067"/>
      <c r="AR36" s="1067"/>
      <c r="AS36" s="1067"/>
      <c r="AT36" s="1067"/>
      <c r="AU36" s="1067"/>
      <c r="AV36" s="1067"/>
      <c r="AW36" s="1067"/>
      <c r="AX36" s="1067"/>
      <c r="AY36" s="1067"/>
      <c r="AZ36" s="1067"/>
      <c r="BA36" s="1067"/>
      <c r="BB36" s="1067"/>
    </row>
    <row r="48" spans="1:54" s="1191" customFormat="1">
      <c r="A48" s="1182"/>
      <c r="B48" s="1183"/>
      <c r="C48" s="1183"/>
      <c r="D48" s="1183"/>
      <c r="E48" s="1183"/>
      <c r="F48" s="1183"/>
      <c r="G48" s="1183"/>
      <c r="H48" s="1184"/>
      <c r="I48" s="1185"/>
      <c r="J48" s="1183"/>
      <c r="K48" s="1183"/>
      <c r="L48" s="1186"/>
      <c r="M48" s="1187"/>
      <c r="N48" s="1188"/>
      <c r="O48" s="1189"/>
      <c r="P48" s="1189"/>
      <c r="Q48" s="1190"/>
      <c r="R48" s="1190"/>
      <c r="AL48" s="1192"/>
      <c r="AM48" s="1192"/>
    </row>
    <row r="49" spans="1:54" s="1191" customFormat="1">
      <c r="A49" s="1182"/>
      <c r="B49" s="1183"/>
      <c r="C49" s="1183"/>
      <c r="D49" s="1183"/>
      <c r="E49" s="1183"/>
      <c r="F49" s="1183"/>
      <c r="G49" s="1183"/>
      <c r="H49" s="1184"/>
      <c r="I49" s="1185"/>
      <c r="J49" s="1183"/>
      <c r="K49" s="1183"/>
      <c r="L49" s="1186"/>
      <c r="M49" s="1187"/>
      <c r="N49" s="1188"/>
      <c r="O49" s="1189"/>
      <c r="P49" s="1189"/>
      <c r="Q49" s="1190"/>
      <c r="R49" s="1190"/>
      <c r="AL49" s="1193"/>
      <c r="AM49" s="1194"/>
    </row>
    <row r="50" spans="1:54" s="1191" customFormat="1">
      <c r="A50" s="1182"/>
      <c r="B50" s="1183"/>
      <c r="C50" s="1183"/>
      <c r="D50" s="1183"/>
      <c r="E50" s="1183"/>
      <c r="F50" s="1183"/>
      <c r="G50" s="1183"/>
      <c r="H50" s="1184"/>
      <c r="I50" s="1185"/>
      <c r="J50" s="1183"/>
      <c r="K50" s="1183"/>
      <c r="L50" s="1186"/>
      <c r="M50" s="1187"/>
      <c r="N50" s="1188"/>
      <c r="O50" s="1189"/>
      <c r="P50" s="1189"/>
      <c r="Q50" s="1190"/>
      <c r="R50" s="1190"/>
      <c r="AM50" s="1195"/>
    </row>
    <row r="51" spans="1:54" s="1191" customFormat="1">
      <c r="A51" s="1196"/>
      <c r="B51" s="1197"/>
      <c r="C51" s="1197"/>
      <c r="D51" s="1197"/>
      <c r="E51" s="1197"/>
      <c r="F51" s="1197"/>
      <c r="G51" s="1197"/>
      <c r="H51" s="1198"/>
      <c r="I51" s="1199"/>
      <c r="J51" s="1197"/>
      <c r="K51" s="1197"/>
      <c r="L51" s="1200"/>
      <c r="M51" s="1199"/>
      <c r="N51" s="1199"/>
      <c r="O51" s="1193"/>
      <c r="P51" s="1193"/>
    </row>
    <row r="52" spans="1:54">
      <c r="A52" s="1196"/>
      <c r="B52" s="1197"/>
      <c r="C52" s="1197"/>
      <c r="D52" s="1197"/>
      <c r="E52" s="1197"/>
      <c r="F52" s="1197"/>
      <c r="G52" s="1197"/>
      <c r="H52" s="1198"/>
      <c r="I52" s="1199"/>
      <c r="J52" s="1197"/>
      <c r="K52" s="1197"/>
      <c r="L52" s="1201"/>
      <c r="M52" s="1199"/>
      <c r="N52" s="1199"/>
      <c r="O52" s="1193"/>
      <c r="P52" s="1193"/>
      <c r="AN52" s="1067"/>
      <c r="AO52" s="1067"/>
      <c r="AP52" s="1067"/>
      <c r="AQ52" s="1067"/>
      <c r="AR52" s="1067"/>
      <c r="AS52" s="1067"/>
      <c r="AT52" s="1067"/>
      <c r="AU52" s="1067"/>
      <c r="AV52" s="1067"/>
      <c r="AW52" s="1067"/>
      <c r="AX52" s="1067"/>
      <c r="AY52" s="1067"/>
      <c r="AZ52" s="1067"/>
      <c r="BA52" s="1067"/>
      <c r="BB52" s="1067"/>
    </row>
    <row r="53" spans="1:54">
      <c r="A53" s="1202"/>
      <c r="B53" s="1203"/>
      <c r="C53" s="1203"/>
      <c r="D53" s="1203"/>
      <c r="E53" s="1203"/>
      <c r="F53" s="1203"/>
      <c r="G53" s="1203"/>
      <c r="H53" s="1204"/>
      <c r="I53" s="1205"/>
      <c r="J53" s="1203"/>
      <c r="K53" s="1203"/>
      <c r="L53" s="1206"/>
      <c r="M53" s="1205"/>
      <c r="N53" s="1205"/>
      <c r="O53" s="1207"/>
      <c r="P53" s="1207"/>
      <c r="AN53" s="1067"/>
      <c r="AO53" s="1067"/>
      <c r="AP53" s="1067"/>
      <c r="AQ53" s="1067"/>
      <c r="AR53" s="1067"/>
      <c r="AS53" s="1067"/>
      <c r="AT53" s="1067"/>
      <c r="AU53" s="1067"/>
      <c r="AV53" s="1067"/>
      <c r="AW53" s="1067"/>
      <c r="AX53" s="1067"/>
      <c r="AY53" s="1067"/>
      <c r="AZ53" s="1067"/>
      <c r="BA53" s="1067"/>
      <c r="BB53" s="1067"/>
    </row>
    <row r="54" spans="1:54">
      <c r="A54" s="1202"/>
      <c r="B54" s="1203"/>
      <c r="C54" s="1203"/>
      <c r="D54" s="1203"/>
      <c r="E54" s="1203"/>
      <c r="F54" s="1203"/>
      <c r="G54" s="1203"/>
      <c r="H54" s="1204"/>
      <c r="I54" s="1205"/>
      <c r="J54" s="1203"/>
      <c r="K54" s="1203"/>
      <c r="L54" s="1206"/>
      <c r="M54" s="1205"/>
      <c r="N54" s="1205"/>
      <c r="O54" s="1207"/>
      <c r="P54" s="1207"/>
      <c r="AN54" s="1067"/>
      <c r="AO54" s="1067"/>
      <c r="AP54" s="1067"/>
      <c r="AQ54" s="1067"/>
      <c r="AR54" s="1067"/>
      <c r="AS54" s="1067"/>
      <c r="AT54" s="1067"/>
      <c r="AU54" s="1067"/>
      <c r="AV54" s="1067"/>
      <c r="AW54" s="1067"/>
      <c r="AX54" s="1067"/>
      <c r="AY54" s="1067"/>
      <c r="AZ54" s="1067"/>
      <c r="BA54" s="1067"/>
      <c r="BB54" s="1067"/>
    </row>
    <row r="55" spans="1:54">
      <c r="A55" s="1208"/>
      <c r="B55" s="1209"/>
      <c r="C55" s="1209"/>
      <c r="D55" s="1209"/>
      <c r="E55" s="1209"/>
      <c r="F55" s="1209"/>
      <c r="G55" s="1209"/>
      <c r="H55" s="1210"/>
      <c r="I55" s="1211"/>
      <c r="J55" s="1209"/>
      <c r="K55" s="1209"/>
      <c r="L55" s="1212"/>
      <c r="M55" s="1211"/>
      <c r="N55" s="1211"/>
      <c r="O55" s="1213"/>
      <c r="P55" s="1214"/>
      <c r="AN55" s="1067"/>
      <c r="AO55" s="1067"/>
      <c r="AP55" s="1067"/>
      <c r="AQ55" s="1067"/>
      <c r="AR55" s="1067"/>
      <c r="AS55" s="1067"/>
      <c r="AT55" s="1067"/>
      <c r="AU55" s="1067"/>
      <c r="AV55" s="1067"/>
      <c r="AW55" s="1067"/>
      <c r="AX55" s="1067"/>
      <c r="AY55" s="1067"/>
      <c r="AZ55" s="1067"/>
      <c r="BA55" s="1067"/>
      <c r="BB55" s="1067"/>
    </row>
    <row r="56" spans="1:54">
      <c r="A56" s="1202"/>
      <c r="B56" s="1203"/>
      <c r="C56" s="1203"/>
      <c r="D56" s="1203"/>
      <c r="E56" s="1203"/>
      <c r="F56" s="1203"/>
      <c r="G56" s="1203"/>
      <c r="H56" s="1204"/>
      <c r="I56" s="1205"/>
      <c r="J56" s="1203"/>
      <c r="K56" s="1203"/>
      <c r="L56" s="1206"/>
      <c r="M56" s="1205"/>
      <c r="N56" s="1205"/>
      <c r="O56" s="1207"/>
      <c r="P56" s="1207"/>
      <c r="AN56" s="1067"/>
      <c r="AO56" s="1067"/>
      <c r="AP56" s="1067"/>
      <c r="AQ56" s="1067"/>
      <c r="AR56" s="1067"/>
      <c r="AS56" s="1067"/>
      <c r="AT56" s="1067"/>
      <c r="AU56" s="1067"/>
      <c r="AV56" s="1067"/>
      <c r="AW56" s="1067"/>
      <c r="AX56" s="1067"/>
      <c r="AY56" s="1067"/>
      <c r="AZ56" s="1067"/>
      <c r="BA56" s="1067"/>
      <c r="BB56" s="1067"/>
    </row>
    <row r="57" spans="1:54">
      <c r="A57" s="1202"/>
      <c r="B57" s="1203"/>
      <c r="C57" s="1203"/>
      <c r="D57" s="1203"/>
      <c r="E57" s="1203"/>
      <c r="F57" s="1203"/>
      <c r="G57" s="1203"/>
      <c r="H57" s="1204"/>
      <c r="I57" s="1205"/>
      <c r="J57" s="1203"/>
      <c r="K57" s="1203"/>
      <c r="L57" s="1206"/>
      <c r="M57" s="1205"/>
      <c r="N57" s="1205"/>
      <c r="O57" s="1207"/>
      <c r="P57" s="1207"/>
      <c r="AN57" s="1067"/>
      <c r="AO57" s="1067"/>
      <c r="AP57" s="1067"/>
      <c r="AQ57" s="1067"/>
      <c r="AR57" s="1067"/>
      <c r="AS57" s="1067"/>
      <c r="AT57" s="1067"/>
      <c r="AU57" s="1067"/>
      <c r="AV57" s="1067"/>
      <c r="AW57" s="1067"/>
      <c r="AX57" s="1067"/>
      <c r="AY57" s="1067"/>
      <c r="AZ57" s="1067"/>
      <c r="BA57" s="1067"/>
      <c r="BB57" s="1067"/>
    </row>
  </sheetData>
  <sheetProtection password="C962" sheet="1" objects="1" scenarios="1" formatColumns="0" formatRows="0" selectLockedCells="1"/>
  <customSheetViews>
    <customSheetView guid="{1BFD9C24-2F44-4B3F-BC11-27A15F339058}" scale="70" showPageBreaks="1" fitToPage="1" printArea="1" hiddenRows="1" hiddenColumns="1" view="pageBreakPreview" topLeftCell="A7">
      <selection activeCell="I26" sqref="I26"/>
      <rowBreaks count="1" manualBreakCount="1">
        <brk id="19" max="16" man="1"/>
      </rowBreaks>
      <colBreaks count="2" manualBreakCount="2">
        <brk id="11" max="1048575" man="1"/>
        <brk id="16" max="1048575" man="1"/>
      </colBreaks>
      <pageMargins left="0.25" right="0.25" top="0.75" bottom="0.75" header="0.3" footer="0.3"/>
      <printOptions horizontalCentered="1"/>
      <pageSetup paperSize="9" scale="87" fitToHeight="0" orientation="landscape" r:id="rId1"/>
      <headerFooter alignWithMargins="0">
        <oddFooter>&amp;R&amp;"Book Antiqua,Bold"&amp;10Schedule-3/ Page &amp;P of &amp;N</oddFooter>
      </headerFooter>
    </customSheetView>
    <customSheetView guid="{A68B9ADD-4857-4982-919F-59DC4AD390A9}" scale="70" showPageBreaks="1" fitToPage="1" printArea="1" hiddenColumns="1" view="pageBreakPreview">
      <selection activeCell="K105" sqref="K105"/>
      <colBreaks count="2" manualBreakCount="2">
        <brk id="11" max="1048575" man="1"/>
        <brk id="16" max="1048575" man="1"/>
      </colBreaks>
      <pageMargins left="0.25" right="0.25" top="0.75" bottom="0.75" header="0.3" footer="0.3"/>
      <printOptions horizontalCentered="1"/>
      <pageSetup paperSize="9" scale="55" fitToHeight="0" orientation="landscape" r:id="rId2"/>
      <headerFooter alignWithMargins="0">
        <oddFooter>&amp;R&amp;"Book Antiqua,Bold"&amp;10Schedule-3/ Page &amp;P of &amp;N</oddFooter>
      </headerFooter>
    </customSheetView>
    <customSheetView guid="{E31EEC54-5F58-47EA-99FC-C1E22AF5375A}" scale="85" showPageBreaks="1" fitToPage="1" printArea="1" hiddenColumns="1" view="pageBreakPreview" topLeftCell="L51">
      <selection activeCell="O52" sqref="O52"/>
      <colBreaks count="2" manualBreakCount="2">
        <brk id="11" max="1048575" man="1"/>
        <brk id="16" max="1048575" man="1"/>
      </colBreaks>
      <pageMargins left="0.25" right="0.25" top="0.75" bottom="0.75" header="0.3" footer="0.3"/>
      <printOptions horizontalCentered="1"/>
      <pageSetup paperSize="9" scale="55" fitToHeight="0" orientation="landscape" r:id="rId3"/>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H8">
      <selection activeCell="I222" sqref="I222"/>
      <colBreaks count="2" manualBreakCount="2">
        <brk id="11" max="1048575" man="1"/>
        <brk id="16" max="1048575" man="1"/>
      </colBreaks>
      <pageMargins left="0.25" right="0.25" top="0.75" bottom="0.75" header="0.3" footer="0.3"/>
      <printOptions horizontalCentered="1"/>
      <pageSetup paperSize="9" scale="55" fitToHeight="0" orientation="landscape" r:id="rId4"/>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5"/>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6"/>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7"/>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8"/>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1"/>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4"/>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5"/>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7"/>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8"/>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21"/>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22"/>
      <headerFooter alignWithMargins="0">
        <oddFooter>&amp;R&amp;"Book Antiqua,Bold"&amp;10Schedule-3/ Page &amp;P of &amp;N</oddFooter>
      </headerFooter>
    </customSheetView>
    <customSheetView guid="{0E784DF4-DCB0-4594-B697-9BB3E5A34D91}" scale="85" showPageBreaks="1" fitToPage="1" printArea="1" hiddenColumns="1" view="pageBreakPreview" topLeftCell="L1">
      <selection activeCell="O52" sqref="O52"/>
      <colBreaks count="2" manualBreakCount="2">
        <brk id="11" max="1048575" man="1"/>
        <brk id="16" max="1048575" man="1"/>
      </colBreaks>
      <pageMargins left="0.25" right="0.25" top="0.75" bottom="0.75" header="0.3" footer="0.3"/>
      <printOptions horizontalCentered="1"/>
      <pageSetup paperSize="9" scale="55" fitToHeight="0" orientation="landscape" r:id="rId23"/>
      <headerFooter alignWithMargins="0">
        <oddFooter>&amp;R&amp;"Book Antiqua,Bold"&amp;10Schedule-3/ Page &amp;P of &amp;N</oddFooter>
      </headerFooter>
    </customSheetView>
    <customSheetView guid="{49037B54-2990-41F2-A98D-615EDAEEEC02}" scale="70" showPageBreaks="1" fitToPage="1" printArea="1" hiddenColumns="1" view="pageBreakPreview">
      <selection activeCell="K105" sqref="K105"/>
      <colBreaks count="2" manualBreakCount="2">
        <brk id="11" max="1048575" man="1"/>
        <brk id="16" max="1048575" man="1"/>
      </colBreaks>
      <pageMargins left="0.25" right="0.25" top="0.75" bottom="0.75" header="0.3" footer="0.3"/>
      <printOptions horizontalCentered="1"/>
      <pageSetup paperSize="9" scale="55" fitToHeight="0" orientation="landscape" r:id="rId24"/>
      <headerFooter alignWithMargins="0">
        <oddFooter>&amp;R&amp;"Book Antiqua,Bold"&amp;10Schedule-3/ Page &amp;P of &amp;N</oddFooter>
      </headerFooter>
    </customSheetView>
  </customSheetViews>
  <mergeCells count="20">
    <mergeCell ref="AO13:AP13"/>
    <mergeCell ref="AL13:AM13"/>
    <mergeCell ref="H30:M30"/>
    <mergeCell ref="M8:P8"/>
    <mergeCell ref="L29:O29"/>
    <mergeCell ref="M9:P9"/>
    <mergeCell ref="M11:P11"/>
    <mergeCell ref="M34:N34"/>
    <mergeCell ref="M33:N33"/>
    <mergeCell ref="N15:P15"/>
    <mergeCell ref="A28:K28"/>
    <mergeCell ref="A3:Q3"/>
    <mergeCell ref="B31:L31"/>
    <mergeCell ref="D32:E32"/>
    <mergeCell ref="D33:E33"/>
    <mergeCell ref="A32:C32"/>
    <mergeCell ref="A7:F7"/>
    <mergeCell ref="A4:Q4"/>
    <mergeCell ref="A33:C33"/>
    <mergeCell ref="M7:P7"/>
  </mergeCells>
  <phoneticPr fontId="2" type="noConversion"/>
  <conditionalFormatting sqref="O28 O30:O31 K19 I19:I22 O24:O26 I24:I26">
    <cfRule type="expression" dxfId="29" priority="1702" stopIfTrue="1">
      <formula>H19&gt;0</formula>
    </cfRule>
  </conditionalFormatting>
  <conditionalFormatting sqref="O32">
    <cfRule type="expression" dxfId="28" priority="1502" stopIfTrue="1">
      <formula>N32&gt;0</formula>
    </cfRule>
  </conditionalFormatting>
  <conditionalFormatting sqref="K19:K22 K24:K26">
    <cfRule type="expression" dxfId="27" priority="939" stopIfTrue="1">
      <formula>H19&gt;0</formula>
    </cfRule>
  </conditionalFormatting>
  <conditionalFormatting sqref="K19:K22">
    <cfRule type="cellIs" dxfId="26" priority="938" stopIfTrue="1" operator="equal">
      <formula>"a"</formula>
    </cfRule>
  </conditionalFormatting>
  <conditionalFormatting sqref="K24:K26">
    <cfRule type="cellIs" dxfId="25" priority="16" stopIfTrue="1" operator="equal">
      <formula>"a"</formula>
    </cfRule>
  </conditionalFormatting>
  <conditionalFormatting sqref="O19:O22">
    <cfRule type="expression" dxfId="24" priority="5" stopIfTrue="1">
      <formula>N19&gt;0</formula>
    </cfRule>
  </conditionalFormatting>
  <conditionalFormatting sqref="I23">
    <cfRule type="expression" dxfId="23" priority="4" stopIfTrue="1">
      <formula>H23&gt;0</formula>
    </cfRule>
  </conditionalFormatting>
  <conditionalFormatting sqref="K23">
    <cfRule type="expression" dxfId="22" priority="3" stopIfTrue="1">
      <formula>H23&gt;0</formula>
    </cfRule>
  </conditionalFormatting>
  <conditionalFormatting sqref="K23">
    <cfRule type="cellIs" dxfId="21" priority="2" stopIfTrue="1" operator="equal">
      <formula>"a"</formula>
    </cfRule>
  </conditionalFormatting>
  <conditionalFormatting sqref="O23">
    <cfRule type="expression" dxfId="20" priority="1" stopIfTrue="1">
      <formula>N23&gt;0</formula>
    </cfRule>
  </conditionalFormatting>
  <dataValidations count="5">
    <dataValidation type="decimal" operator="greaterThan" allowBlank="1" showInputMessage="1" showErrorMessage="1" error="Enter only Numeric Value greater than zero or leave the cell blank !" sqref="O27">
      <formula1>0</formula1>
    </dataValidation>
    <dataValidation type="whole" operator="greaterThan" allowBlank="1" showInputMessage="1" showErrorMessage="1" error="Enter only Numeric Value greater than zero or leave the cell blank !" sqref="O24:O26">
      <formula1>0</formula1>
    </dataValidation>
    <dataValidation operator="greaterThan" allowBlank="1" showInputMessage="1" showErrorMessage="1" error="Enter only Numeric Value greater than zero or leave the cell blank !" sqref="K32:K65454 K27 K29:K30 K5:K17 K1:K2"/>
    <dataValidation type="list" operator="greaterThan" allowBlank="1" showInputMessage="1" showErrorMessage="1" sqref="K19:K26">
      <formula1>"0%,5%,12%,18%,28%"</formula1>
    </dataValidation>
    <dataValidation type="whole" operator="greaterThan" allowBlank="1" showInputMessage="1" showErrorMessage="1" sqref="I19:I26">
      <formula1>1</formula1>
    </dataValidation>
  </dataValidations>
  <printOptions horizontalCentered="1"/>
  <pageMargins left="0.25" right="0.25" top="0.75" bottom="0.75" header="0.3" footer="0.3"/>
  <pageSetup paperSize="9" scale="87" fitToHeight="0" orientation="landscape" r:id="rId25"/>
  <headerFooter alignWithMargins="0">
    <oddFooter>&amp;R&amp;"Book Antiqua,Bold"&amp;10Schedule-3/ Page &amp;P of &amp;N</oddFooter>
  </headerFooter>
  <rowBreaks count="1" manualBreakCount="1">
    <brk id="19" max="16" man="1"/>
  </rowBreaks>
  <colBreaks count="2" manualBreakCount="2">
    <brk id="11" max="1048575" man="1"/>
    <brk id="16" max="1048575" man="1"/>
  </colBreaks>
  <drawing r:id="rId2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36</vt:i4>
      </vt:variant>
    </vt:vector>
  </HeadingPairs>
  <TitlesOfParts>
    <vt:vector size="64" baseType="lpstr">
      <vt:lpstr>Basic</vt:lpstr>
      <vt:lpstr>Cover</vt:lpstr>
      <vt:lpstr>Instructions</vt:lpstr>
      <vt:lpstr>Names of Bidder</vt:lpstr>
      <vt:lpstr>Sch-1</vt:lpstr>
      <vt:lpstr>Sch-1 dis</vt:lpstr>
      <vt:lpstr>Sch-2</vt:lpstr>
      <vt:lpstr>Sch-2 Dis</vt:lpstr>
      <vt:lpstr>Sch-3 </vt:lpstr>
      <vt:lpstr>Sch-3 Dis</vt:lpstr>
      <vt:lpstr>Sch-4a</vt:lpstr>
      <vt:lpstr>Sch-4</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'Sch-4a'!Print_Area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Sivadanam Sivakumar {शिवदानम शिवकुमार}</cp:lastModifiedBy>
  <cp:lastPrinted>2020-02-06T13:33:57Z</cp:lastPrinted>
  <dcterms:created xsi:type="dcterms:W3CDTF">2001-07-26T10:23:15Z</dcterms:created>
  <dcterms:modified xsi:type="dcterms:W3CDTF">2020-11-06T06:55:14Z</dcterms:modified>
</cp:coreProperties>
</file>