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codeName="ThisWorkbook" hidePivotFieldList="1" defaultThemeVersion="124226"/>
  <mc:AlternateContent xmlns:mc="http://schemas.openxmlformats.org/markup-compatibility/2006">
    <mc:Choice Requires="x15">
      <x15ac:absPath xmlns:x15ac="http://schemas.microsoft.com/office/spreadsheetml/2010/11/ac" url="D:\Shilpa 27.05.25\WC-4384 Tuticorin store\Bid Documents\Upload\Volume-III\"/>
    </mc:Choice>
  </mc:AlternateContent>
  <xr:revisionPtr revIDLastSave="0" documentId="13_ncr:1_{9ADA9538-7DCF-451A-B656-49560C955320}" xr6:coauthVersionLast="36" xr6:coauthVersionMax="47" xr10:uidLastSave="{00000000-0000-0000-0000-000000000000}"/>
  <bookViews>
    <workbookView xWindow="0" yWindow="0" windowWidth="28800" windowHeight="11505" tabRatio="821" activeTab="19"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2" sheetId="7" state="hidden" r:id="rId7"/>
    <sheet name="Sch-3 " sheetId="8" r:id="rId8"/>
    <sheet name="Sch-2 Dis" sheetId="9" state="hidden" r:id="rId9"/>
    <sheet name="Sch-3 Dis" sheetId="10" state="hidden" r:id="rId10"/>
    <sheet name="Sch-4" sheetId="11" state="hidden" r:id="rId11"/>
    <sheet name="Sch-5" sheetId="12" r:id="rId12"/>
    <sheet name="Sch-5 Dis" sheetId="13" state="hidden" r:id="rId13"/>
    <sheet name="Sch-6" sheetId="14" r:id="rId14"/>
    <sheet name="Sch-7" sheetId="15" state="hidden" r:id="rId15"/>
    <sheet name="Sch-7 Dis" sheetId="16" state="hidden" r:id="rId16"/>
    <sheet name="Octroi" sheetId="17" state="hidden" r:id="rId17"/>
    <sheet name="Entry Tax" sheetId="18" state="hidden" r:id="rId18"/>
    <sheet name="Other Taxes &amp; Duties" sheetId="19" state="hidden" r:id="rId19"/>
    <sheet name="Bid Form " sheetId="20" r:id="rId20"/>
    <sheet name="Q &amp; C (2)" sheetId="21" state="hidden" r:id="rId21"/>
    <sheet name="Q &amp; C" sheetId="22" state="hidden" r:id="rId22"/>
    <sheet name="N to W" sheetId="23" state="hidden" r:id="rId23"/>
    <sheet name="Sheet1" sheetId="24" state="hidden" r:id="rId24"/>
    <sheet name="Sheet3" sheetId="25" state="hidden" r:id="rId25"/>
  </sheets>
  <externalReferences>
    <externalReference r:id="rId26"/>
  </externalReferences>
  <definedNames>
    <definedName name="\A" localSheetId="7">#REF!</definedName>
    <definedName name="\A">#REF!</definedName>
    <definedName name="\B" localSheetId="7">#REF!</definedName>
    <definedName name="\B">#REF!</definedName>
    <definedName name="\C" localSheetId="7">#REF!</definedName>
    <definedName name="\C">#REF!</definedName>
    <definedName name="\M" localSheetId="7">#REF!</definedName>
    <definedName name="\M">#REF!</definedName>
    <definedName name="\N" localSheetId="7">#REF!</definedName>
    <definedName name="\N">#REF!</definedName>
    <definedName name="\P" localSheetId="7">#REF!</definedName>
    <definedName name="\P">#REF!</definedName>
    <definedName name="\R" localSheetId="7">#REF!</definedName>
    <definedName name="\R">#REF!</definedName>
    <definedName name="\U" localSheetId="7">#REF!</definedName>
    <definedName name="\U">#REF!</definedName>
    <definedName name="\V" localSheetId="7">#REF!</definedName>
    <definedName name="\V">#REF!</definedName>
    <definedName name="_xlnm._FilterDatabase" localSheetId="4" hidden="1">'Sch-1'!$K$1:$K$231</definedName>
    <definedName name="_xlnm._FilterDatabase" localSheetId="5" hidden="1">'Sch-1 dis'!$A$16:$B$21</definedName>
    <definedName name="_xlnm._FilterDatabase" localSheetId="6" hidden="1">'Sch-2'!$G$20:$J$20</definedName>
    <definedName name="_xlnm._FilterDatabase" localSheetId="8" hidden="1">'Sch-2 Dis'!$A$15:$F$56</definedName>
    <definedName name="_xlnm._FilterDatabase" localSheetId="7" hidden="1">'Sch-3 '!$A$15:$AW$65</definedName>
    <definedName name="_xlnm._FilterDatabase" localSheetId="9" hidden="1">'Sch-3 Dis'!$A$15:$F$81</definedName>
    <definedName name="ab" localSheetId="7">#REF!</definedName>
    <definedName name="ab">#REF!</definedName>
    <definedName name="logo1">"Picture 7"</definedName>
    <definedName name="_xlnm.Print_Area" localSheetId="19">'Bid Form '!$A$1:$F$63</definedName>
    <definedName name="_xlnm.Print_Area" localSheetId="17">'Entry Tax'!$A$1:$E$16</definedName>
    <definedName name="_xlnm.Print_Area" localSheetId="2">Instructions!$A$1:$C$52</definedName>
    <definedName name="_xlnm.Print_Area" localSheetId="3">'Names of Bidder'!$B$1:$G$34</definedName>
    <definedName name="_xlnm.Print_Area" localSheetId="16">Octroi!$A$1:$E$16</definedName>
    <definedName name="_xlnm.Print_Area" localSheetId="18">'Other Taxes &amp; Duties'!$A$1:$F$16</definedName>
    <definedName name="_xlnm.Print_Area" localSheetId="21">'Q &amp; C'!$A$1:$F$38</definedName>
    <definedName name="_xlnm.Print_Area" localSheetId="20">'Q &amp; C (2)'!$A$1:$F$44</definedName>
    <definedName name="_xlnm.Print_Area" localSheetId="4">'Sch-1'!$A$1:$O$30</definedName>
    <definedName name="_xlnm.Print_Area" localSheetId="5">'Sch-1 dis'!$A$1:$G$84</definedName>
    <definedName name="_xlnm.Print_Area" localSheetId="6">'Sch-2'!$A$1:$J$23</definedName>
    <definedName name="_xlnm.Print_Area" localSheetId="8">'Sch-2 Dis'!$A$1:$F$62</definedName>
    <definedName name="_xlnm.Print_Area" localSheetId="7">'Sch-3 '!$A$1:$N$67</definedName>
    <definedName name="_xlnm.Print_Area" localSheetId="9">'Sch-3 Dis'!$A$1:$F$87</definedName>
    <definedName name="_xlnm.Print_Area" localSheetId="10">'Sch-4'!$A$1:$F$21</definedName>
    <definedName name="_xlnm.Print_Area" localSheetId="11">'Sch-5'!$A$1:$E$21</definedName>
    <definedName name="_xlnm.Print_Area" localSheetId="12">'Sch-5 Dis'!$A$1:$E$23</definedName>
    <definedName name="_xlnm.Print_Area" localSheetId="13">'Sch-6'!$A$1:$D$28</definedName>
    <definedName name="_xlnm.Print_Area" localSheetId="14">'Sch-7'!$A$1:$F$26</definedName>
    <definedName name="_xlnm.Print_Area" localSheetId="15">'Sch-7 Dis'!$A$1:$G$28</definedName>
    <definedName name="_xlnm.Print_Titles" localSheetId="4">'Sch-1'!$15:$17</definedName>
    <definedName name="_xlnm.Print_Titles" localSheetId="5">'Sch-1 dis'!$14:$16</definedName>
    <definedName name="_xlnm.Print_Titles" localSheetId="6">'Sch-2'!$14:$16</definedName>
    <definedName name="_xlnm.Print_Titles" localSheetId="8">'Sch-2 Dis'!$13:$15</definedName>
    <definedName name="_xlnm.Print_Titles" localSheetId="7">'Sch-3 '!$13:$16</definedName>
    <definedName name="_xlnm.Print_Titles" localSheetId="9">'Sch-3 Dis'!$13:$15</definedName>
    <definedName name="_xlnm.Print_Titles" localSheetId="11">'Sch-5'!$3:$13</definedName>
    <definedName name="_xlnm.Print_Titles" localSheetId="12">'Sch-5 Dis'!$3:$13</definedName>
    <definedName name="_xlnm.Print_Titles" localSheetId="13">'Sch-6'!$3:$13</definedName>
    <definedName name="_xlnm.Print_Titles" localSheetId="14">'Sch-7'!$14:$14</definedName>
    <definedName name="_xlnm.Print_Titles" localSheetId="15">'Sch-7 Dis'!$14:$14</definedName>
    <definedName name="_xlnm.Recorder" localSheetId="7">#REF!</definedName>
    <definedName name="_xlnm.Recorder">#REF!</definedName>
    <definedName name="TEST" localSheetId="7">#REF!</definedName>
    <definedName name="TEST">#REF!</definedName>
    <definedName name="Z_01ACF2E1_8E61_4459_ABC1_B6C183DEED61_.wvu.PrintArea" localSheetId="19" hidden="1">'Bid Form '!$A$1:$F$65</definedName>
    <definedName name="Z_01ACF2E1_8E61_4459_ABC1_B6C183DEED61_.wvu.PrintArea" localSheetId="17" hidden="1">'Entry Tax'!$A$1:$E$16</definedName>
    <definedName name="Z_01ACF2E1_8E61_4459_ABC1_B6C183DEED61_.wvu.PrintArea" localSheetId="3" hidden="1">'Names of Bidder'!$B$1:$E$32</definedName>
    <definedName name="Z_01ACF2E1_8E61_4459_ABC1_B6C183DEED61_.wvu.PrintArea" localSheetId="16" hidden="1">Octroi!$A$1:$E$16</definedName>
    <definedName name="Z_01ACF2E1_8E61_4459_ABC1_B6C183DEED61_.wvu.PrintArea" localSheetId="18" hidden="1">'Other Taxes &amp; Duties'!$A$1:$F$16</definedName>
    <definedName name="Z_01ACF2E1_8E61_4459_ABC1_B6C183DEED61_.wvu.PrintArea" localSheetId="21" hidden="1">'Q &amp; C'!$A$1:$F$38</definedName>
    <definedName name="Z_01ACF2E1_8E61_4459_ABC1_B6C183DEED61_.wvu.PrintArea" localSheetId="4" hidden="1">'Sch-1'!$A$1:$O$31</definedName>
    <definedName name="Z_01ACF2E1_8E61_4459_ABC1_B6C183DEED61_.wvu.PrintArea" localSheetId="5" hidden="1">'Sch-1 dis'!$A$1:$G$84</definedName>
    <definedName name="Z_01ACF2E1_8E61_4459_ABC1_B6C183DEED61_.wvu.PrintArea" localSheetId="6" hidden="1">'Sch-2'!$A$1:$J$17</definedName>
    <definedName name="Z_01ACF2E1_8E61_4459_ABC1_B6C183DEED61_.wvu.PrintArea" localSheetId="8" hidden="1">'Sch-2 Dis'!$A$1:$F$55</definedName>
    <definedName name="Z_01ACF2E1_8E61_4459_ABC1_B6C183DEED61_.wvu.PrintArea" localSheetId="7" hidden="1">'Sch-3 '!$A$1:$K$16</definedName>
    <definedName name="Z_01ACF2E1_8E61_4459_ABC1_B6C183DEED61_.wvu.PrintArea" localSheetId="9" hidden="1">'Sch-3 Dis'!$A$1:$F$80</definedName>
    <definedName name="Z_01ACF2E1_8E61_4459_ABC1_B6C183DEED61_.wvu.PrintArea" localSheetId="10" hidden="1">'Sch-4'!$A$1:$F$21</definedName>
    <definedName name="Z_01ACF2E1_8E61_4459_ABC1_B6C183DEED61_.wvu.PrintArea" localSheetId="11" hidden="1">'Sch-5'!$A$1:$E$22</definedName>
    <definedName name="Z_01ACF2E1_8E61_4459_ABC1_B6C183DEED61_.wvu.PrintArea" localSheetId="12" hidden="1">'Sch-5 Dis'!$A$1:$E$24</definedName>
    <definedName name="Z_01ACF2E1_8E61_4459_ABC1_B6C183DEED61_.wvu.PrintArea" localSheetId="13" hidden="1">'Sch-6'!$A$1:$D$30</definedName>
    <definedName name="Z_01ACF2E1_8E61_4459_ABC1_B6C183DEED61_.wvu.PrintArea" localSheetId="14" hidden="1">'Sch-7'!$A$1:$G$26</definedName>
    <definedName name="Z_01ACF2E1_8E61_4459_ABC1_B6C183DEED61_.wvu.PrintArea" localSheetId="15"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'Sch-2'!$14:$16</definedName>
    <definedName name="Z_01ACF2E1_8E61_4459_ABC1_B6C183DEED61_.wvu.PrintTitles" localSheetId="8" hidden="1">'Sch-2 Dis'!$13:$15</definedName>
    <definedName name="Z_01ACF2E1_8E61_4459_ABC1_B6C183DEED61_.wvu.PrintTitles" localSheetId="7" hidden="1">'Sch-3 '!$13:$16</definedName>
    <definedName name="Z_01ACF2E1_8E61_4459_ABC1_B6C183DEED61_.wvu.PrintTitles" localSheetId="9" hidden="1">'Sch-3 Dis'!$13:$15</definedName>
    <definedName name="Z_01ACF2E1_8E61_4459_ABC1_B6C183DEED61_.wvu.PrintTitles" localSheetId="11" hidden="1">'Sch-5'!$3:$13</definedName>
    <definedName name="Z_01ACF2E1_8E61_4459_ABC1_B6C183DEED61_.wvu.PrintTitles" localSheetId="12" hidden="1">'Sch-5 Dis'!$3:$13</definedName>
    <definedName name="Z_01ACF2E1_8E61_4459_ABC1_B6C183DEED61_.wvu.PrintTitles" localSheetId="13" hidden="1">'Sch-6'!$3:$13</definedName>
    <definedName name="Z_01ACF2E1_8E61_4459_ABC1_B6C183DEED61_.wvu.PrintTitles" localSheetId="14" hidden="1">'Sch-7'!$14:$14</definedName>
    <definedName name="Z_01ACF2E1_8E61_4459_ABC1_B6C183DEED61_.wvu.PrintTitles" localSheetId="15" hidden="1">'Sch-7 Dis'!$14:$14</definedName>
    <definedName name="Z_14D7F02E_BCCA_4517_ABC7_537FF4AEB67A_.wvu.Cols" localSheetId="6" hidden="1">'Sch-2'!#REF!</definedName>
    <definedName name="Z_14D7F02E_BCCA_4517_ABC7_537FF4AEB67A_.wvu.Cols" localSheetId="8" hidden="1">'Sch-2 Dis'!$K:$Q</definedName>
    <definedName name="Z_14D7F02E_BCCA_4517_ABC7_537FF4AEB67A_.wvu.Cols" localSheetId="7" hidden="1">'Sch-3 '!$AF:$AK</definedName>
    <definedName name="Z_14D7F02E_BCCA_4517_ABC7_537FF4AEB67A_.wvu.Cols" localSheetId="9" hidden="1">'Sch-3 Dis'!$AA:$AF</definedName>
    <definedName name="Z_14D7F02E_BCCA_4517_ABC7_537FF4AEB67A_.wvu.Cols" localSheetId="11" hidden="1">'Sch-5'!$I:$P</definedName>
    <definedName name="Z_14D7F02E_BCCA_4517_ABC7_537FF4AEB67A_.wvu.Cols" localSheetId="12" hidden="1">'Sch-5 Dis'!#REF!</definedName>
    <definedName name="Z_14D7F02E_BCCA_4517_ABC7_537FF4AEB67A_.wvu.Cols" localSheetId="14" hidden="1">'Sch-7'!$AD:$AJ</definedName>
    <definedName name="Z_14D7F02E_BCCA_4517_ABC7_537FF4AEB67A_.wvu.Cols" localSheetId="15" hidden="1">'Sch-7 Dis'!$AD:$AJ</definedName>
    <definedName name="Z_14D7F02E_BCCA_4517_ABC7_537FF4AEB67A_.wvu.FilterData" localSheetId="4" hidden="1">'Sch-1'!$A$18:$O$26</definedName>
    <definedName name="Z_14D7F02E_BCCA_4517_ABC7_537FF4AEB67A_.wvu.FilterData" localSheetId="5" hidden="1">'Sch-1 dis'!$A$17:$G$79</definedName>
    <definedName name="Z_14D7F02E_BCCA_4517_ABC7_537FF4AEB67A_.wvu.FilterData" localSheetId="7" hidden="1">'Sch-3 '!$A$15:$K$28</definedName>
    <definedName name="Z_14D7F02E_BCCA_4517_ABC7_537FF4AEB67A_.wvu.FilterData" localSheetId="9" hidden="1">'Sch-3 Dis'!$A$14:$F$81</definedName>
    <definedName name="Z_14D7F02E_BCCA_4517_ABC7_537FF4AEB67A_.wvu.PrintArea" localSheetId="19" hidden="1">'Bid Form '!$A$1:$F$65</definedName>
    <definedName name="Z_14D7F02E_BCCA_4517_ABC7_537FF4AEB67A_.wvu.PrintArea" localSheetId="2" hidden="1">Instructions!$A$1:$C$52</definedName>
    <definedName name="Z_14D7F02E_BCCA_4517_ABC7_537FF4AEB67A_.wvu.PrintArea" localSheetId="3" hidden="1">'Names of Bidder'!$B$1:$E$32</definedName>
    <definedName name="Z_14D7F02E_BCCA_4517_ABC7_537FF4AEB67A_.wvu.PrintArea" localSheetId="21" hidden="1">'Q &amp; C'!$A$1:$F$38</definedName>
    <definedName name="Z_14D7F02E_BCCA_4517_ABC7_537FF4AEB67A_.wvu.PrintArea" localSheetId="4" hidden="1">'Sch-1'!$A$1:$O$31</definedName>
    <definedName name="Z_14D7F02E_BCCA_4517_ABC7_537FF4AEB67A_.wvu.PrintArea" localSheetId="5" hidden="1">'Sch-1 dis'!$A$1:$G$84</definedName>
    <definedName name="Z_14D7F02E_BCCA_4517_ABC7_537FF4AEB67A_.wvu.PrintArea" localSheetId="6" hidden="1">'Sch-2'!$A$1:$J$24</definedName>
    <definedName name="Z_14D7F02E_BCCA_4517_ABC7_537FF4AEB67A_.wvu.PrintArea" localSheetId="8" hidden="1">'Sch-2 Dis'!$A$1:$F$62</definedName>
    <definedName name="Z_14D7F02E_BCCA_4517_ABC7_537FF4AEB67A_.wvu.PrintArea" localSheetId="7" hidden="1">'Sch-3 '!$A$1:$K$28</definedName>
    <definedName name="Z_14D7F02E_BCCA_4517_ABC7_537FF4AEB67A_.wvu.PrintArea" localSheetId="9" hidden="1">'Sch-3 Dis'!$A$1:$F$87</definedName>
    <definedName name="Z_14D7F02E_BCCA_4517_ABC7_537FF4AEB67A_.wvu.PrintArea" localSheetId="10" hidden="1">'Sch-4'!$A$1:$F$21</definedName>
    <definedName name="Z_14D7F02E_BCCA_4517_ABC7_537FF4AEB67A_.wvu.PrintArea" localSheetId="11" hidden="1">'Sch-5'!$A$1:$E$21</definedName>
    <definedName name="Z_14D7F02E_BCCA_4517_ABC7_537FF4AEB67A_.wvu.PrintArea" localSheetId="12" hidden="1">'Sch-5 Dis'!$A$1:$E$23</definedName>
    <definedName name="Z_14D7F02E_BCCA_4517_ABC7_537FF4AEB67A_.wvu.PrintArea" localSheetId="13" hidden="1">'Sch-6'!$A$1:$D$29</definedName>
    <definedName name="Z_14D7F02E_BCCA_4517_ABC7_537FF4AEB67A_.wvu.PrintArea" localSheetId="14" hidden="1">'Sch-7'!$A$1:$G$26</definedName>
    <definedName name="Z_14D7F02E_BCCA_4517_ABC7_537FF4AEB67A_.wvu.PrintArea" localSheetId="15"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'Sch-2'!$14:$16</definedName>
    <definedName name="Z_14D7F02E_BCCA_4517_ABC7_537FF4AEB67A_.wvu.PrintTitles" localSheetId="8" hidden="1">'Sch-2 Dis'!$13:$15</definedName>
    <definedName name="Z_14D7F02E_BCCA_4517_ABC7_537FF4AEB67A_.wvu.PrintTitles" localSheetId="7" hidden="1">'Sch-3 '!$13:$16</definedName>
    <definedName name="Z_14D7F02E_BCCA_4517_ABC7_537FF4AEB67A_.wvu.PrintTitles" localSheetId="9" hidden="1">'Sch-3 Dis'!$13:$15</definedName>
    <definedName name="Z_14D7F02E_BCCA_4517_ABC7_537FF4AEB67A_.wvu.PrintTitles" localSheetId="11" hidden="1">'Sch-5'!$3:$13</definedName>
    <definedName name="Z_14D7F02E_BCCA_4517_ABC7_537FF4AEB67A_.wvu.PrintTitles" localSheetId="12" hidden="1">'Sch-5 Dis'!$3:$13</definedName>
    <definedName name="Z_14D7F02E_BCCA_4517_ABC7_537FF4AEB67A_.wvu.PrintTitles" localSheetId="13" hidden="1">'Sch-6'!$3:$13</definedName>
    <definedName name="Z_14D7F02E_BCCA_4517_ABC7_537FF4AEB67A_.wvu.PrintTitles" localSheetId="14" hidden="1">'Sch-7'!$14:$14</definedName>
    <definedName name="Z_14D7F02E_BCCA_4517_ABC7_537FF4AEB67A_.wvu.PrintTitles" localSheetId="15" hidden="1">'Sch-7 Dis'!$14:$14</definedName>
    <definedName name="Z_14D7F02E_BCCA_4517_ABC7_537FF4AEB67A_.wvu.Rows" localSheetId="7" hidden="1">'Sch-3 '!#REF!</definedName>
    <definedName name="Z_14D7F02E_BCCA_4517_ABC7_537FF4AEB67A_.wvu.Rows" localSheetId="9" hidden="1">'Sch-3 Dis'!#REF!</definedName>
    <definedName name="Z_14D7F02E_BCCA_4517_ABC7_537FF4AEB67A_.wvu.Rows" localSheetId="14" hidden="1">'Sch-7'!$98:$216</definedName>
    <definedName name="Z_14D7F02E_BCCA_4517_ABC7_537FF4AEB67A_.wvu.Rows" localSheetId="15" hidden="1">'Sch-7 Dis'!$104:$222</definedName>
    <definedName name="Z_17F5C48B_526E_48D2_9F97_823D578F9893_.wvu.Cols" localSheetId="19" hidden="1">'Bid Form '!$G:$AO</definedName>
    <definedName name="Z_17F5C48B_526E_48D2_9F97_823D578F9893_.wvu.Cols" localSheetId="4" hidden="1">'Sch-1'!$P:$T</definedName>
    <definedName name="Z_17F5C48B_526E_48D2_9F97_823D578F9893_.wvu.Cols" localSheetId="8" hidden="1">'Sch-2 Dis'!$K:$Q</definedName>
    <definedName name="Z_17F5C48B_526E_48D2_9F97_823D578F9893_.wvu.Cols" localSheetId="7" hidden="1">'Sch-3 '!$M:$U,'Sch-3 '!$AF:$AK</definedName>
    <definedName name="Z_17F5C48B_526E_48D2_9F97_823D578F9893_.wvu.Cols" localSheetId="9" hidden="1">'Sch-3 Dis'!$AA:$AF</definedName>
    <definedName name="Z_17F5C48B_526E_48D2_9F97_823D578F9893_.wvu.Cols" localSheetId="11" hidden="1">'Sch-5'!$I:$P</definedName>
    <definedName name="Z_17F5C48B_526E_48D2_9F97_823D578F9893_.wvu.Cols" localSheetId="14" hidden="1">'Sch-7'!$I:$L,'Sch-7'!$AD:$AJ</definedName>
    <definedName name="Z_17F5C48B_526E_48D2_9F97_823D578F9893_.wvu.Cols" localSheetId="15" hidden="1">'Sch-7 Dis'!$AD:$AJ</definedName>
    <definedName name="Z_17F5C48B_526E_48D2_9F97_823D578F9893_.wvu.FilterData" localSheetId="4" hidden="1">'Sch-1'!$A$18:$Z$18</definedName>
    <definedName name="Z_17F5C48B_526E_48D2_9F97_823D578F9893_.wvu.FilterData" localSheetId="5" hidden="1">'Sch-1 dis'!$A$16:$B$21</definedName>
    <definedName name="Z_17F5C48B_526E_48D2_9F97_823D578F9893_.wvu.FilterData" localSheetId="6" hidden="1">'Sch-2'!$G$20:$J$20</definedName>
    <definedName name="Z_17F5C48B_526E_48D2_9F97_823D578F9893_.wvu.FilterData" localSheetId="8" hidden="1">'Sch-2 Dis'!$A$15:$F$56</definedName>
    <definedName name="Z_17F5C48B_526E_48D2_9F97_823D578F9893_.wvu.FilterData" localSheetId="7" hidden="1">'Sch-3 '!#REF!</definedName>
    <definedName name="Z_17F5C48B_526E_48D2_9F97_823D578F9893_.wvu.FilterData" localSheetId="9" hidden="1">'Sch-3 Dis'!$A$15:$F$81</definedName>
    <definedName name="Z_17F5C48B_526E_48D2_9F97_823D578F9893_.wvu.PrintArea" localSheetId="19" hidden="1">'Bid Form '!$A$1:$F$65</definedName>
    <definedName name="Z_17F5C48B_526E_48D2_9F97_823D578F9893_.wvu.PrintArea" localSheetId="17" hidden="1">'Entry Tax'!$A$1:$E$16</definedName>
    <definedName name="Z_17F5C48B_526E_48D2_9F97_823D578F9893_.wvu.PrintArea" localSheetId="2" hidden="1">Instructions!$A$1:$C$52</definedName>
    <definedName name="Z_17F5C48B_526E_48D2_9F97_823D578F9893_.wvu.PrintArea" localSheetId="3" hidden="1">'Names of Bidder'!$B$1:$G$34</definedName>
    <definedName name="Z_17F5C48B_526E_48D2_9F97_823D578F9893_.wvu.PrintArea" localSheetId="16" hidden="1">Octroi!$A$1:$E$16</definedName>
    <definedName name="Z_17F5C48B_526E_48D2_9F97_823D578F9893_.wvu.PrintArea" localSheetId="18" hidden="1">'Other Taxes &amp; Duties'!$A$1:$F$16</definedName>
    <definedName name="Z_17F5C48B_526E_48D2_9F97_823D578F9893_.wvu.PrintArea" localSheetId="21" hidden="1">'Q &amp; C'!$A$1:$F$38</definedName>
    <definedName name="Z_17F5C48B_526E_48D2_9F97_823D578F9893_.wvu.PrintArea" localSheetId="20" hidden="1">'Q &amp; C (2)'!$A$1:$F$44</definedName>
    <definedName name="Z_17F5C48B_526E_48D2_9F97_823D578F9893_.wvu.PrintArea" localSheetId="4" hidden="1">'Sch-1'!$A$1:$O$30</definedName>
    <definedName name="Z_17F5C48B_526E_48D2_9F97_823D578F9893_.wvu.PrintArea" localSheetId="5" hidden="1">'Sch-1 dis'!$A$1:$G$84</definedName>
    <definedName name="Z_17F5C48B_526E_48D2_9F97_823D578F9893_.wvu.PrintArea" localSheetId="6" hidden="1">'Sch-2'!$A$1:$J$23</definedName>
    <definedName name="Z_17F5C48B_526E_48D2_9F97_823D578F9893_.wvu.PrintArea" localSheetId="8" hidden="1">'Sch-2 Dis'!$A$1:$F$62</definedName>
    <definedName name="Z_17F5C48B_526E_48D2_9F97_823D578F9893_.wvu.PrintArea" localSheetId="7" hidden="1">'Sch-3 '!$A$1:$L$28</definedName>
    <definedName name="Z_17F5C48B_526E_48D2_9F97_823D578F9893_.wvu.PrintArea" localSheetId="9" hidden="1">'Sch-3 Dis'!$A$1:$F$87</definedName>
    <definedName name="Z_17F5C48B_526E_48D2_9F97_823D578F9893_.wvu.PrintArea" localSheetId="10" hidden="1">'Sch-4'!$A$1:$F$21</definedName>
    <definedName name="Z_17F5C48B_526E_48D2_9F97_823D578F9893_.wvu.PrintArea" localSheetId="11" hidden="1">'Sch-5'!$A$1:$E$21</definedName>
    <definedName name="Z_17F5C48B_526E_48D2_9F97_823D578F9893_.wvu.PrintArea" localSheetId="12" hidden="1">'Sch-5 Dis'!$A$1:$E$23</definedName>
    <definedName name="Z_17F5C48B_526E_48D2_9F97_823D578F9893_.wvu.PrintArea" localSheetId="13" hidden="1">'Sch-6'!$A$1:$D$28</definedName>
    <definedName name="Z_17F5C48B_526E_48D2_9F97_823D578F9893_.wvu.PrintArea" localSheetId="14" hidden="1">'Sch-7'!$A$1:$F$26</definedName>
    <definedName name="Z_17F5C48B_526E_48D2_9F97_823D578F9893_.wvu.PrintArea" localSheetId="15" hidden="1">'Sch-7 Dis'!$A$1:$G$28</definedName>
    <definedName name="Z_17F5C48B_526E_48D2_9F97_823D578F9893_.wvu.PrintTitles" localSheetId="4" hidden="1">'Sch-1'!$15:$17</definedName>
    <definedName name="Z_17F5C48B_526E_48D2_9F97_823D578F9893_.wvu.PrintTitles" localSheetId="5" hidden="1">'Sch-1 dis'!$14:$16</definedName>
    <definedName name="Z_17F5C48B_526E_48D2_9F97_823D578F9893_.wvu.PrintTitles" localSheetId="6" hidden="1">'Sch-2'!$14:$16</definedName>
    <definedName name="Z_17F5C48B_526E_48D2_9F97_823D578F9893_.wvu.PrintTitles" localSheetId="8" hidden="1">'Sch-2 Dis'!$13:$15</definedName>
    <definedName name="Z_17F5C48B_526E_48D2_9F97_823D578F9893_.wvu.PrintTitles" localSheetId="7" hidden="1">'Sch-3 '!$13:$16</definedName>
    <definedName name="Z_17F5C48B_526E_48D2_9F97_823D578F9893_.wvu.PrintTitles" localSheetId="9" hidden="1">'Sch-3 Dis'!$13:$15</definedName>
    <definedName name="Z_17F5C48B_526E_48D2_9F97_823D578F9893_.wvu.PrintTitles" localSheetId="11" hidden="1">'Sch-5'!$3:$13</definedName>
    <definedName name="Z_17F5C48B_526E_48D2_9F97_823D578F9893_.wvu.PrintTitles" localSheetId="12" hidden="1">'Sch-5 Dis'!$3:$13</definedName>
    <definedName name="Z_17F5C48B_526E_48D2_9F97_823D578F9893_.wvu.PrintTitles" localSheetId="13" hidden="1">'Sch-6'!$3:$13</definedName>
    <definedName name="Z_17F5C48B_526E_48D2_9F97_823D578F9893_.wvu.PrintTitles" localSheetId="14" hidden="1">'Sch-7'!$14:$14</definedName>
    <definedName name="Z_17F5C48B_526E_48D2_9F97_823D578F9893_.wvu.PrintTitles" localSheetId="15" hidden="1">'Sch-7 Dis'!$14:$14</definedName>
    <definedName name="Z_17F5C48B_526E_48D2_9F97_823D578F9893_.wvu.Rows" localSheetId="1" hidden="1">Cover!$7:$7</definedName>
    <definedName name="Z_17F5C48B_526E_48D2_9F97_823D578F9893_.wvu.Rows" localSheetId="14" hidden="1">'Sch-7'!$98:$216</definedName>
    <definedName name="Z_17F5C48B_526E_48D2_9F97_823D578F9893_.wvu.Rows" localSheetId="15" hidden="1">'Sch-7 Dis'!$104:$222</definedName>
    <definedName name="Z_1C17CD43_623F_494D_A516_DE13D3E5AF44_.wvu.Cols" localSheetId="7" hidden="1">'Sch-3 '!$AF:$AK</definedName>
    <definedName name="Z_1C17CD43_623F_494D_A516_DE13D3E5AF44_.wvu.FilterData" localSheetId="7" hidden="1">'Sch-3 '!#REF!</definedName>
    <definedName name="Z_1C17CD43_623F_494D_A516_DE13D3E5AF44_.wvu.PrintArea" localSheetId="7" hidden="1">'Sch-3 '!$A$1:$L$28</definedName>
    <definedName name="Z_1C17CD43_623F_494D_A516_DE13D3E5AF44_.wvu.PrintTitles" localSheetId="7" hidden="1">'Sch-3 '!$13:$16</definedName>
    <definedName name="Z_223BC0FC_814D_40F0_9795_CE82A16FF3A5_.wvu.Cols" localSheetId="6" hidden="1">'Sch-2'!$K:$T</definedName>
    <definedName name="Z_223BC0FC_814D_40F0_9795_CE82A16FF3A5_.wvu.Cols" localSheetId="8" hidden="1">'Sch-2 Dis'!$K:$Q</definedName>
    <definedName name="Z_223BC0FC_814D_40F0_9795_CE82A16FF3A5_.wvu.Cols" localSheetId="7" hidden="1">'Sch-3 '!$Q:$Z,'Sch-3 '!$AF:$AK</definedName>
    <definedName name="Z_223BC0FC_814D_40F0_9795_CE82A16FF3A5_.wvu.Cols" localSheetId="9" hidden="1">'Sch-3 Dis'!$AA:$AF</definedName>
    <definedName name="Z_223BC0FC_814D_40F0_9795_CE82A16FF3A5_.wvu.Cols" localSheetId="11" hidden="1">'Sch-5'!$I:$P</definedName>
    <definedName name="Z_223BC0FC_814D_40F0_9795_CE82A16FF3A5_.wvu.Cols" localSheetId="14" hidden="1">'Sch-7'!$I:$L,'Sch-7'!$AD:$AJ</definedName>
    <definedName name="Z_223BC0FC_814D_40F0_9795_CE82A16FF3A5_.wvu.Cols" localSheetId="15" hidden="1">'Sch-7 Dis'!$AD:$AJ</definedName>
    <definedName name="Z_223BC0FC_814D_40F0_9795_CE82A16FF3A5_.wvu.FilterData" localSheetId="4" hidden="1">'Sch-1'!$A$18:$O$18</definedName>
    <definedName name="Z_223BC0FC_814D_40F0_9795_CE82A16FF3A5_.wvu.FilterData" localSheetId="5" hidden="1">'Sch-1 dis'!$A$16:$B$21</definedName>
    <definedName name="Z_223BC0FC_814D_40F0_9795_CE82A16FF3A5_.wvu.FilterData" localSheetId="6" hidden="1">'Sch-2'!$G$20:$J$20</definedName>
    <definedName name="Z_223BC0FC_814D_40F0_9795_CE82A16FF3A5_.wvu.FilterData" localSheetId="8" hidden="1">'Sch-2 Dis'!$A$15:$F$56</definedName>
    <definedName name="Z_223BC0FC_814D_40F0_9795_CE82A16FF3A5_.wvu.FilterData" localSheetId="7" hidden="1">'Sch-3 '!$A$17:$K$28</definedName>
    <definedName name="Z_223BC0FC_814D_40F0_9795_CE82A16FF3A5_.wvu.FilterData" localSheetId="9" hidden="1">'Sch-3 Dis'!$A$15:$F$81</definedName>
    <definedName name="Z_223BC0FC_814D_40F0_9795_CE82A16FF3A5_.wvu.PrintArea" localSheetId="19" hidden="1">'Bid Form '!$A$1:$F$65</definedName>
    <definedName name="Z_223BC0FC_814D_40F0_9795_CE82A16FF3A5_.wvu.PrintArea" localSheetId="17" hidden="1">'Entry Tax'!$A$1:$E$16</definedName>
    <definedName name="Z_223BC0FC_814D_40F0_9795_CE82A16FF3A5_.wvu.PrintArea" localSheetId="2" hidden="1">Instructions!$A$1:$C$52</definedName>
    <definedName name="Z_223BC0FC_814D_40F0_9795_CE82A16FF3A5_.wvu.PrintArea" localSheetId="3" hidden="1">'Names of Bidder'!$B$1:$G$34</definedName>
    <definedName name="Z_223BC0FC_814D_40F0_9795_CE82A16FF3A5_.wvu.PrintArea" localSheetId="16" hidden="1">Octroi!$A$1:$E$16</definedName>
    <definedName name="Z_223BC0FC_814D_40F0_9795_CE82A16FF3A5_.wvu.PrintArea" localSheetId="18" hidden="1">'Other Taxes &amp; Duties'!$A$1:$F$16</definedName>
    <definedName name="Z_223BC0FC_814D_40F0_9795_CE82A16FF3A5_.wvu.PrintArea" localSheetId="21" hidden="1">'Q &amp; C'!$A$1:$F$38</definedName>
    <definedName name="Z_223BC0FC_814D_40F0_9795_CE82A16FF3A5_.wvu.PrintArea" localSheetId="20" hidden="1">'Q &amp; C (2)'!$A$1:$F$44</definedName>
    <definedName name="Z_223BC0FC_814D_40F0_9795_CE82A16FF3A5_.wvu.PrintArea" localSheetId="4" hidden="1">'Sch-1'!$A$1:$O$30</definedName>
    <definedName name="Z_223BC0FC_814D_40F0_9795_CE82A16FF3A5_.wvu.PrintArea" localSheetId="5" hidden="1">'Sch-1 dis'!$A$1:$G$84</definedName>
    <definedName name="Z_223BC0FC_814D_40F0_9795_CE82A16FF3A5_.wvu.PrintArea" localSheetId="6" hidden="1">'Sch-2'!$A$1:$J$23</definedName>
    <definedName name="Z_223BC0FC_814D_40F0_9795_CE82A16FF3A5_.wvu.PrintArea" localSheetId="8" hidden="1">'Sch-2 Dis'!$A$1:$F$62</definedName>
    <definedName name="Z_223BC0FC_814D_40F0_9795_CE82A16FF3A5_.wvu.PrintArea" localSheetId="7" hidden="1">'Sch-3 '!$A$1:$K$28</definedName>
    <definedName name="Z_223BC0FC_814D_40F0_9795_CE82A16FF3A5_.wvu.PrintArea" localSheetId="9" hidden="1">'Sch-3 Dis'!$A$1:$F$87</definedName>
    <definedName name="Z_223BC0FC_814D_40F0_9795_CE82A16FF3A5_.wvu.PrintArea" localSheetId="10" hidden="1">'Sch-4'!$A$1:$F$21</definedName>
    <definedName name="Z_223BC0FC_814D_40F0_9795_CE82A16FF3A5_.wvu.PrintArea" localSheetId="11" hidden="1">'Sch-5'!$A$1:$E$21</definedName>
    <definedName name="Z_223BC0FC_814D_40F0_9795_CE82A16FF3A5_.wvu.PrintArea" localSheetId="12" hidden="1">'Sch-5 Dis'!$A$1:$E$23</definedName>
    <definedName name="Z_223BC0FC_814D_40F0_9795_CE82A16FF3A5_.wvu.PrintArea" localSheetId="13" hidden="1">'Sch-6'!$A$1:$D$28</definedName>
    <definedName name="Z_223BC0FC_814D_40F0_9795_CE82A16FF3A5_.wvu.PrintArea" localSheetId="14" hidden="1">'Sch-7'!$A$1:$F$26</definedName>
    <definedName name="Z_223BC0FC_814D_40F0_9795_CE82A16FF3A5_.wvu.PrintArea" localSheetId="15"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'Sch-2'!$14:$16</definedName>
    <definedName name="Z_223BC0FC_814D_40F0_9795_CE82A16FF3A5_.wvu.PrintTitles" localSheetId="8" hidden="1">'Sch-2 Dis'!$13:$15</definedName>
    <definedName name="Z_223BC0FC_814D_40F0_9795_CE82A16FF3A5_.wvu.PrintTitles" localSheetId="7" hidden="1">'Sch-3 '!$13:$16</definedName>
    <definedName name="Z_223BC0FC_814D_40F0_9795_CE82A16FF3A5_.wvu.PrintTitles" localSheetId="9" hidden="1">'Sch-3 Dis'!$13:$15</definedName>
    <definedName name="Z_223BC0FC_814D_40F0_9795_CE82A16FF3A5_.wvu.PrintTitles" localSheetId="11" hidden="1">'Sch-5'!$3:$13</definedName>
    <definedName name="Z_223BC0FC_814D_40F0_9795_CE82A16FF3A5_.wvu.PrintTitles" localSheetId="12" hidden="1">'Sch-5 Dis'!$3:$13</definedName>
    <definedName name="Z_223BC0FC_814D_40F0_9795_CE82A16FF3A5_.wvu.PrintTitles" localSheetId="13" hidden="1">'Sch-6'!$3:$13</definedName>
    <definedName name="Z_223BC0FC_814D_40F0_9795_CE82A16FF3A5_.wvu.PrintTitles" localSheetId="14" hidden="1">'Sch-7'!$14:$14</definedName>
    <definedName name="Z_223BC0FC_814D_40F0_9795_CE82A16FF3A5_.wvu.PrintTitles" localSheetId="15" hidden="1">'Sch-7 Dis'!$14:$14</definedName>
    <definedName name="Z_223BC0FC_814D_40F0_9795_CE82A16FF3A5_.wvu.Rows" localSheetId="1" hidden="1">Cover!$7:$7</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4" hidden="1">'Sch-7'!$23:$23,'Sch-7'!$98:$216</definedName>
    <definedName name="Z_223BC0FC_814D_40F0_9795_CE82A16FF3A5_.wvu.Rows" localSheetId="15" hidden="1">'Sch-7 Dis'!$104:$222</definedName>
    <definedName name="Z_27A45B7A_04F2_4516_B80B_5ED0825D4ED3_.wvu.Cols" localSheetId="4" hidden="1">'Sch-1'!#REF!</definedName>
    <definedName name="Z_27A45B7A_04F2_4516_B80B_5ED0825D4ED3_.wvu.Cols" localSheetId="6" hidden="1">'Sch-2'!$M:$M</definedName>
    <definedName name="Z_27A45B7A_04F2_4516_B80B_5ED0825D4ED3_.wvu.Cols" localSheetId="8" hidden="1">'Sch-2 Dis'!$K:$Q</definedName>
    <definedName name="Z_27A45B7A_04F2_4516_B80B_5ED0825D4ED3_.wvu.Cols" localSheetId="7" hidden="1">'Sch-3 '!$Q:$Q,'Sch-3 '!$AF:$AK</definedName>
    <definedName name="Z_27A45B7A_04F2_4516_B80B_5ED0825D4ED3_.wvu.Cols" localSheetId="9" hidden="1">'Sch-3 Dis'!$AA:$AF</definedName>
    <definedName name="Z_27A45B7A_04F2_4516_B80B_5ED0825D4ED3_.wvu.Cols" localSheetId="11" hidden="1">'Sch-5'!$I:$P</definedName>
    <definedName name="Z_27A45B7A_04F2_4516_B80B_5ED0825D4ED3_.wvu.Cols" localSheetId="12" hidden="1">'Sch-5 Dis'!#REF!</definedName>
    <definedName name="Z_27A45B7A_04F2_4516_B80B_5ED0825D4ED3_.wvu.Cols" localSheetId="14" hidden="1">'Sch-7'!$I:$I,'Sch-7'!$AD:$AJ</definedName>
    <definedName name="Z_27A45B7A_04F2_4516_B80B_5ED0825D4ED3_.wvu.Cols" localSheetId="15" hidden="1">'Sch-7 Dis'!$AD:$AJ</definedName>
    <definedName name="Z_27A45B7A_04F2_4516_B80B_5ED0825D4ED3_.wvu.FilterData" localSheetId="4" hidden="1">'Sch-1'!$A$18:$O$18</definedName>
    <definedName name="Z_27A45B7A_04F2_4516_B80B_5ED0825D4ED3_.wvu.FilterData" localSheetId="5" hidden="1">'Sch-1 dis'!$A$16:$B$21</definedName>
    <definedName name="Z_27A45B7A_04F2_4516_B80B_5ED0825D4ED3_.wvu.FilterData" localSheetId="6" hidden="1">'Sch-2'!$G$20:$J$20</definedName>
    <definedName name="Z_27A45B7A_04F2_4516_B80B_5ED0825D4ED3_.wvu.FilterData" localSheetId="8" hidden="1">'Sch-2 Dis'!$A$15:$F$56</definedName>
    <definedName name="Z_27A45B7A_04F2_4516_B80B_5ED0825D4ED3_.wvu.FilterData" localSheetId="7" hidden="1">'Sch-3 '!$A$17:$K$28</definedName>
    <definedName name="Z_27A45B7A_04F2_4516_B80B_5ED0825D4ED3_.wvu.FilterData" localSheetId="9" hidden="1">'Sch-3 Dis'!$A$15:$F$81</definedName>
    <definedName name="Z_27A45B7A_04F2_4516_B80B_5ED0825D4ED3_.wvu.PrintArea" localSheetId="19" hidden="1">'Bid Form '!$A$1:$F$65</definedName>
    <definedName name="Z_27A45B7A_04F2_4516_B80B_5ED0825D4ED3_.wvu.PrintArea" localSheetId="17" hidden="1">'Entry Tax'!$A$1:$E$16</definedName>
    <definedName name="Z_27A45B7A_04F2_4516_B80B_5ED0825D4ED3_.wvu.PrintArea" localSheetId="2" hidden="1">Instructions!$A$1:$C$52</definedName>
    <definedName name="Z_27A45B7A_04F2_4516_B80B_5ED0825D4ED3_.wvu.PrintArea" localSheetId="3" hidden="1">'Names of Bidder'!$B$1:$E$32</definedName>
    <definedName name="Z_27A45B7A_04F2_4516_B80B_5ED0825D4ED3_.wvu.PrintArea" localSheetId="16" hidden="1">Octroi!$A$1:$E$16</definedName>
    <definedName name="Z_27A45B7A_04F2_4516_B80B_5ED0825D4ED3_.wvu.PrintArea" localSheetId="18" hidden="1">'Other Taxes &amp; Duties'!$A$1:$F$16</definedName>
    <definedName name="Z_27A45B7A_04F2_4516_B80B_5ED0825D4ED3_.wvu.PrintArea" localSheetId="21" hidden="1">'Q &amp; C'!$A$1:$F$38</definedName>
    <definedName name="Z_27A45B7A_04F2_4516_B80B_5ED0825D4ED3_.wvu.PrintArea" localSheetId="20" hidden="1">'Q &amp; C (2)'!$A$1:$F$43</definedName>
    <definedName name="Z_27A45B7A_04F2_4516_B80B_5ED0825D4ED3_.wvu.PrintArea" localSheetId="4" hidden="1">'Sch-1'!$A$1:$O$31</definedName>
    <definedName name="Z_27A45B7A_04F2_4516_B80B_5ED0825D4ED3_.wvu.PrintArea" localSheetId="5" hidden="1">'Sch-1 dis'!$A$1:$G$84</definedName>
    <definedName name="Z_27A45B7A_04F2_4516_B80B_5ED0825D4ED3_.wvu.PrintArea" localSheetId="6" hidden="1">'Sch-2'!$A$1:$J$24</definedName>
    <definedName name="Z_27A45B7A_04F2_4516_B80B_5ED0825D4ED3_.wvu.PrintArea" localSheetId="8" hidden="1">'Sch-2 Dis'!$A$1:$F$62</definedName>
    <definedName name="Z_27A45B7A_04F2_4516_B80B_5ED0825D4ED3_.wvu.PrintArea" localSheetId="7" hidden="1">'Sch-3 '!$A$1:$K$28</definedName>
    <definedName name="Z_27A45B7A_04F2_4516_B80B_5ED0825D4ED3_.wvu.PrintArea" localSheetId="9" hidden="1">'Sch-3 Dis'!$A$1:$F$87</definedName>
    <definedName name="Z_27A45B7A_04F2_4516_B80B_5ED0825D4ED3_.wvu.PrintArea" localSheetId="10" hidden="1">'Sch-4'!$A$1:$F$21</definedName>
    <definedName name="Z_27A45B7A_04F2_4516_B80B_5ED0825D4ED3_.wvu.PrintArea" localSheetId="11" hidden="1">'Sch-5'!$A$1:$E$21</definedName>
    <definedName name="Z_27A45B7A_04F2_4516_B80B_5ED0825D4ED3_.wvu.PrintArea" localSheetId="12" hidden="1">'Sch-5 Dis'!$A$1:$E$23</definedName>
    <definedName name="Z_27A45B7A_04F2_4516_B80B_5ED0825D4ED3_.wvu.PrintArea" localSheetId="13" hidden="1">'Sch-6'!$A$1:$D$29</definedName>
    <definedName name="Z_27A45B7A_04F2_4516_B80B_5ED0825D4ED3_.wvu.PrintArea" localSheetId="14" hidden="1">'Sch-7'!$A$1:$F$26</definedName>
    <definedName name="Z_27A45B7A_04F2_4516_B80B_5ED0825D4ED3_.wvu.PrintArea" localSheetId="15"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'Sch-2'!$14:$16</definedName>
    <definedName name="Z_27A45B7A_04F2_4516_B80B_5ED0825D4ED3_.wvu.PrintTitles" localSheetId="8" hidden="1">'Sch-2 Dis'!$13:$15</definedName>
    <definedName name="Z_27A45B7A_04F2_4516_B80B_5ED0825D4ED3_.wvu.PrintTitles" localSheetId="7" hidden="1">'Sch-3 '!$13:$16</definedName>
    <definedName name="Z_27A45B7A_04F2_4516_B80B_5ED0825D4ED3_.wvu.PrintTitles" localSheetId="9" hidden="1">'Sch-3 Dis'!$13:$15</definedName>
    <definedName name="Z_27A45B7A_04F2_4516_B80B_5ED0825D4ED3_.wvu.PrintTitles" localSheetId="11" hidden="1">'Sch-5'!$3:$13</definedName>
    <definedName name="Z_27A45B7A_04F2_4516_B80B_5ED0825D4ED3_.wvu.PrintTitles" localSheetId="12" hidden="1">'Sch-5 Dis'!$3:$13</definedName>
    <definedName name="Z_27A45B7A_04F2_4516_B80B_5ED0825D4ED3_.wvu.PrintTitles" localSheetId="13" hidden="1">'Sch-6'!$3:$13</definedName>
    <definedName name="Z_27A45B7A_04F2_4516_B80B_5ED0825D4ED3_.wvu.PrintTitles" localSheetId="14" hidden="1">'Sch-7'!$14:$14</definedName>
    <definedName name="Z_27A45B7A_04F2_4516_B80B_5ED0825D4ED3_.wvu.PrintTitles" localSheetId="15" hidden="1">'Sch-7 Dis'!$14:$14</definedName>
    <definedName name="Z_27A45B7A_04F2_4516_B80B_5ED0825D4ED3_.wvu.Rows" localSheetId="1" hidden="1">Cover!$7:$7</definedName>
    <definedName name="Z_27A45B7A_04F2_4516_B80B_5ED0825D4ED3_.wvu.Rows" localSheetId="9" hidden="1">'Sch-3 Dis'!#REF!</definedName>
    <definedName name="Z_27A45B7A_04F2_4516_B80B_5ED0825D4ED3_.wvu.Rows" localSheetId="14" hidden="1">'Sch-7'!$98:$216</definedName>
    <definedName name="Z_27A45B7A_04F2_4516_B80B_5ED0825D4ED3_.wvu.Rows" localSheetId="15" hidden="1">'Sch-7 Dis'!$104:$222</definedName>
    <definedName name="Z_3D662AA8_535D_445A_A535_5FFD33E1146F_.wvu.PrintArea" localSheetId="21" hidden="1">'Q &amp; C'!$A$1:$F$38</definedName>
    <definedName name="Z_3D662AA8_535D_445A_A535_5FFD33E1146F_.wvu.PrintArea" localSheetId="20" hidden="1">'Q &amp; C (2)'!$A$1:$F$43</definedName>
    <definedName name="Z_420F5FBD_E556_4311_8218_D9BF2725836B_.wvu.PrintArea" localSheetId="20" hidden="1">'Q &amp; C (2)'!$A$1:$F$43</definedName>
    <definedName name="Z_4AA1107B_A795_4744_B566_827168772C7A_.wvu.Cols" localSheetId="6" hidden="1">'Sch-2'!$M:$R</definedName>
    <definedName name="Z_4AA1107B_A795_4744_B566_827168772C7A_.wvu.Cols" localSheetId="8" hidden="1">'Sch-2 Dis'!$K:$Q</definedName>
    <definedName name="Z_4AA1107B_A795_4744_B566_827168772C7A_.wvu.Cols" localSheetId="7" hidden="1">'Sch-3 '!$Q:$Z,'Sch-3 '!$AF:$AK</definedName>
    <definedName name="Z_4AA1107B_A795_4744_B566_827168772C7A_.wvu.Cols" localSheetId="9" hidden="1">'Sch-3 Dis'!$AA:$AF</definedName>
    <definedName name="Z_4AA1107B_A795_4744_B566_827168772C7A_.wvu.Cols" localSheetId="11" hidden="1">'Sch-5'!$I:$P</definedName>
    <definedName name="Z_4AA1107B_A795_4744_B566_827168772C7A_.wvu.Cols" localSheetId="14" hidden="1">'Sch-7'!$I:$L,'Sch-7'!$AD:$AJ</definedName>
    <definedName name="Z_4AA1107B_A795_4744_B566_827168772C7A_.wvu.Cols" localSheetId="15" hidden="1">'Sch-7 Dis'!$AD:$AJ</definedName>
    <definedName name="Z_4AA1107B_A795_4744_B566_827168772C7A_.wvu.FilterData" localSheetId="4" hidden="1">'Sch-1'!$A$18:$O$18</definedName>
    <definedName name="Z_4AA1107B_A795_4744_B566_827168772C7A_.wvu.FilterData" localSheetId="5" hidden="1">'Sch-1 dis'!$A$16:$B$21</definedName>
    <definedName name="Z_4AA1107B_A795_4744_B566_827168772C7A_.wvu.FilterData" localSheetId="6" hidden="1">'Sch-2'!$G$20:$J$20</definedName>
    <definedName name="Z_4AA1107B_A795_4744_B566_827168772C7A_.wvu.FilterData" localSheetId="8" hidden="1">'Sch-2 Dis'!$A$15:$F$56</definedName>
    <definedName name="Z_4AA1107B_A795_4744_B566_827168772C7A_.wvu.FilterData" localSheetId="7" hidden="1">'Sch-3 '!$A$17:$K$28</definedName>
    <definedName name="Z_4AA1107B_A795_4744_B566_827168772C7A_.wvu.FilterData" localSheetId="9" hidden="1">'Sch-3 Dis'!$A$15:$F$81</definedName>
    <definedName name="Z_4AA1107B_A795_4744_B566_827168772C7A_.wvu.PrintArea" localSheetId="19" hidden="1">'Bid Form '!$A$1:$F$65</definedName>
    <definedName name="Z_4AA1107B_A795_4744_B566_827168772C7A_.wvu.PrintArea" localSheetId="17" hidden="1">'Entry Tax'!$A$1:$E$16</definedName>
    <definedName name="Z_4AA1107B_A795_4744_B566_827168772C7A_.wvu.PrintArea" localSheetId="2" hidden="1">Instructions!$A$1:$C$52</definedName>
    <definedName name="Z_4AA1107B_A795_4744_B566_827168772C7A_.wvu.PrintArea" localSheetId="3" hidden="1">'Names of Bidder'!$B$1:$G$34</definedName>
    <definedName name="Z_4AA1107B_A795_4744_B566_827168772C7A_.wvu.PrintArea" localSheetId="16" hidden="1">Octroi!$A$1:$E$16</definedName>
    <definedName name="Z_4AA1107B_A795_4744_B566_827168772C7A_.wvu.PrintArea" localSheetId="18" hidden="1">'Other Taxes &amp; Duties'!$A$1:$F$16</definedName>
    <definedName name="Z_4AA1107B_A795_4744_B566_827168772C7A_.wvu.PrintArea" localSheetId="21" hidden="1">'Q &amp; C'!$A$1:$F$38</definedName>
    <definedName name="Z_4AA1107B_A795_4744_B566_827168772C7A_.wvu.PrintArea" localSheetId="20" hidden="1">'Q &amp; C (2)'!$A$1:$F$44</definedName>
    <definedName name="Z_4AA1107B_A795_4744_B566_827168772C7A_.wvu.PrintArea" localSheetId="4" hidden="1">'Sch-1'!$A$1:$O$30</definedName>
    <definedName name="Z_4AA1107B_A795_4744_B566_827168772C7A_.wvu.PrintArea" localSheetId="5" hidden="1">'Sch-1 dis'!$A$1:$G$84</definedName>
    <definedName name="Z_4AA1107B_A795_4744_B566_827168772C7A_.wvu.PrintArea" localSheetId="6" hidden="1">'Sch-2'!$A$1:$J$23</definedName>
    <definedName name="Z_4AA1107B_A795_4744_B566_827168772C7A_.wvu.PrintArea" localSheetId="8" hidden="1">'Sch-2 Dis'!$A$1:$F$62</definedName>
    <definedName name="Z_4AA1107B_A795_4744_B566_827168772C7A_.wvu.PrintArea" localSheetId="7" hidden="1">'Sch-3 '!$A$1:$K$28</definedName>
    <definedName name="Z_4AA1107B_A795_4744_B566_827168772C7A_.wvu.PrintArea" localSheetId="9" hidden="1">'Sch-3 Dis'!$A$1:$F$87</definedName>
    <definedName name="Z_4AA1107B_A795_4744_B566_827168772C7A_.wvu.PrintArea" localSheetId="10" hidden="1">'Sch-4'!$A$1:$F$21</definedName>
    <definedName name="Z_4AA1107B_A795_4744_B566_827168772C7A_.wvu.PrintArea" localSheetId="11" hidden="1">'Sch-5'!$A$1:$E$21</definedName>
    <definedName name="Z_4AA1107B_A795_4744_B566_827168772C7A_.wvu.PrintArea" localSheetId="12" hidden="1">'Sch-5 Dis'!$A$1:$E$23</definedName>
    <definedName name="Z_4AA1107B_A795_4744_B566_827168772C7A_.wvu.PrintArea" localSheetId="13" hidden="1">'Sch-6'!$A$1:$D$28</definedName>
    <definedName name="Z_4AA1107B_A795_4744_B566_827168772C7A_.wvu.PrintArea" localSheetId="14" hidden="1">'Sch-7'!$A$1:$F$26</definedName>
    <definedName name="Z_4AA1107B_A795_4744_B566_827168772C7A_.wvu.PrintArea" localSheetId="15"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'Sch-2'!$14:$16</definedName>
    <definedName name="Z_4AA1107B_A795_4744_B566_827168772C7A_.wvu.PrintTitles" localSheetId="8" hidden="1">'Sch-2 Dis'!$13:$15</definedName>
    <definedName name="Z_4AA1107B_A795_4744_B566_827168772C7A_.wvu.PrintTitles" localSheetId="7" hidden="1">'Sch-3 '!$13:$16</definedName>
    <definedName name="Z_4AA1107B_A795_4744_B566_827168772C7A_.wvu.PrintTitles" localSheetId="9" hidden="1">'Sch-3 Dis'!$13:$15</definedName>
    <definedName name="Z_4AA1107B_A795_4744_B566_827168772C7A_.wvu.PrintTitles" localSheetId="11" hidden="1">'Sch-5'!$3:$13</definedName>
    <definedName name="Z_4AA1107B_A795_4744_B566_827168772C7A_.wvu.PrintTitles" localSheetId="12" hidden="1">'Sch-5 Dis'!$3:$13</definedName>
    <definedName name="Z_4AA1107B_A795_4744_B566_827168772C7A_.wvu.PrintTitles" localSheetId="13" hidden="1">'Sch-6'!$3:$13</definedName>
    <definedName name="Z_4AA1107B_A795_4744_B566_827168772C7A_.wvu.PrintTitles" localSheetId="14" hidden="1">'Sch-7'!$14:$14</definedName>
    <definedName name="Z_4AA1107B_A795_4744_B566_827168772C7A_.wvu.PrintTitles" localSheetId="15" hidden="1">'Sch-7 Dis'!$14:$14</definedName>
    <definedName name="Z_4AA1107B_A795_4744_B566_827168772C7A_.wvu.Rows" localSheetId="1" hidden="1">Cover!$7:$7</definedName>
    <definedName name="Z_4AA1107B_A795_4744_B566_827168772C7A_.wvu.Rows" localSheetId="6" hidden="1">'Sch-2'!#REF!,'Sch-2'!#REF!</definedName>
    <definedName name="Z_4AA1107B_A795_4744_B566_827168772C7A_.wvu.Rows" localSheetId="14" hidden="1">'Sch-7'!$23:$23,'Sch-7'!$98:$216</definedName>
    <definedName name="Z_4AA1107B_A795_4744_B566_827168772C7A_.wvu.Rows" localSheetId="15" hidden="1">'Sch-7 Dis'!$104:$222</definedName>
    <definedName name="Z_4F65FF32_EC61_4022_A399_2986D7B6B8B3_.wvu.Cols" localSheetId="19" hidden="1">'Bid Form '!$Z:$AJ</definedName>
    <definedName name="Z_4F65FF32_EC61_4022_A399_2986D7B6B8B3_.wvu.Cols" localSheetId="4" hidden="1">'Sch-1'!#REF!</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8" hidden="1">'Sch-2 Dis'!$K:$Q</definedName>
    <definedName name="Z_4F65FF32_EC61_4022_A399_2986D7B6B8B3_.wvu.Cols" localSheetId="7" hidden="1">'Sch-3 '!$AF:$AK</definedName>
    <definedName name="Z_4F65FF32_EC61_4022_A399_2986D7B6B8B3_.wvu.Cols" localSheetId="9" hidden="1">'Sch-3 Dis'!$AA:$AF</definedName>
    <definedName name="Z_4F65FF32_EC61_4022_A399_2986D7B6B8B3_.wvu.Cols" localSheetId="11" hidden="1">'Sch-5'!$I:$P</definedName>
    <definedName name="Z_4F65FF32_EC61_4022_A399_2986D7B6B8B3_.wvu.Cols" localSheetId="12" hidden="1">'Sch-5 Dis'!#REF!</definedName>
    <definedName name="Z_4F65FF32_EC61_4022_A399_2986D7B6B8B3_.wvu.Cols" localSheetId="14" hidden="1">'Sch-7'!$AD:$AJ</definedName>
    <definedName name="Z_4F65FF32_EC61_4022_A399_2986D7B6B8B3_.wvu.Cols" localSheetId="15" hidden="1">'Sch-7 Dis'!$AD:$AJ</definedName>
    <definedName name="Z_4F65FF32_EC61_4022_A399_2986D7B6B8B3_.wvu.PrintArea" localSheetId="19" hidden="1">'Bid Form '!$A$1:$F$65</definedName>
    <definedName name="Z_4F65FF32_EC61_4022_A399_2986D7B6B8B3_.wvu.PrintArea" localSheetId="17" hidden="1">'Entry Tax'!$A$1:$E$16</definedName>
    <definedName name="Z_4F65FF32_EC61_4022_A399_2986D7B6B8B3_.wvu.PrintArea" localSheetId="2" hidden="1">Instructions!$A$1:$C$52</definedName>
    <definedName name="Z_4F65FF32_EC61_4022_A399_2986D7B6B8B3_.wvu.PrintArea" localSheetId="3" hidden="1">'Names of Bidder'!$B$1:$E$32</definedName>
    <definedName name="Z_4F65FF32_EC61_4022_A399_2986D7B6B8B3_.wvu.PrintArea" localSheetId="16" hidden="1">Octroi!$A$1:$E$16</definedName>
    <definedName name="Z_4F65FF32_EC61_4022_A399_2986D7B6B8B3_.wvu.PrintArea" localSheetId="18" hidden="1">'Other Taxes &amp; Duties'!$A$1:$F$16</definedName>
    <definedName name="Z_4F65FF32_EC61_4022_A399_2986D7B6B8B3_.wvu.PrintArea" localSheetId="21" hidden="1">'Q &amp; C'!$A$1:$F$38</definedName>
    <definedName name="Z_4F65FF32_EC61_4022_A399_2986D7B6B8B3_.wvu.PrintArea" localSheetId="4" hidden="1">'Sch-1'!$A$1:$O$31</definedName>
    <definedName name="Z_4F65FF32_EC61_4022_A399_2986D7B6B8B3_.wvu.PrintArea" localSheetId="5" hidden="1">'Sch-1 dis'!$A$1:$G$84</definedName>
    <definedName name="Z_4F65FF32_EC61_4022_A399_2986D7B6B8B3_.wvu.PrintArea" localSheetId="6" hidden="1">'Sch-2'!$A$1:$J$17</definedName>
    <definedName name="Z_4F65FF32_EC61_4022_A399_2986D7B6B8B3_.wvu.PrintArea" localSheetId="8" hidden="1">'Sch-2 Dis'!$A$1:$F$55</definedName>
    <definedName name="Z_4F65FF32_EC61_4022_A399_2986D7B6B8B3_.wvu.PrintArea" localSheetId="7" hidden="1">'Sch-3 '!$A$1:$K$16</definedName>
    <definedName name="Z_4F65FF32_EC61_4022_A399_2986D7B6B8B3_.wvu.PrintArea" localSheetId="9" hidden="1">'Sch-3 Dis'!$A$1:$F$80</definedName>
    <definedName name="Z_4F65FF32_EC61_4022_A399_2986D7B6B8B3_.wvu.PrintArea" localSheetId="10" hidden="1">'Sch-4'!$A$1:$F$21</definedName>
    <definedName name="Z_4F65FF32_EC61_4022_A399_2986D7B6B8B3_.wvu.PrintArea" localSheetId="11" hidden="1">'Sch-5'!$A$1:$E$21</definedName>
    <definedName name="Z_4F65FF32_EC61_4022_A399_2986D7B6B8B3_.wvu.PrintArea" localSheetId="12" hidden="1">'Sch-5 Dis'!$A$1:$E$23</definedName>
    <definedName name="Z_4F65FF32_EC61_4022_A399_2986D7B6B8B3_.wvu.PrintArea" localSheetId="13" hidden="1">'Sch-6'!$A$1:$D$29</definedName>
    <definedName name="Z_4F65FF32_EC61_4022_A399_2986D7B6B8B3_.wvu.PrintArea" localSheetId="14" hidden="1">'Sch-7'!$A$1:$G$26</definedName>
    <definedName name="Z_4F65FF32_EC61_4022_A399_2986D7B6B8B3_.wvu.PrintArea" localSheetId="15"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'Sch-2'!$14:$16</definedName>
    <definedName name="Z_4F65FF32_EC61_4022_A399_2986D7B6B8B3_.wvu.PrintTitles" localSheetId="8" hidden="1">'Sch-2 Dis'!$13:$15</definedName>
    <definedName name="Z_4F65FF32_EC61_4022_A399_2986D7B6B8B3_.wvu.PrintTitles" localSheetId="7" hidden="1">'Sch-3 '!$13:$16</definedName>
    <definedName name="Z_4F65FF32_EC61_4022_A399_2986D7B6B8B3_.wvu.PrintTitles" localSheetId="9" hidden="1">'Sch-3 Dis'!$13:$15</definedName>
    <definedName name="Z_4F65FF32_EC61_4022_A399_2986D7B6B8B3_.wvu.PrintTitles" localSheetId="11" hidden="1">'Sch-5'!$3:$13</definedName>
    <definedName name="Z_4F65FF32_EC61_4022_A399_2986D7B6B8B3_.wvu.PrintTitles" localSheetId="12" hidden="1">'Sch-5 Dis'!$3:$13</definedName>
    <definedName name="Z_4F65FF32_EC61_4022_A399_2986D7B6B8B3_.wvu.PrintTitles" localSheetId="13" hidden="1">'Sch-6'!$3:$13</definedName>
    <definedName name="Z_4F65FF32_EC61_4022_A399_2986D7B6B8B3_.wvu.PrintTitles" localSheetId="14" hidden="1">'Sch-7'!$14:$14</definedName>
    <definedName name="Z_4F65FF32_EC61_4022_A399_2986D7B6B8B3_.wvu.PrintTitles" localSheetId="15" hidden="1">'Sch-7 Dis'!$14:$14</definedName>
    <definedName name="Z_4F65FF32_EC61_4022_A399_2986D7B6B8B3_.wvu.Rows" localSheetId="4" hidden="1">'Sch-1'!$56:$122</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8" hidden="1">'Sch-2 Dis'!#REF!</definedName>
    <definedName name="Z_4F65FF32_EC61_4022_A399_2986D7B6B8B3_.wvu.Rows" localSheetId="7" hidden="1">'Sch-3 '!#REF!</definedName>
    <definedName name="Z_4F65FF32_EC61_4022_A399_2986D7B6B8B3_.wvu.Rows" localSheetId="9" hidden="1">'Sch-3 Dis'!#REF!</definedName>
    <definedName name="Z_4F65FF32_EC61_4022_A399_2986D7B6B8B3_.wvu.Rows" localSheetId="14" hidden="1">'Sch-7'!$98:$216</definedName>
    <definedName name="Z_4F65FF32_EC61_4022_A399_2986D7B6B8B3_.wvu.Rows" localSheetId="15" hidden="1">'Sch-7 Dis'!$104:$222</definedName>
    <definedName name="Z_58D82F59_8CF6_455F_B9F4_081499FDF243_.wvu.PrintArea" localSheetId="17" hidden="1">'Entry Tax'!$A$1:$E$16</definedName>
    <definedName name="Z_58D82F59_8CF6_455F_B9F4_081499FDF243_.wvu.PrintArea" localSheetId="16" hidden="1">Octroi!$A$1:$E$16</definedName>
    <definedName name="Z_58D82F59_8CF6_455F_B9F4_081499FDF243_.wvu.PrintArea" localSheetId="18" hidden="1">'Other Taxes &amp; Duties'!$A$1:$F$16</definedName>
    <definedName name="Z_58D82F59_8CF6_455F_B9F4_081499FDF243_.wvu.PrintArea" localSheetId="20" hidden="1">'Q &amp; C (2)'!$A$1:$F$43</definedName>
    <definedName name="Z_59ACD8B6_730E_4199_8297_1160D2A0693D_.wvu.PrintArea" localSheetId="20" hidden="1">'Q &amp; C (2)'!$A$1:$F$43</definedName>
    <definedName name="Z_696D9240_6693_44E8_B9A4_2BFADD101EE2_.wvu.PrintArea" localSheetId="17" hidden="1">'Entry Tax'!$A$1:$E$16</definedName>
    <definedName name="Z_696D9240_6693_44E8_B9A4_2BFADD101EE2_.wvu.PrintArea" localSheetId="16" hidden="1">Octroi!$A$1:$E$16</definedName>
    <definedName name="Z_696D9240_6693_44E8_B9A4_2BFADD101EE2_.wvu.PrintArea" localSheetId="18" hidden="1">'Other Taxes &amp; Duties'!$A$1:$F$16</definedName>
    <definedName name="Z_696D9240_6693_44E8_B9A4_2BFADD101EE2_.wvu.PrintArea" localSheetId="20" hidden="1">'Q &amp; C (2)'!$A$1:$F$43</definedName>
    <definedName name="Z_6E345679_47E0_4044_94F8_40B7719CE719_.wvu.PrintArea" localSheetId="20" hidden="1">'Q &amp; C (2)'!$A$1:$F$43</definedName>
    <definedName name="Z_7043F04C_1FA3_449D_BEB8_4AC08DF68A5A_.wvu.Cols" localSheetId="4" hidden="1">'Sch-1'!$B:$E</definedName>
    <definedName name="Z_7043F04C_1FA3_449D_BEB8_4AC08DF68A5A_.wvu.Cols" localSheetId="6" hidden="1">'Sch-2'!$B:$E</definedName>
    <definedName name="Z_7043F04C_1FA3_449D_BEB8_4AC08DF68A5A_.wvu.Cols" localSheetId="8" hidden="1">'Sch-2 Dis'!$K:$Q</definedName>
    <definedName name="Z_7043F04C_1FA3_449D_BEB8_4AC08DF68A5A_.wvu.Cols" localSheetId="9" hidden="1">'Sch-3 Dis'!$AA:$AF</definedName>
    <definedName name="Z_7043F04C_1FA3_449D_BEB8_4AC08DF68A5A_.wvu.Cols" localSheetId="11" hidden="1">'Sch-5'!$I:$P</definedName>
    <definedName name="Z_7043F04C_1FA3_449D_BEB8_4AC08DF68A5A_.wvu.Cols" localSheetId="14" hidden="1">'Sch-7'!$I:$L,'Sch-7'!$AD:$AJ</definedName>
    <definedName name="Z_7043F04C_1FA3_449D_BEB8_4AC08DF68A5A_.wvu.Cols" localSheetId="15" hidden="1">'Sch-7 Dis'!$AD:$AJ</definedName>
    <definedName name="Z_7043F04C_1FA3_449D_BEB8_4AC08DF68A5A_.wvu.FilterData" localSheetId="4" hidden="1">'Sch-1'!$K$1:$K$231</definedName>
    <definedName name="Z_7043F04C_1FA3_449D_BEB8_4AC08DF68A5A_.wvu.FilterData" localSheetId="5" hidden="1">'Sch-1 dis'!$A$16:$B$21</definedName>
    <definedName name="Z_7043F04C_1FA3_449D_BEB8_4AC08DF68A5A_.wvu.FilterData" localSheetId="6" hidden="1">'Sch-2'!$G$20:$J$20</definedName>
    <definedName name="Z_7043F04C_1FA3_449D_BEB8_4AC08DF68A5A_.wvu.FilterData" localSheetId="8" hidden="1">'Sch-2 Dis'!$A$15:$F$56</definedName>
    <definedName name="Z_7043F04C_1FA3_449D_BEB8_4AC08DF68A5A_.wvu.FilterData" localSheetId="9" hidden="1">'Sch-3 Dis'!$A$15:$F$81</definedName>
    <definedName name="Z_7043F04C_1FA3_449D_BEB8_4AC08DF68A5A_.wvu.PrintArea" localSheetId="19" hidden="1">'Bid Form '!$A$1:$F$63</definedName>
    <definedName name="Z_7043F04C_1FA3_449D_BEB8_4AC08DF68A5A_.wvu.PrintArea" localSheetId="17" hidden="1">'Entry Tax'!$A$1:$E$16</definedName>
    <definedName name="Z_7043F04C_1FA3_449D_BEB8_4AC08DF68A5A_.wvu.PrintArea" localSheetId="2" hidden="1">Instructions!$A$1:$C$52</definedName>
    <definedName name="Z_7043F04C_1FA3_449D_BEB8_4AC08DF68A5A_.wvu.PrintArea" localSheetId="3" hidden="1">'Names of Bidder'!$B$1:$G$34</definedName>
    <definedName name="Z_7043F04C_1FA3_449D_BEB8_4AC08DF68A5A_.wvu.PrintArea" localSheetId="16" hidden="1">Octroi!$A$1:$E$16</definedName>
    <definedName name="Z_7043F04C_1FA3_449D_BEB8_4AC08DF68A5A_.wvu.PrintArea" localSheetId="18" hidden="1">'Other Taxes &amp; Duties'!$A$1:$F$16</definedName>
    <definedName name="Z_7043F04C_1FA3_449D_BEB8_4AC08DF68A5A_.wvu.PrintArea" localSheetId="21" hidden="1">'Q &amp; C'!$A$1:$F$38</definedName>
    <definedName name="Z_7043F04C_1FA3_449D_BEB8_4AC08DF68A5A_.wvu.PrintArea" localSheetId="20" hidden="1">'Q &amp; C (2)'!$A$1:$F$44</definedName>
    <definedName name="Z_7043F04C_1FA3_449D_BEB8_4AC08DF68A5A_.wvu.PrintArea" localSheetId="4" hidden="1">'Sch-1'!$A$1:$N$30</definedName>
    <definedName name="Z_7043F04C_1FA3_449D_BEB8_4AC08DF68A5A_.wvu.PrintArea" localSheetId="5" hidden="1">'Sch-1 dis'!$A$1:$G$84</definedName>
    <definedName name="Z_7043F04C_1FA3_449D_BEB8_4AC08DF68A5A_.wvu.PrintArea" localSheetId="6" hidden="1">'Sch-2'!$A$1:$J$23</definedName>
    <definedName name="Z_7043F04C_1FA3_449D_BEB8_4AC08DF68A5A_.wvu.PrintArea" localSheetId="8" hidden="1">'Sch-2 Dis'!$A$1:$F$62</definedName>
    <definedName name="Z_7043F04C_1FA3_449D_BEB8_4AC08DF68A5A_.wvu.PrintArea" localSheetId="9" hidden="1">'Sch-3 Dis'!$A$1:$F$87</definedName>
    <definedName name="Z_7043F04C_1FA3_449D_BEB8_4AC08DF68A5A_.wvu.PrintArea" localSheetId="10" hidden="1">'Sch-4'!$A$1:$F$21</definedName>
    <definedName name="Z_7043F04C_1FA3_449D_BEB8_4AC08DF68A5A_.wvu.PrintArea" localSheetId="11" hidden="1">'Sch-5'!$A$1:$E$21</definedName>
    <definedName name="Z_7043F04C_1FA3_449D_BEB8_4AC08DF68A5A_.wvu.PrintArea" localSheetId="12" hidden="1">'Sch-5 Dis'!$A$1:$E$23</definedName>
    <definedName name="Z_7043F04C_1FA3_449D_BEB8_4AC08DF68A5A_.wvu.PrintArea" localSheetId="13" hidden="1">'Sch-6'!$A$1:$D$28</definedName>
    <definedName name="Z_7043F04C_1FA3_449D_BEB8_4AC08DF68A5A_.wvu.PrintArea" localSheetId="14" hidden="1">'Sch-7'!$A$1:$F$26</definedName>
    <definedName name="Z_7043F04C_1FA3_449D_BEB8_4AC08DF68A5A_.wvu.PrintArea" localSheetId="15" hidden="1">'Sch-7 Dis'!$A$1:$G$28</definedName>
    <definedName name="Z_7043F04C_1FA3_449D_BEB8_4AC08DF68A5A_.wvu.PrintTitles" localSheetId="4" hidden="1">'Sch-1'!$15:$17</definedName>
    <definedName name="Z_7043F04C_1FA3_449D_BEB8_4AC08DF68A5A_.wvu.PrintTitles" localSheetId="5" hidden="1">'Sch-1 dis'!$14:$16</definedName>
    <definedName name="Z_7043F04C_1FA3_449D_BEB8_4AC08DF68A5A_.wvu.PrintTitles" localSheetId="6" hidden="1">'Sch-2'!$14:$16</definedName>
    <definedName name="Z_7043F04C_1FA3_449D_BEB8_4AC08DF68A5A_.wvu.PrintTitles" localSheetId="8" hidden="1">'Sch-2 Dis'!$13:$15</definedName>
    <definedName name="Z_7043F04C_1FA3_449D_BEB8_4AC08DF68A5A_.wvu.PrintTitles" localSheetId="9" hidden="1">'Sch-3 Dis'!$13:$15</definedName>
    <definedName name="Z_7043F04C_1FA3_449D_BEB8_4AC08DF68A5A_.wvu.PrintTitles" localSheetId="11" hidden="1">'Sch-5'!$3:$13</definedName>
    <definedName name="Z_7043F04C_1FA3_449D_BEB8_4AC08DF68A5A_.wvu.PrintTitles" localSheetId="12" hidden="1">'Sch-5 Dis'!$3:$13</definedName>
    <definedName name="Z_7043F04C_1FA3_449D_BEB8_4AC08DF68A5A_.wvu.PrintTitles" localSheetId="13" hidden="1">'Sch-6'!$3:$13</definedName>
    <definedName name="Z_7043F04C_1FA3_449D_BEB8_4AC08DF68A5A_.wvu.PrintTitles" localSheetId="14" hidden="1">'Sch-7'!$14:$14</definedName>
    <definedName name="Z_7043F04C_1FA3_449D_BEB8_4AC08DF68A5A_.wvu.PrintTitles" localSheetId="15" hidden="1">'Sch-7 Dis'!$14:$14</definedName>
    <definedName name="Z_7043F04C_1FA3_449D_BEB8_4AC08DF68A5A_.wvu.Rows" localSheetId="19" hidden="1">'Bid Form '!$22:$23,'Bid Form '!$26:$26,'Bid Form '!$37:$37</definedName>
    <definedName name="Z_7043F04C_1FA3_449D_BEB8_4AC08DF68A5A_.wvu.Rows" localSheetId="1" hidden="1">Cover!$7:$7</definedName>
    <definedName name="Z_7043F04C_1FA3_449D_BEB8_4AC08DF68A5A_.wvu.Rows" localSheetId="3" hidden="1">'Names of Bidder'!$6:$6</definedName>
    <definedName name="Z_7043F04C_1FA3_449D_BEB8_4AC08DF68A5A_.wvu.Rows" localSheetId="4" hidden="1">'Sch-1'!$22:$26</definedName>
    <definedName name="Z_7043F04C_1FA3_449D_BEB8_4AC08DF68A5A_.wvu.Rows" localSheetId="13" hidden="1">'Sch-6'!$16:$19,'Sch-6'!$22:$23</definedName>
    <definedName name="Z_7043F04C_1FA3_449D_BEB8_4AC08DF68A5A_.wvu.Rows" localSheetId="14" hidden="1">'Sch-7'!$98:$216</definedName>
    <definedName name="Z_7043F04C_1FA3_449D_BEB8_4AC08DF68A5A_.wvu.Rows" localSheetId="15" hidden="1">'Sch-7 Dis'!$104:$222</definedName>
    <definedName name="Z_7487ED9F_BBED_4B2A_9631_22F1A430946B_.wvu.Cols" localSheetId="6" hidden="1">'Sch-2'!$M:$R</definedName>
    <definedName name="Z_7487ED9F_BBED_4B2A_9631_22F1A430946B_.wvu.Cols" localSheetId="8" hidden="1">'Sch-2 Dis'!$K:$Q</definedName>
    <definedName name="Z_7487ED9F_BBED_4B2A_9631_22F1A430946B_.wvu.Cols" localSheetId="7" hidden="1">'Sch-3 '!$Q:$Z,'Sch-3 '!$AF:$AK</definedName>
    <definedName name="Z_7487ED9F_BBED_4B2A_9631_22F1A430946B_.wvu.Cols" localSheetId="9" hidden="1">'Sch-3 Dis'!$AA:$AF</definedName>
    <definedName name="Z_7487ED9F_BBED_4B2A_9631_22F1A430946B_.wvu.Cols" localSheetId="11" hidden="1">'Sch-5'!$I:$P</definedName>
    <definedName name="Z_7487ED9F_BBED_4B2A_9631_22F1A430946B_.wvu.Cols" localSheetId="14" hidden="1">'Sch-7'!$I:$L,'Sch-7'!$AD:$AJ</definedName>
    <definedName name="Z_7487ED9F_BBED_4B2A_9631_22F1A430946B_.wvu.Cols" localSheetId="15" hidden="1">'Sch-7 Dis'!$AD:$AJ</definedName>
    <definedName name="Z_7487ED9F_BBED_4B2A_9631_22F1A430946B_.wvu.FilterData" localSheetId="4" hidden="1">'Sch-1'!$A$18:$O$18</definedName>
    <definedName name="Z_7487ED9F_BBED_4B2A_9631_22F1A430946B_.wvu.FilterData" localSheetId="5" hidden="1">'Sch-1 dis'!$A$16:$B$21</definedName>
    <definedName name="Z_7487ED9F_BBED_4B2A_9631_22F1A430946B_.wvu.FilterData" localSheetId="6" hidden="1">'Sch-2'!$G$20:$J$20</definedName>
    <definedName name="Z_7487ED9F_BBED_4B2A_9631_22F1A430946B_.wvu.FilterData" localSheetId="8" hidden="1">'Sch-2 Dis'!$A$15:$F$56</definedName>
    <definedName name="Z_7487ED9F_BBED_4B2A_9631_22F1A430946B_.wvu.FilterData" localSheetId="7" hidden="1">'Sch-3 '!$A$17:$K$28</definedName>
    <definedName name="Z_7487ED9F_BBED_4B2A_9631_22F1A430946B_.wvu.FilterData" localSheetId="9" hidden="1">'Sch-3 Dis'!$A$15:$F$81</definedName>
    <definedName name="Z_7487ED9F_BBED_4B2A_9631_22F1A430946B_.wvu.PrintArea" localSheetId="19" hidden="1">'Bid Form '!$A$1:$F$65</definedName>
    <definedName name="Z_7487ED9F_BBED_4B2A_9631_22F1A430946B_.wvu.PrintArea" localSheetId="17" hidden="1">'Entry Tax'!$A$1:$E$16</definedName>
    <definedName name="Z_7487ED9F_BBED_4B2A_9631_22F1A430946B_.wvu.PrintArea" localSheetId="2" hidden="1">Instructions!$A$1:$C$52</definedName>
    <definedName name="Z_7487ED9F_BBED_4B2A_9631_22F1A430946B_.wvu.PrintArea" localSheetId="3" hidden="1">'Names of Bidder'!$B$1:$G$34</definedName>
    <definedName name="Z_7487ED9F_BBED_4B2A_9631_22F1A430946B_.wvu.PrintArea" localSheetId="16" hidden="1">Octroi!$A$1:$E$16</definedName>
    <definedName name="Z_7487ED9F_BBED_4B2A_9631_22F1A430946B_.wvu.PrintArea" localSheetId="18" hidden="1">'Other Taxes &amp; Duties'!$A$1:$F$16</definedName>
    <definedName name="Z_7487ED9F_BBED_4B2A_9631_22F1A430946B_.wvu.PrintArea" localSheetId="21" hidden="1">'Q &amp; C'!$A$1:$F$38</definedName>
    <definedName name="Z_7487ED9F_BBED_4B2A_9631_22F1A430946B_.wvu.PrintArea" localSheetId="20" hidden="1">'Q &amp; C (2)'!$A$1:$F$44</definedName>
    <definedName name="Z_7487ED9F_BBED_4B2A_9631_22F1A430946B_.wvu.PrintArea" localSheetId="4" hidden="1">'Sch-1'!$A$1:$O$30</definedName>
    <definedName name="Z_7487ED9F_BBED_4B2A_9631_22F1A430946B_.wvu.PrintArea" localSheetId="5" hidden="1">'Sch-1 dis'!$A$1:$G$84</definedName>
    <definedName name="Z_7487ED9F_BBED_4B2A_9631_22F1A430946B_.wvu.PrintArea" localSheetId="6" hidden="1">'Sch-2'!$A$1:$J$23</definedName>
    <definedName name="Z_7487ED9F_BBED_4B2A_9631_22F1A430946B_.wvu.PrintArea" localSheetId="8" hidden="1">'Sch-2 Dis'!$A$1:$F$62</definedName>
    <definedName name="Z_7487ED9F_BBED_4B2A_9631_22F1A430946B_.wvu.PrintArea" localSheetId="7" hidden="1">'Sch-3 '!$A$1:$K$28</definedName>
    <definedName name="Z_7487ED9F_BBED_4B2A_9631_22F1A430946B_.wvu.PrintArea" localSheetId="9" hidden="1">'Sch-3 Dis'!$A$1:$F$87</definedName>
    <definedName name="Z_7487ED9F_BBED_4B2A_9631_22F1A430946B_.wvu.PrintArea" localSheetId="10" hidden="1">'Sch-4'!$A$1:$F$21</definedName>
    <definedName name="Z_7487ED9F_BBED_4B2A_9631_22F1A430946B_.wvu.PrintArea" localSheetId="11" hidden="1">'Sch-5'!$A$1:$E$21</definedName>
    <definedName name="Z_7487ED9F_BBED_4B2A_9631_22F1A430946B_.wvu.PrintArea" localSheetId="12" hidden="1">'Sch-5 Dis'!$A$1:$E$23</definedName>
    <definedName name="Z_7487ED9F_BBED_4B2A_9631_22F1A430946B_.wvu.PrintArea" localSheetId="13" hidden="1">'Sch-6'!$A$1:$D$28</definedName>
    <definedName name="Z_7487ED9F_BBED_4B2A_9631_22F1A430946B_.wvu.PrintArea" localSheetId="14" hidden="1">'Sch-7'!$A$1:$F$26</definedName>
    <definedName name="Z_7487ED9F_BBED_4B2A_9631_22F1A430946B_.wvu.PrintArea" localSheetId="15"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'Sch-2'!$14:$16</definedName>
    <definedName name="Z_7487ED9F_BBED_4B2A_9631_22F1A430946B_.wvu.PrintTitles" localSheetId="8" hidden="1">'Sch-2 Dis'!$13:$15</definedName>
    <definedName name="Z_7487ED9F_BBED_4B2A_9631_22F1A430946B_.wvu.PrintTitles" localSheetId="7" hidden="1">'Sch-3 '!$13:$16</definedName>
    <definedName name="Z_7487ED9F_BBED_4B2A_9631_22F1A430946B_.wvu.PrintTitles" localSheetId="9" hidden="1">'Sch-3 Dis'!$13:$15</definedName>
    <definedName name="Z_7487ED9F_BBED_4B2A_9631_22F1A430946B_.wvu.PrintTitles" localSheetId="11" hidden="1">'Sch-5'!$3:$13</definedName>
    <definedName name="Z_7487ED9F_BBED_4B2A_9631_22F1A430946B_.wvu.PrintTitles" localSheetId="12" hidden="1">'Sch-5 Dis'!$3:$13</definedName>
    <definedName name="Z_7487ED9F_BBED_4B2A_9631_22F1A430946B_.wvu.PrintTitles" localSheetId="13" hidden="1">'Sch-6'!$3:$13</definedName>
    <definedName name="Z_7487ED9F_BBED_4B2A_9631_22F1A430946B_.wvu.PrintTitles" localSheetId="14" hidden="1">'Sch-7'!$14:$14</definedName>
    <definedName name="Z_7487ED9F_BBED_4B2A_9631_22F1A430946B_.wvu.PrintTitles" localSheetId="15" hidden="1">'Sch-7 Dis'!$14:$14</definedName>
    <definedName name="Z_7487ED9F_BBED_4B2A_9631_22F1A430946B_.wvu.Rows" localSheetId="1" hidden="1">Cover!$7:$7</definedName>
    <definedName name="Z_7487ED9F_BBED_4B2A_9631_22F1A430946B_.wvu.Rows" localSheetId="6" hidden="1">'Sch-2'!#REF!,'Sch-2'!#REF!</definedName>
    <definedName name="Z_7487ED9F_BBED_4B2A_9631_22F1A430946B_.wvu.Rows" localSheetId="14" hidden="1">'Sch-7'!$23:$23,'Sch-7'!$98:$216</definedName>
    <definedName name="Z_7487ED9F_BBED_4B2A_9631_22F1A430946B_.wvu.Rows" localSheetId="15" hidden="1">'Sch-7 Dis'!$104:$222</definedName>
    <definedName name="Z_75D87FDD_0292_4E5A_8E8F_63018B009393_.wvu.Cols" localSheetId="4" hidden="1">'Sch-1'!$B:$E</definedName>
    <definedName name="Z_75D87FDD_0292_4E5A_8E8F_63018B009393_.wvu.Cols" localSheetId="6" hidden="1">'Sch-2'!$B:$E</definedName>
    <definedName name="Z_75D87FDD_0292_4E5A_8E8F_63018B009393_.wvu.Cols" localSheetId="8" hidden="1">'Sch-2 Dis'!$K:$Q</definedName>
    <definedName name="Z_75D87FDD_0292_4E5A_8E8F_63018B009393_.wvu.Cols" localSheetId="7" hidden="1">'Sch-3 '!$AF:$AK</definedName>
    <definedName name="Z_75D87FDD_0292_4E5A_8E8F_63018B009393_.wvu.Cols" localSheetId="9" hidden="1">'Sch-3 Dis'!$AA:$AF</definedName>
    <definedName name="Z_75D87FDD_0292_4E5A_8E8F_63018B009393_.wvu.Cols" localSheetId="11" hidden="1">'Sch-5'!$I:$P</definedName>
    <definedName name="Z_75D87FDD_0292_4E5A_8E8F_63018B009393_.wvu.Cols" localSheetId="14" hidden="1">'Sch-7'!$I:$L,'Sch-7'!$AD:$AJ</definedName>
    <definedName name="Z_75D87FDD_0292_4E5A_8E8F_63018B009393_.wvu.Cols" localSheetId="15" hidden="1">'Sch-7 Dis'!$AD:$AJ</definedName>
    <definedName name="Z_75D87FDD_0292_4E5A_8E8F_63018B009393_.wvu.FilterData" localSheetId="4" hidden="1">'Sch-1'!$K$1:$K$231</definedName>
    <definedName name="Z_75D87FDD_0292_4E5A_8E8F_63018B009393_.wvu.FilterData" localSheetId="5" hidden="1">'Sch-1 dis'!$A$16:$B$21</definedName>
    <definedName name="Z_75D87FDD_0292_4E5A_8E8F_63018B009393_.wvu.FilterData" localSheetId="6" hidden="1">'Sch-2'!$G$20:$J$20</definedName>
    <definedName name="Z_75D87FDD_0292_4E5A_8E8F_63018B009393_.wvu.FilterData" localSheetId="8" hidden="1">'Sch-2 Dis'!$A$15:$F$56</definedName>
    <definedName name="Z_75D87FDD_0292_4E5A_8E8F_63018B009393_.wvu.FilterData" localSheetId="7" hidden="1">'Sch-3 '!#REF!</definedName>
    <definedName name="Z_75D87FDD_0292_4E5A_8E8F_63018B009393_.wvu.FilterData" localSheetId="9" hidden="1">'Sch-3 Dis'!$A$15:$F$81</definedName>
    <definedName name="Z_75D87FDD_0292_4E5A_8E8F_63018B009393_.wvu.PrintArea" localSheetId="19" hidden="1">'Bid Form '!$A$1:$F$63</definedName>
    <definedName name="Z_75D87FDD_0292_4E5A_8E8F_63018B009393_.wvu.PrintArea" localSheetId="17" hidden="1">'Entry Tax'!$A$1:$E$16</definedName>
    <definedName name="Z_75D87FDD_0292_4E5A_8E8F_63018B009393_.wvu.PrintArea" localSheetId="2" hidden="1">Instructions!$A$1:$C$52</definedName>
    <definedName name="Z_75D87FDD_0292_4E5A_8E8F_63018B009393_.wvu.PrintArea" localSheetId="3" hidden="1">'Names of Bidder'!$B$1:$G$34</definedName>
    <definedName name="Z_75D87FDD_0292_4E5A_8E8F_63018B009393_.wvu.PrintArea" localSheetId="16" hidden="1">Octroi!$A$1:$E$16</definedName>
    <definedName name="Z_75D87FDD_0292_4E5A_8E8F_63018B009393_.wvu.PrintArea" localSheetId="18" hidden="1">'Other Taxes &amp; Duties'!$A$1:$F$16</definedName>
    <definedName name="Z_75D87FDD_0292_4E5A_8E8F_63018B009393_.wvu.PrintArea" localSheetId="21" hidden="1">'Q &amp; C'!$A$1:$F$38</definedName>
    <definedName name="Z_75D87FDD_0292_4E5A_8E8F_63018B009393_.wvu.PrintArea" localSheetId="20" hidden="1">'Q &amp; C (2)'!$A$1:$F$44</definedName>
    <definedName name="Z_75D87FDD_0292_4E5A_8E8F_63018B009393_.wvu.PrintArea" localSheetId="4" hidden="1">'Sch-1'!$A$1:$O$30</definedName>
    <definedName name="Z_75D87FDD_0292_4E5A_8E8F_63018B009393_.wvu.PrintArea" localSheetId="5" hidden="1">'Sch-1 dis'!$A$1:$G$84</definedName>
    <definedName name="Z_75D87FDD_0292_4E5A_8E8F_63018B009393_.wvu.PrintArea" localSheetId="6" hidden="1">'Sch-2'!$A$1:$J$23</definedName>
    <definedName name="Z_75D87FDD_0292_4E5A_8E8F_63018B009393_.wvu.PrintArea" localSheetId="8" hidden="1">'Sch-2 Dis'!$A$1:$F$62</definedName>
    <definedName name="Z_75D87FDD_0292_4E5A_8E8F_63018B009393_.wvu.PrintArea" localSheetId="7" hidden="1">'Sch-3 '!$A$1:$L$28</definedName>
    <definedName name="Z_75D87FDD_0292_4E5A_8E8F_63018B009393_.wvu.PrintArea" localSheetId="9" hidden="1">'Sch-3 Dis'!$A$1:$F$87</definedName>
    <definedName name="Z_75D87FDD_0292_4E5A_8E8F_63018B009393_.wvu.PrintArea" localSheetId="10" hidden="1">'Sch-4'!$A$1:$F$21</definedName>
    <definedName name="Z_75D87FDD_0292_4E5A_8E8F_63018B009393_.wvu.PrintArea" localSheetId="11" hidden="1">'Sch-5'!$A$1:$E$21</definedName>
    <definedName name="Z_75D87FDD_0292_4E5A_8E8F_63018B009393_.wvu.PrintArea" localSheetId="12" hidden="1">'Sch-5 Dis'!$A$1:$E$23</definedName>
    <definedName name="Z_75D87FDD_0292_4E5A_8E8F_63018B009393_.wvu.PrintArea" localSheetId="13" hidden="1">'Sch-6'!$A$1:$D$28</definedName>
    <definedName name="Z_75D87FDD_0292_4E5A_8E8F_63018B009393_.wvu.PrintArea" localSheetId="14" hidden="1">'Sch-7'!$A$1:$F$26</definedName>
    <definedName name="Z_75D87FDD_0292_4E5A_8E8F_63018B009393_.wvu.PrintArea" localSheetId="15" hidden="1">'Sch-7 Dis'!$A$1:$G$28</definedName>
    <definedName name="Z_75D87FDD_0292_4E5A_8E8F_63018B009393_.wvu.PrintTitles" localSheetId="4" hidden="1">'Sch-1'!$15:$17</definedName>
    <definedName name="Z_75D87FDD_0292_4E5A_8E8F_63018B009393_.wvu.PrintTitles" localSheetId="5" hidden="1">'Sch-1 dis'!$14:$16</definedName>
    <definedName name="Z_75D87FDD_0292_4E5A_8E8F_63018B009393_.wvu.PrintTitles" localSheetId="6" hidden="1">'Sch-2'!$14:$16</definedName>
    <definedName name="Z_75D87FDD_0292_4E5A_8E8F_63018B009393_.wvu.PrintTitles" localSheetId="8" hidden="1">'Sch-2 Dis'!$13:$15</definedName>
    <definedName name="Z_75D87FDD_0292_4E5A_8E8F_63018B009393_.wvu.PrintTitles" localSheetId="7" hidden="1">'Sch-3 '!$13:$16</definedName>
    <definedName name="Z_75D87FDD_0292_4E5A_8E8F_63018B009393_.wvu.PrintTitles" localSheetId="9" hidden="1">'Sch-3 Dis'!$13:$15</definedName>
    <definedName name="Z_75D87FDD_0292_4E5A_8E8F_63018B009393_.wvu.PrintTitles" localSheetId="11" hidden="1">'Sch-5'!$3:$13</definedName>
    <definedName name="Z_75D87FDD_0292_4E5A_8E8F_63018B009393_.wvu.PrintTitles" localSheetId="12" hidden="1">'Sch-5 Dis'!$3:$13</definedName>
    <definedName name="Z_75D87FDD_0292_4E5A_8E8F_63018B009393_.wvu.PrintTitles" localSheetId="13" hidden="1">'Sch-6'!$3:$13</definedName>
    <definedName name="Z_75D87FDD_0292_4E5A_8E8F_63018B009393_.wvu.PrintTitles" localSheetId="14" hidden="1">'Sch-7'!$14:$14</definedName>
    <definedName name="Z_75D87FDD_0292_4E5A_8E8F_63018B009393_.wvu.PrintTitles" localSheetId="15" hidden="1">'Sch-7 Dis'!$14:$14</definedName>
    <definedName name="Z_75D87FDD_0292_4E5A_8E8F_63018B009393_.wvu.Rows" localSheetId="19" hidden="1">'Bid Form '!$22:$23,'Bid Form '!$26:$26,'Bid Form '!$37:$37</definedName>
    <definedName name="Z_75D87FDD_0292_4E5A_8E8F_63018B009393_.wvu.Rows" localSheetId="1" hidden="1">Cover!$7:$7</definedName>
    <definedName name="Z_75D87FDD_0292_4E5A_8E8F_63018B009393_.wvu.Rows" localSheetId="2" hidden="1">Instructions!$15:$17,Instructions!$24:$24,Instructions!$26:$26,Instructions!$30:$34,Instructions!$40:$42</definedName>
    <definedName name="Z_75D87FDD_0292_4E5A_8E8F_63018B009393_.wvu.Rows" localSheetId="3" hidden="1">'Names of Bidder'!$6:$6</definedName>
    <definedName name="Z_75D87FDD_0292_4E5A_8E8F_63018B009393_.wvu.Rows" localSheetId="4" hidden="1">'Sch-1'!$22:$26</definedName>
    <definedName name="Z_75D87FDD_0292_4E5A_8E8F_63018B009393_.wvu.Rows" localSheetId="11" hidden="1">'Sch-5'!$16:$17</definedName>
    <definedName name="Z_75D87FDD_0292_4E5A_8E8F_63018B009393_.wvu.Rows" localSheetId="13" hidden="1">'Sch-6'!$18:$19,'Sch-6'!$22:$23</definedName>
    <definedName name="Z_75D87FDD_0292_4E5A_8E8F_63018B009393_.wvu.Rows" localSheetId="14" hidden="1">'Sch-7'!$98:$216</definedName>
    <definedName name="Z_75D87FDD_0292_4E5A_8E8F_63018B009393_.wvu.Rows" localSheetId="15" hidden="1">'Sch-7 Dis'!$104:$222</definedName>
    <definedName name="Z_7F1A5DE7_1043_4C11_AB2C_CC6BC6A0F482_.wvu.Cols" localSheetId="19" hidden="1">'Bid Form '!$G:$AO</definedName>
    <definedName name="Z_7F1A5DE7_1043_4C11_AB2C_CC6BC6A0F482_.wvu.Cols" localSheetId="8" hidden="1">'Sch-2 Dis'!$K:$Q</definedName>
    <definedName name="Z_7F1A5DE7_1043_4C11_AB2C_CC6BC6A0F482_.wvu.Cols" localSheetId="9" hidden="1">'Sch-3 Dis'!$AA:$AF</definedName>
    <definedName name="Z_7F1A5DE7_1043_4C11_AB2C_CC6BC6A0F482_.wvu.Cols" localSheetId="11" hidden="1">'Sch-5'!$I:$P</definedName>
    <definedName name="Z_7F1A5DE7_1043_4C11_AB2C_CC6BC6A0F482_.wvu.Cols" localSheetId="14" hidden="1">'Sch-7'!$I:$L,'Sch-7'!$AD:$AJ</definedName>
    <definedName name="Z_7F1A5DE7_1043_4C11_AB2C_CC6BC6A0F482_.wvu.Cols" localSheetId="15" hidden="1">'Sch-7 Dis'!$AD:$AJ</definedName>
    <definedName name="Z_7F1A5DE7_1043_4C11_AB2C_CC6BC6A0F482_.wvu.FilterData" localSheetId="4" hidden="1">'Sch-1'!$A$18:$Z$18</definedName>
    <definedName name="Z_7F1A5DE7_1043_4C11_AB2C_CC6BC6A0F482_.wvu.FilterData" localSheetId="5" hidden="1">'Sch-1 dis'!$A$16:$B$21</definedName>
    <definedName name="Z_7F1A5DE7_1043_4C11_AB2C_CC6BC6A0F482_.wvu.FilterData" localSheetId="6" hidden="1">'Sch-2'!$G$20:$J$20</definedName>
    <definedName name="Z_7F1A5DE7_1043_4C11_AB2C_CC6BC6A0F482_.wvu.FilterData" localSheetId="8" hidden="1">'Sch-2 Dis'!$A$15:$F$56</definedName>
    <definedName name="Z_7F1A5DE7_1043_4C11_AB2C_CC6BC6A0F482_.wvu.FilterData" localSheetId="9" hidden="1">'Sch-3 Dis'!$A$15:$F$81</definedName>
    <definedName name="Z_7F1A5DE7_1043_4C11_AB2C_CC6BC6A0F482_.wvu.PrintArea" localSheetId="19" hidden="1">'Bid Form '!$A$1:$F$65</definedName>
    <definedName name="Z_7F1A5DE7_1043_4C11_AB2C_CC6BC6A0F482_.wvu.PrintArea" localSheetId="17" hidden="1">'Entry Tax'!$A$1:$E$16</definedName>
    <definedName name="Z_7F1A5DE7_1043_4C11_AB2C_CC6BC6A0F482_.wvu.PrintArea" localSheetId="2" hidden="1">Instructions!$A$1:$C$52</definedName>
    <definedName name="Z_7F1A5DE7_1043_4C11_AB2C_CC6BC6A0F482_.wvu.PrintArea" localSheetId="3" hidden="1">'Names of Bidder'!$B$1:$G$34</definedName>
    <definedName name="Z_7F1A5DE7_1043_4C11_AB2C_CC6BC6A0F482_.wvu.PrintArea" localSheetId="16" hidden="1">Octroi!$A$1:$E$16</definedName>
    <definedName name="Z_7F1A5DE7_1043_4C11_AB2C_CC6BC6A0F482_.wvu.PrintArea" localSheetId="18" hidden="1">'Other Taxes &amp; Duties'!$A$1:$F$16</definedName>
    <definedName name="Z_7F1A5DE7_1043_4C11_AB2C_CC6BC6A0F482_.wvu.PrintArea" localSheetId="21" hidden="1">'Q &amp; C'!$A$1:$F$38</definedName>
    <definedName name="Z_7F1A5DE7_1043_4C11_AB2C_CC6BC6A0F482_.wvu.PrintArea" localSheetId="20" hidden="1">'Q &amp; C (2)'!$A$1:$F$44</definedName>
    <definedName name="Z_7F1A5DE7_1043_4C11_AB2C_CC6BC6A0F482_.wvu.PrintArea" localSheetId="4" hidden="1">'Sch-1'!$A$1:$N$30</definedName>
    <definedName name="Z_7F1A5DE7_1043_4C11_AB2C_CC6BC6A0F482_.wvu.PrintArea" localSheetId="5" hidden="1">'Sch-1 dis'!$A$1:$G$84</definedName>
    <definedName name="Z_7F1A5DE7_1043_4C11_AB2C_CC6BC6A0F482_.wvu.PrintArea" localSheetId="6" hidden="1">'Sch-2'!$A$1:$J$23</definedName>
    <definedName name="Z_7F1A5DE7_1043_4C11_AB2C_CC6BC6A0F482_.wvu.PrintArea" localSheetId="8" hidden="1">'Sch-2 Dis'!$A$1:$F$62</definedName>
    <definedName name="Z_7F1A5DE7_1043_4C11_AB2C_CC6BC6A0F482_.wvu.PrintArea" localSheetId="9" hidden="1">'Sch-3 Dis'!$A$1:$F$87</definedName>
    <definedName name="Z_7F1A5DE7_1043_4C11_AB2C_CC6BC6A0F482_.wvu.PrintArea" localSheetId="10" hidden="1">'Sch-4'!$A$1:$F$21</definedName>
    <definedName name="Z_7F1A5DE7_1043_4C11_AB2C_CC6BC6A0F482_.wvu.PrintArea" localSheetId="11" hidden="1">'Sch-5'!$A$1:$E$21</definedName>
    <definedName name="Z_7F1A5DE7_1043_4C11_AB2C_CC6BC6A0F482_.wvu.PrintArea" localSheetId="12" hidden="1">'Sch-5 Dis'!$A$1:$E$23</definedName>
    <definedName name="Z_7F1A5DE7_1043_4C11_AB2C_CC6BC6A0F482_.wvu.PrintArea" localSheetId="13" hidden="1">'Sch-6'!$A$1:$D$28</definedName>
    <definedName name="Z_7F1A5DE7_1043_4C11_AB2C_CC6BC6A0F482_.wvu.PrintArea" localSheetId="14" hidden="1">'Sch-7'!$A$1:$F$26</definedName>
    <definedName name="Z_7F1A5DE7_1043_4C11_AB2C_CC6BC6A0F482_.wvu.PrintArea" localSheetId="15" hidden="1">'Sch-7 Dis'!$A$1:$G$28</definedName>
    <definedName name="Z_7F1A5DE7_1043_4C11_AB2C_CC6BC6A0F482_.wvu.PrintTitles" localSheetId="4" hidden="1">'Sch-1'!$15:$17</definedName>
    <definedName name="Z_7F1A5DE7_1043_4C11_AB2C_CC6BC6A0F482_.wvu.PrintTitles" localSheetId="5" hidden="1">'Sch-1 dis'!$14:$16</definedName>
    <definedName name="Z_7F1A5DE7_1043_4C11_AB2C_CC6BC6A0F482_.wvu.PrintTitles" localSheetId="6" hidden="1">'Sch-2'!$14:$16</definedName>
    <definedName name="Z_7F1A5DE7_1043_4C11_AB2C_CC6BC6A0F482_.wvu.PrintTitles" localSheetId="8" hidden="1">'Sch-2 Dis'!$13:$15</definedName>
    <definedName name="Z_7F1A5DE7_1043_4C11_AB2C_CC6BC6A0F482_.wvu.PrintTitles" localSheetId="9" hidden="1">'Sch-3 Dis'!$13:$15</definedName>
    <definedName name="Z_7F1A5DE7_1043_4C11_AB2C_CC6BC6A0F482_.wvu.PrintTitles" localSheetId="11" hidden="1">'Sch-5'!$3:$13</definedName>
    <definedName name="Z_7F1A5DE7_1043_4C11_AB2C_CC6BC6A0F482_.wvu.PrintTitles" localSheetId="12" hidden="1">'Sch-5 Dis'!$3:$13</definedName>
    <definedName name="Z_7F1A5DE7_1043_4C11_AB2C_CC6BC6A0F482_.wvu.PrintTitles" localSheetId="13" hidden="1">'Sch-6'!$3:$13</definedName>
    <definedName name="Z_7F1A5DE7_1043_4C11_AB2C_CC6BC6A0F482_.wvu.PrintTitles" localSheetId="14" hidden="1">'Sch-7'!$14:$14</definedName>
    <definedName name="Z_7F1A5DE7_1043_4C11_AB2C_CC6BC6A0F482_.wvu.PrintTitles" localSheetId="15" hidden="1">'Sch-7 Dis'!$14:$14</definedName>
    <definedName name="Z_7F1A5DE7_1043_4C11_AB2C_CC6BC6A0F482_.wvu.Rows" localSheetId="1" hidden="1">Cover!$7:$7</definedName>
    <definedName name="Z_7F1A5DE7_1043_4C11_AB2C_CC6BC6A0F482_.wvu.Rows" localSheetId="14" hidden="1">'Sch-7'!$98:$216</definedName>
    <definedName name="Z_7F1A5DE7_1043_4C11_AB2C_CC6BC6A0F482_.wvu.Rows" localSheetId="15" hidden="1">'Sch-7 Dis'!$104:$222</definedName>
    <definedName name="Z_86B8F583_1D80_4706_A303_30286C17F3DF_.wvu.Cols" localSheetId="7" hidden="1">'Sch-3 '!$AF:$AK</definedName>
    <definedName name="Z_86B8F583_1D80_4706_A303_30286C17F3DF_.wvu.FilterData" localSheetId="7" hidden="1">'Sch-3 '!#REF!</definedName>
    <definedName name="Z_86B8F583_1D80_4706_A303_30286C17F3DF_.wvu.PrintArea" localSheetId="7" hidden="1">'Sch-3 '!$A$1:$L$28</definedName>
    <definedName name="Z_86B8F583_1D80_4706_A303_30286C17F3DF_.wvu.PrintTitles" localSheetId="7" hidden="1">'Sch-3 '!$13:$16</definedName>
    <definedName name="Z_A7DBDDEF_9245_44C6_9EBF_032DB6E1C0A2_.wvu.Cols" localSheetId="4" hidden="1">'Sch-1'!$P:$P,'Sch-1'!#REF!</definedName>
    <definedName name="Z_A7DBDDEF_9245_44C6_9EBF_032DB6E1C0A2_.wvu.Cols" localSheetId="6" hidden="1">'Sch-2'!$M:$R</definedName>
    <definedName name="Z_A7DBDDEF_9245_44C6_9EBF_032DB6E1C0A2_.wvu.Cols" localSheetId="8" hidden="1">'Sch-2 Dis'!$K:$Q</definedName>
    <definedName name="Z_A7DBDDEF_9245_44C6_9EBF_032DB6E1C0A2_.wvu.Cols" localSheetId="7" hidden="1">'Sch-3 '!$Q:$Z,'Sch-3 '!$AF:$AK</definedName>
    <definedName name="Z_A7DBDDEF_9245_44C6_9EBF_032DB6E1C0A2_.wvu.Cols" localSheetId="9" hidden="1">'Sch-3 Dis'!$AA:$AF</definedName>
    <definedName name="Z_A7DBDDEF_9245_44C6_9EBF_032DB6E1C0A2_.wvu.Cols" localSheetId="11" hidden="1">'Sch-5'!$I:$P</definedName>
    <definedName name="Z_A7DBDDEF_9245_44C6_9EBF_032DB6E1C0A2_.wvu.Cols" localSheetId="14" hidden="1">'Sch-7'!$I:$L,'Sch-7'!$AD:$AJ</definedName>
    <definedName name="Z_A7DBDDEF_9245_44C6_9EBF_032DB6E1C0A2_.wvu.Cols" localSheetId="15" hidden="1">'Sch-7 Dis'!$AD:$AJ</definedName>
    <definedName name="Z_A7DBDDEF_9245_44C6_9EBF_032DB6E1C0A2_.wvu.FilterData" localSheetId="4" hidden="1">'Sch-1'!$A$18:$O$18</definedName>
    <definedName name="Z_A7DBDDEF_9245_44C6_9EBF_032DB6E1C0A2_.wvu.FilterData" localSheetId="5" hidden="1">'Sch-1 dis'!$A$16:$B$21</definedName>
    <definedName name="Z_A7DBDDEF_9245_44C6_9EBF_032DB6E1C0A2_.wvu.FilterData" localSheetId="6" hidden="1">'Sch-2'!$G$20:$J$20</definedName>
    <definedName name="Z_A7DBDDEF_9245_44C6_9EBF_032DB6E1C0A2_.wvu.FilterData" localSheetId="8" hidden="1">'Sch-2 Dis'!$A$15:$F$56</definedName>
    <definedName name="Z_A7DBDDEF_9245_44C6_9EBF_032DB6E1C0A2_.wvu.FilterData" localSheetId="7" hidden="1">'Sch-3 '!$A$17:$K$28</definedName>
    <definedName name="Z_A7DBDDEF_9245_44C6_9EBF_032DB6E1C0A2_.wvu.FilterData" localSheetId="9" hidden="1">'Sch-3 Dis'!$A$15:$F$81</definedName>
    <definedName name="Z_A7DBDDEF_9245_44C6_9EBF_032DB6E1C0A2_.wvu.PrintArea" localSheetId="19" hidden="1">'Bid Form '!$A$1:$F$65</definedName>
    <definedName name="Z_A7DBDDEF_9245_44C6_9EBF_032DB6E1C0A2_.wvu.PrintArea" localSheetId="17" hidden="1">'Entry Tax'!$A$1:$E$16</definedName>
    <definedName name="Z_A7DBDDEF_9245_44C6_9EBF_032DB6E1C0A2_.wvu.PrintArea" localSheetId="2" hidden="1">Instructions!$A$1:$C$52</definedName>
    <definedName name="Z_A7DBDDEF_9245_44C6_9EBF_032DB6E1C0A2_.wvu.PrintArea" localSheetId="3" hidden="1">'Names of Bidder'!$B$1:$G$34</definedName>
    <definedName name="Z_A7DBDDEF_9245_44C6_9EBF_032DB6E1C0A2_.wvu.PrintArea" localSheetId="16" hidden="1">Octroi!$A$1:$E$16</definedName>
    <definedName name="Z_A7DBDDEF_9245_44C6_9EBF_032DB6E1C0A2_.wvu.PrintArea" localSheetId="18" hidden="1">'Other Taxes &amp; Duties'!$A$1:$F$16</definedName>
    <definedName name="Z_A7DBDDEF_9245_44C6_9EBF_032DB6E1C0A2_.wvu.PrintArea" localSheetId="21" hidden="1">'Q &amp; C'!$A$1:$F$38</definedName>
    <definedName name="Z_A7DBDDEF_9245_44C6_9EBF_032DB6E1C0A2_.wvu.PrintArea" localSheetId="20" hidden="1">'Q &amp; C (2)'!$A$1:$F$44</definedName>
    <definedName name="Z_A7DBDDEF_9245_44C6_9EBF_032DB6E1C0A2_.wvu.PrintArea" localSheetId="4" hidden="1">'Sch-1'!$A$1:$O$30</definedName>
    <definedName name="Z_A7DBDDEF_9245_44C6_9EBF_032DB6E1C0A2_.wvu.PrintArea" localSheetId="5" hidden="1">'Sch-1 dis'!$A$1:$G$84</definedName>
    <definedName name="Z_A7DBDDEF_9245_44C6_9EBF_032DB6E1C0A2_.wvu.PrintArea" localSheetId="6" hidden="1">'Sch-2'!$A$1:$J$23</definedName>
    <definedName name="Z_A7DBDDEF_9245_44C6_9EBF_032DB6E1C0A2_.wvu.PrintArea" localSheetId="8" hidden="1">'Sch-2 Dis'!$A$1:$F$62</definedName>
    <definedName name="Z_A7DBDDEF_9245_44C6_9EBF_032DB6E1C0A2_.wvu.PrintArea" localSheetId="7" hidden="1">'Sch-3 '!$A$1:$K$28</definedName>
    <definedName name="Z_A7DBDDEF_9245_44C6_9EBF_032DB6E1C0A2_.wvu.PrintArea" localSheetId="9" hidden="1">'Sch-3 Dis'!$A$1:$F$87</definedName>
    <definedName name="Z_A7DBDDEF_9245_44C6_9EBF_032DB6E1C0A2_.wvu.PrintArea" localSheetId="10" hidden="1">'Sch-4'!$A$1:$F$21</definedName>
    <definedName name="Z_A7DBDDEF_9245_44C6_9EBF_032DB6E1C0A2_.wvu.PrintArea" localSheetId="11" hidden="1">'Sch-5'!$A$1:$E$21</definedName>
    <definedName name="Z_A7DBDDEF_9245_44C6_9EBF_032DB6E1C0A2_.wvu.PrintArea" localSheetId="12" hidden="1">'Sch-5 Dis'!$A$1:$E$23</definedName>
    <definedName name="Z_A7DBDDEF_9245_44C6_9EBF_032DB6E1C0A2_.wvu.PrintArea" localSheetId="13" hidden="1">'Sch-6'!$A$1:$D$28</definedName>
    <definedName name="Z_A7DBDDEF_9245_44C6_9EBF_032DB6E1C0A2_.wvu.PrintArea" localSheetId="14" hidden="1">'Sch-7'!$A$1:$F$26</definedName>
    <definedName name="Z_A7DBDDEF_9245_44C6_9EBF_032DB6E1C0A2_.wvu.PrintArea" localSheetId="15"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'Sch-2'!$14:$16</definedName>
    <definedName name="Z_A7DBDDEF_9245_44C6_9EBF_032DB6E1C0A2_.wvu.PrintTitles" localSheetId="8" hidden="1">'Sch-2 Dis'!$13:$15</definedName>
    <definedName name="Z_A7DBDDEF_9245_44C6_9EBF_032DB6E1C0A2_.wvu.PrintTitles" localSheetId="7" hidden="1">'Sch-3 '!$13:$16</definedName>
    <definedName name="Z_A7DBDDEF_9245_44C6_9EBF_032DB6E1C0A2_.wvu.PrintTitles" localSheetId="9" hidden="1">'Sch-3 Dis'!$13:$15</definedName>
    <definedName name="Z_A7DBDDEF_9245_44C6_9EBF_032DB6E1C0A2_.wvu.PrintTitles" localSheetId="11" hidden="1">'Sch-5'!$3:$13</definedName>
    <definedName name="Z_A7DBDDEF_9245_44C6_9EBF_032DB6E1C0A2_.wvu.PrintTitles" localSheetId="12" hidden="1">'Sch-5 Dis'!$3:$13</definedName>
    <definedName name="Z_A7DBDDEF_9245_44C6_9EBF_032DB6E1C0A2_.wvu.PrintTitles" localSheetId="13" hidden="1">'Sch-6'!$3:$13</definedName>
    <definedName name="Z_A7DBDDEF_9245_44C6_9EBF_032DB6E1C0A2_.wvu.PrintTitles" localSheetId="14" hidden="1">'Sch-7'!$14:$14</definedName>
    <definedName name="Z_A7DBDDEF_9245_44C6_9EBF_032DB6E1C0A2_.wvu.PrintTitles" localSheetId="15" hidden="1">'Sch-7 Dis'!$14:$14</definedName>
    <definedName name="Z_A7DBDDEF_9245_44C6_9EBF_032DB6E1C0A2_.wvu.Rows" localSheetId="1" hidden="1">Cover!$7:$7</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7" hidden="1">'Sch-3 '!#REF!,'Sch-3 '!#REF!,'Sch-3 '!#REF!,'Sch-3 '!#REF!</definedName>
    <definedName name="Z_A7DBDDEF_9245_44C6_9EBF_032DB6E1C0A2_.wvu.Rows" localSheetId="14" hidden="1">'Sch-7'!$23:$23,'Sch-7'!$98:$216</definedName>
    <definedName name="Z_A7DBDDEF_9245_44C6_9EBF_032DB6E1C0A2_.wvu.Rows" localSheetId="15" hidden="1">'Sch-7 Dis'!$104:$222</definedName>
    <definedName name="Z_B23AD343_29DA_4CE0_BD10_47BF44F3782F_.wvu.Cols" localSheetId="4" hidden="1">'Sch-1'!$R:$W</definedName>
    <definedName name="Z_B23AD343_29DA_4CE0_BD10_47BF44F3782F_.wvu.Cols" localSheetId="6" hidden="1">'Sch-2'!$M:$R</definedName>
    <definedName name="Z_B23AD343_29DA_4CE0_BD10_47BF44F3782F_.wvu.Cols" localSheetId="8" hidden="1">'Sch-2 Dis'!$K:$Q</definedName>
    <definedName name="Z_B23AD343_29DA_4CE0_BD10_47BF44F3782F_.wvu.Cols" localSheetId="7" hidden="1">'Sch-3 '!$Q:$Z,'Sch-3 '!$AF:$AK</definedName>
    <definedName name="Z_B23AD343_29DA_4CE0_BD10_47BF44F3782F_.wvu.Cols" localSheetId="9" hidden="1">'Sch-3 Dis'!$AA:$AF</definedName>
    <definedName name="Z_B23AD343_29DA_4CE0_BD10_47BF44F3782F_.wvu.Cols" localSheetId="11" hidden="1">'Sch-5'!$I:$P</definedName>
    <definedName name="Z_B23AD343_29DA_4CE0_BD10_47BF44F3782F_.wvu.Cols" localSheetId="14" hidden="1">'Sch-7'!$I:$L,'Sch-7'!$AD:$AJ</definedName>
    <definedName name="Z_B23AD343_29DA_4CE0_BD10_47BF44F3782F_.wvu.Cols" localSheetId="15" hidden="1">'Sch-7 Dis'!$AD:$AJ</definedName>
    <definedName name="Z_B23AD343_29DA_4CE0_BD10_47BF44F3782F_.wvu.FilterData" localSheetId="4" hidden="1">'Sch-1'!$A$18:$O$18</definedName>
    <definedName name="Z_B23AD343_29DA_4CE0_BD10_47BF44F3782F_.wvu.FilterData" localSheetId="5" hidden="1">'Sch-1 dis'!$A$16:$B$21</definedName>
    <definedName name="Z_B23AD343_29DA_4CE0_BD10_47BF44F3782F_.wvu.FilterData" localSheetId="6" hidden="1">'Sch-2'!$G$20:$J$20</definedName>
    <definedName name="Z_B23AD343_29DA_4CE0_BD10_47BF44F3782F_.wvu.FilterData" localSheetId="8" hidden="1">'Sch-2 Dis'!$A$15:$F$56</definedName>
    <definedName name="Z_B23AD343_29DA_4CE0_BD10_47BF44F3782F_.wvu.FilterData" localSheetId="7" hidden="1">'Sch-3 '!$A$17:$K$28</definedName>
    <definedName name="Z_B23AD343_29DA_4CE0_BD10_47BF44F3782F_.wvu.FilterData" localSheetId="9" hidden="1">'Sch-3 Dis'!$A$15:$F$81</definedName>
    <definedName name="Z_B23AD343_29DA_4CE0_BD10_47BF44F3782F_.wvu.PrintArea" localSheetId="19" hidden="1">'Bid Form '!$A$1:$F$65</definedName>
    <definedName name="Z_B23AD343_29DA_4CE0_BD10_47BF44F3782F_.wvu.PrintArea" localSheetId="17" hidden="1">'Entry Tax'!$A$1:$E$16</definedName>
    <definedName name="Z_B23AD343_29DA_4CE0_BD10_47BF44F3782F_.wvu.PrintArea" localSheetId="2" hidden="1">Instructions!$A$1:$C$52</definedName>
    <definedName name="Z_B23AD343_29DA_4CE0_BD10_47BF44F3782F_.wvu.PrintArea" localSheetId="3" hidden="1">'Names of Bidder'!$B$1:$E$32</definedName>
    <definedName name="Z_B23AD343_29DA_4CE0_BD10_47BF44F3782F_.wvu.PrintArea" localSheetId="16" hidden="1">Octroi!$A$1:$E$16</definedName>
    <definedName name="Z_B23AD343_29DA_4CE0_BD10_47BF44F3782F_.wvu.PrintArea" localSheetId="18" hidden="1">'Other Taxes &amp; Duties'!$A$1:$F$16</definedName>
    <definedName name="Z_B23AD343_29DA_4CE0_BD10_47BF44F3782F_.wvu.PrintArea" localSheetId="21" hidden="1">'Q &amp; C'!$A$1:$F$38</definedName>
    <definedName name="Z_B23AD343_29DA_4CE0_BD10_47BF44F3782F_.wvu.PrintArea" localSheetId="20" hidden="1">'Q &amp; C (2)'!$A$1:$F$44</definedName>
    <definedName name="Z_B23AD343_29DA_4CE0_BD10_47BF44F3782F_.wvu.PrintArea" localSheetId="4" hidden="1">'Sch-1'!$A$1:$O$30</definedName>
    <definedName name="Z_B23AD343_29DA_4CE0_BD10_47BF44F3782F_.wvu.PrintArea" localSheetId="5" hidden="1">'Sch-1 dis'!$A$1:$G$84</definedName>
    <definedName name="Z_B23AD343_29DA_4CE0_BD10_47BF44F3782F_.wvu.PrintArea" localSheetId="6" hidden="1">'Sch-2'!$A$1:$J$23</definedName>
    <definedName name="Z_B23AD343_29DA_4CE0_BD10_47BF44F3782F_.wvu.PrintArea" localSheetId="8" hidden="1">'Sch-2 Dis'!$A$1:$F$62</definedName>
    <definedName name="Z_B23AD343_29DA_4CE0_BD10_47BF44F3782F_.wvu.PrintArea" localSheetId="7" hidden="1">'Sch-3 '!$A$1:$K$28</definedName>
    <definedName name="Z_B23AD343_29DA_4CE0_BD10_47BF44F3782F_.wvu.PrintArea" localSheetId="9" hidden="1">'Sch-3 Dis'!$A$1:$F$87</definedName>
    <definedName name="Z_B23AD343_29DA_4CE0_BD10_47BF44F3782F_.wvu.PrintArea" localSheetId="10" hidden="1">'Sch-4'!$A$1:$F$21</definedName>
    <definedName name="Z_B23AD343_29DA_4CE0_BD10_47BF44F3782F_.wvu.PrintArea" localSheetId="11" hidden="1">'Sch-5'!$A$1:$E$21</definedName>
    <definedName name="Z_B23AD343_29DA_4CE0_BD10_47BF44F3782F_.wvu.PrintArea" localSheetId="12" hidden="1">'Sch-5 Dis'!$A$1:$E$23</definedName>
    <definedName name="Z_B23AD343_29DA_4CE0_BD10_47BF44F3782F_.wvu.PrintArea" localSheetId="13" hidden="1">'Sch-6'!$A$1:$D$29</definedName>
    <definedName name="Z_B23AD343_29DA_4CE0_BD10_47BF44F3782F_.wvu.PrintArea" localSheetId="14" hidden="1">'Sch-7'!$A$1:$F$26</definedName>
    <definedName name="Z_B23AD343_29DA_4CE0_BD10_47BF44F3782F_.wvu.PrintArea" localSheetId="15"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'Sch-2'!$14:$16</definedName>
    <definedName name="Z_B23AD343_29DA_4CE0_BD10_47BF44F3782F_.wvu.PrintTitles" localSheetId="8" hidden="1">'Sch-2 Dis'!$13:$15</definedName>
    <definedName name="Z_B23AD343_29DA_4CE0_BD10_47BF44F3782F_.wvu.PrintTitles" localSheetId="7" hidden="1">'Sch-3 '!$13:$16</definedName>
    <definedName name="Z_B23AD343_29DA_4CE0_BD10_47BF44F3782F_.wvu.PrintTitles" localSheetId="9" hidden="1">'Sch-3 Dis'!$13:$15</definedName>
    <definedName name="Z_B23AD343_29DA_4CE0_BD10_47BF44F3782F_.wvu.PrintTitles" localSheetId="11" hidden="1">'Sch-5'!$3:$13</definedName>
    <definedName name="Z_B23AD343_29DA_4CE0_BD10_47BF44F3782F_.wvu.PrintTitles" localSheetId="12" hidden="1">'Sch-5 Dis'!$3:$13</definedName>
    <definedName name="Z_B23AD343_29DA_4CE0_BD10_47BF44F3782F_.wvu.PrintTitles" localSheetId="13" hidden="1">'Sch-6'!$3:$13</definedName>
    <definedName name="Z_B23AD343_29DA_4CE0_BD10_47BF44F3782F_.wvu.PrintTitles" localSheetId="14" hidden="1">'Sch-7'!$14:$14</definedName>
    <definedName name="Z_B23AD343_29DA_4CE0_BD10_47BF44F3782F_.wvu.PrintTitles" localSheetId="15" hidden="1">'Sch-7 Dis'!$14:$14</definedName>
    <definedName name="Z_B23AD343_29DA_4CE0_BD10_47BF44F3782F_.wvu.Rows" localSheetId="1" hidden="1">Cover!$7:$7</definedName>
    <definedName name="Z_B23AD343_29DA_4CE0_BD10_47BF44F3782F_.wvu.Rows" localSheetId="6" hidden="1">'Sch-2'!#REF!</definedName>
    <definedName name="Z_B23AD343_29DA_4CE0_BD10_47BF44F3782F_.wvu.Rows" localSheetId="14" hidden="1">'Sch-7'!$23:$23,'Sch-7'!$98:$216</definedName>
    <definedName name="Z_B23AD343_29DA_4CE0_BD10_47BF44F3782F_.wvu.Rows" localSheetId="15" hidden="1">'Sch-7 Dis'!$104:$222</definedName>
    <definedName name="Z_B3CE7B10_A914_4559_A6DA_AED8C22AFD6D_.wvu.Cols" localSheetId="4" hidden="1">'Sch-1'!$P:$S</definedName>
    <definedName name="Z_B3CE7B10_A914_4559_A6DA_AED8C22AFD6D_.wvu.Cols" localSheetId="6" hidden="1">'Sch-2'!$M:$R</definedName>
    <definedName name="Z_B3CE7B10_A914_4559_A6DA_AED8C22AFD6D_.wvu.Cols" localSheetId="8" hidden="1">'Sch-2 Dis'!$K:$Q</definedName>
    <definedName name="Z_B3CE7B10_A914_4559_A6DA_AED8C22AFD6D_.wvu.Cols" localSheetId="7" hidden="1">'Sch-3 '!$Q:$Z,'Sch-3 '!$AF:$AK</definedName>
    <definedName name="Z_B3CE7B10_A914_4559_A6DA_AED8C22AFD6D_.wvu.Cols" localSheetId="9" hidden="1">'Sch-3 Dis'!$AA:$AF</definedName>
    <definedName name="Z_B3CE7B10_A914_4559_A6DA_AED8C22AFD6D_.wvu.Cols" localSheetId="11" hidden="1">'Sch-5'!$I:$P</definedName>
    <definedName name="Z_B3CE7B10_A914_4559_A6DA_AED8C22AFD6D_.wvu.Cols" localSheetId="14" hidden="1">'Sch-7'!$I:$L,'Sch-7'!$AD:$AJ</definedName>
    <definedName name="Z_B3CE7B10_A914_4559_A6DA_AED8C22AFD6D_.wvu.Cols" localSheetId="15" hidden="1">'Sch-7 Dis'!$AD:$AJ</definedName>
    <definedName name="Z_B3CE7B10_A914_4559_A6DA_AED8C22AFD6D_.wvu.FilterData" localSheetId="4" hidden="1">'Sch-1'!$A$18:$O$18</definedName>
    <definedName name="Z_B3CE7B10_A914_4559_A6DA_AED8C22AFD6D_.wvu.FilterData" localSheetId="5" hidden="1">'Sch-1 dis'!$A$16:$B$21</definedName>
    <definedName name="Z_B3CE7B10_A914_4559_A6DA_AED8C22AFD6D_.wvu.FilterData" localSheetId="6" hidden="1">'Sch-2'!$G$20:$J$20</definedName>
    <definedName name="Z_B3CE7B10_A914_4559_A6DA_AED8C22AFD6D_.wvu.FilterData" localSheetId="8" hidden="1">'Sch-2 Dis'!$A$15:$F$56</definedName>
    <definedName name="Z_B3CE7B10_A914_4559_A6DA_AED8C22AFD6D_.wvu.FilterData" localSheetId="7" hidden="1">'Sch-3 '!$A$17:$K$28</definedName>
    <definedName name="Z_B3CE7B10_A914_4559_A6DA_AED8C22AFD6D_.wvu.FilterData" localSheetId="9" hidden="1">'Sch-3 Dis'!$A$15:$F$81</definedName>
    <definedName name="Z_B3CE7B10_A914_4559_A6DA_AED8C22AFD6D_.wvu.PrintArea" localSheetId="19" hidden="1">'Bid Form '!$A$1:$F$65</definedName>
    <definedName name="Z_B3CE7B10_A914_4559_A6DA_AED8C22AFD6D_.wvu.PrintArea" localSheetId="17" hidden="1">'Entry Tax'!$A$1:$E$16</definedName>
    <definedName name="Z_B3CE7B10_A914_4559_A6DA_AED8C22AFD6D_.wvu.PrintArea" localSheetId="2" hidden="1">Instructions!$A$1:$C$52</definedName>
    <definedName name="Z_B3CE7B10_A914_4559_A6DA_AED8C22AFD6D_.wvu.PrintArea" localSheetId="3" hidden="1">'Names of Bidder'!$B$1:$G$34</definedName>
    <definedName name="Z_B3CE7B10_A914_4559_A6DA_AED8C22AFD6D_.wvu.PrintArea" localSheetId="16" hidden="1">Octroi!$A$1:$E$16</definedName>
    <definedName name="Z_B3CE7B10_A914_4559_A6DA_AED8C22AFD6D_.wvu.PrintArea" localSheetId="18" hidden="1">'Other Taxes &amp; Duties'!$A$1:$F$16</definedName>
    <definedName name="Z_B3CE7B10_A914_4559_A6DA_AED8C22AFD6D_.wvu.PrintArea" localSheetId="21" hidden="1">'Q &amp; C'!$A$1:$F$38</definedName>
    <definedName name="Z_B3CE7B10_A914_4559_A6DA_AED8C22AFD6D_.wvu.PrintArea" localSheetId="20" hidden="1">'Q &amp; C (2)'!$A$1:$F$44</definedName>
    <definedName name="Z_B3CE7B10_A914_4559_A6DA_AED8C22AFD6D_.wvu.PrintArea" localSheetId="4" hidden="1">'Sch-1'!$A$1:$O$30</definedName>
    <definedName name="Z_B3CE7B10_A914_4559_A6DA_AED8C22AFD6D_.wvu.PrintArea" localSheetId="5" hidden="1">'Sch-1 dis'!$A$1:$G$84</definedName>
    <definedName name="Z_B3CE7B10_A914_4559_A6DA_AED8C22AFD6D_.wvu.PrintArea" localSheetId="6" hidden="1">'Sch-2'!$A$1:$J$23</definedName>
    <definedName name="Z_B3CE7B10_A914_4559_A6DA_AED8C22AFD6D_.wvu.PrintArea" localSheetId="8" hidden="1">'Sch-2 Dis'!$A$1:$F$62</definedName>
    <definedName name="Z_B3CE7B10_A914_4559_A6DA_AED8C22AFD6D_.wvu.PrintArea" localSheetId="7" hidden="1">'Sch-3 '!$A$1:$K$28</definedName>
    <definedName name="Z_B3CE7B10_A914_4559_A6DA_AED8C22AFD6D_.wvu.PrintArea" localSheetId="9" hidden="1">'Sch-3 Dis'!$A$1:$F$87</definedName>
    <definedName name="Z_B3CE7B10_A914_4559_A6DA_AED8C22AFD6D_.wvu.PrintArea" localSheetId="10" hidden="1">'Sch-4'!$A$1:$F$21</definedName>
    <definedName name="Z_B3CE7B10_A914_4559_A6DA_AED8C22AFD6D_.wvu.PrintArea" localSheetId="11" hidden="1">'Sch-5'!$A$1:$E$21</definedName>
    <definedName name="Z_B3CE7B10_A914_4559_A6DA_AED8C22AFD6D_.wvu.PrintArea" localSheetId="12" hidden="1">'Sch-5 Dis'!$A$1:$E$23</definedName>
    <definedName name="Z_B3CE7B10_A914_4559_A6DA_AED8C22AFD6D_.wvu.PrintArea" localSheetId="13" hidden="1">'Sch-6'!$A$1:$D$28</definedName>
    <definedName name="Z_B3CE7B10_A914_4559_A6DA_AED8C22AFD6D_.wvu.PrintArea" localSheetId="14" hidden="1">'Sch-7'!$A$1:$F$26</definedName>
    <definedName name="Z_B3CE7B10_A914_4559_A6DA_AED8C22AFD6D_.wvu.PrintArea" localSheetId="15"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'Sch-2'!$14:$16</definedName>
    <definedName name="Z_B3CE7B10_A914_4559_A6DA_AED8C22AFD6D_.wvu.PrintTitles" localSheetId="8" hidden="1">'Sch-2 Dis'!$13:$15</definedName>
    <definedName name="Z_B3CE7B10_A914_4559_A6DA_AED8C22AFD6D_.wvu.PrintTitles" localSheetId="7" hidden="1">'Sch-3 '!$13:$16</definedName>
    <definedName name="Z_B3CE7B10_A914_4559_A6DA_AED8C22AFD6D_.wvu.PrintTitles" localSheetId="9" hidden="1">'Sch-3 Dis'!$13:$15</definedName>
    <definedName name="Z_B3CE7B10_A914_4559_A6DA_AED8C22AFD6D_.wvu.PrintTitles" localSheetId="11" hidden="1">'Sch-5'!$3:$13</definedName>
    <definedName name="Z_B3CE7B10_A914_4559_A6DA_AED8C22AFD6D_.wvu.PrintTitles" localSheetId="12" hidden="1">'Sch-5 Dis'!$3:$13</definedName>
    <definedName name="Z_B3CE7B10_A914_4559_A6DA_AED8C22AFD6D_.wvu.PrintTitles" localSheetId="13" hidden="1">'Sch-6'!$3:$13</definedName>
    <definedName name="Z_B3CE7B10_A914_4559_A6DA_AED8C22AFD6D_.wvu.PrintTitles" localSheetId="14" hidden="1">'Sch-7'!$14:$14</definedName>
    <definedName name="Z_B3CE7B10_A914_4559_A6DA_AED8C22AFD6D_.wvu.PrintTitles" localSheetId="15" hidden="1">'Sch-7 Dis'!$14:$14</definedName>
    <definedName name="Z_B3CE7B10_A914_4559_A6DA_AED8C22AFD6D_.wvu.Rows" localSheetId="1" hidden="1">Cover!$7:$7</definedName>
    <definedName name="Z_B3CE7B10_A914_4559_A6DA_AED8C22AFD6D_.wvu.Rows" localSheetId="6" hidden="1">'Sch-2'!#REF!</definedName>
    <definedName name="Z_B3CE7B10_A914_4559_A6DA_AED8C22AFD6D_.wvu.Rows" localSheetId="14" hidden="1">'Sch-7'!$23:$23,'Sch-7'!$98:$216</definedName>
    <definedName name="Z_B3CE7B10_A914_4559_A6DA_AED8C22AFD6D_.wvu.Rows" localSheetId="15" hidden="1">'Sch-7 Dis'!$104:$222</definedName>
    <definedName name="Z_B48B8B4C_A880_453D_8729_90D004BEF0DB_.wvu.Cols" localSheetId="4" hidden="1">'Sch-1'!$B:$E</definedName>
    <definedName name="Z_B48B8B4C_A880_453D_8729_90D004BEF0DB_.wvu.Cols" localSheetId="6" hidden="1">'Sch-2'!$B:$E</definedName>
    <definedName name="Z_B48B8B4C_A880_453D_8729_90D004BEF0DB_.wvu.Cols" localSheetId="8" hidden="1">'Sch-2 Dis'!$K:$Q</definedName>
    <definedName name="Z_B48B8B4C_A880_453D_8729_90D004BEF0DB_.wvu.Cols" localSheetId="7" hidden="1">'Sch-3 '!$AF:$AK</definedName>
    <definedName name="Z_B48B8B4C_A880_453D_8729_90D004BEF0DB_.wvu.Cols" localSheetId="9" hidden="1">'Sch-3 Dis'!$AA:$AF</definedName>
    <definedName name="Z_B48B8B4C_A880_453D_8729_90D004BEF0DB_.wvu.Cols" localSheetId="11" hidden="1">'Sch-5'!$I:$P</definedName>
    <definedName name="Z_B48B8B4C_A880_453D_8729_90D004BEF0DB_.wvu.Cols" localSheetId="14" hidden="1">'Sch-7'!$I:$L,'Sch-7'!$AD:$AJ</definedName>
    <definedName name="Z_B48B8B4C_A880_453D_8729_90D004BEF0DB_.wvu.Cols" localSheetId="15" hidden="1">'Sch-7 Dis'!$AD:$AJ</definedName>
    <definedName name="Z_B48B8B4C_A880_453D_8729_90D004BEF0DB_.wvu.FilterData" localSheetId="4" hidden="1">'Sch-1'!$K$1:$K$231</definedName>
    <definedName name="Z_B48B8B4C_A880_453D_8729_90D004BEF0DB_.wvu.FilterData" localSheetId="5" hidden="1">'Sch-1 dis'!$A$16:$B$21</definedName>
    <definedName name="Z_B48B8B4C_A880_453D_8729_90D004BEF0DB_.wvu.FilterData" localSheetId="6" hidden="1">'Sch-2'!$G$20:$J$20</definedName>
    <definedName name="Z_B48B8B4C_A880_453D_8729_90D004BEF0DB_.wvu.FilterData" localSheetId="8" hidden="1">'Sch-2 Dis'!$A$15:$F$56</definedName>
    <definedName name="Z_B48B8B4C_A880_453D_8729_90D004BEF0DB_.wvu.FilterData" localSheetId="7" hidden="1">'Sch-3 '!#REF!</definedName>
    <definedName name="Z_B48B8B4C_A880_453D_8729_90D004BEF0DB_.wvu.FilterData" localSheetId="9" hidden="1">'Sch-3 Dis'!$A$15:$F$81</definedName>
    <definedName name="Z_B48B8B4C_A880_453D_8729_90D004BEF0DB_.wvu.PrintArea" localSheetId="19" hidden="1">'Bid Form '!$A$1:$F$63</definedName>
    <definedName name="Z_B48B8B4C_A880_453D_8729_90D004BEF0DB_.wvu.PrintArea" localSheetId="17" hidden="1">'Entry Tax'!$A$1:$E$16</definedName>
    <definedName name="Z_B48B8B4C_A880_453D_8729_90D004BEF0DB_.wvu.PrintArea" localSheetId="2" hidden="1">Instructions!$A$1:$C$52</definedName>
    <definedName name="Z_B48B8B4C_A880_453D_8729_90D004BEF0DB_.wvu.PrintArea" localSheetId="3" hidden="1">'Names of Bidder'!$B$1:$G$34</definedName>
    <definedName name="Z_B48B8B4C_A880_453D_8729_90D004BEF0DB_.wvu.PrintArea" localSheetId="16" hidden="1">Octroi!$A$1:$E$16</definedName>
    <definedName name="Z_B48B8B4C_A880_453D_8729_90D004BEF0DB_.wvu.PrintArea" localSheetId="18" hidden="1">'Other Taxes &amp; Duties'!$A$1:$F$16</definedName>
    <definedName name="Z_B48B8B4C_A880_453D_8729_90D004BEF0DB_.wvu.PrintArea" localSheetId="21" hidden="1">'Q &amp; C'!$A$1:$F$38</definedName>
    <definedName name="Z_B48B8B4C_A880_453D_8729_90D004BEF0DB_.wvu.PrintArea" localSheetId="20" hidden="1">'Q &amp; C (2)'!$A$1:$F$44</definedName>
    <definedName name="Z_B48B8B4C_A880_453D_8729_90D004BEF0DB_.wvu.PrintArea" localSheetId="4" hidden="1">'Sch-1'!$A$1:$O$30</definedName>
    <definedName name="Z_B48B8B4C_A880_453D_8729_90D004BEF0DB_.wvu.PrintArea" localSheetId="5" hidden="1">'Sch-1 dis'!$A$1:$G$84</definedName>
    <definedName name="Z_B48B8B4C_A880_453D_8729_90D004BEF0DB_.wvu.PrintArea" localSheetId="6" hidden="1">'Sch-2'!$A$1:$J$23</definedName>
    <definedName name="Z_B48B8B4C_A880_453D_8729_90D004BEF0DB_.wvu.PrintArea" localSheetId="8" hidden="1">'Sch-2 Dis'!$A$1:$F$62</definedName>
    <definedName name="Z_B48B8B4C_A880_453D_8729_90D004BEF0DB_.wvu.PrintArea" localSheetId="7" hidden="1">'Sch-3 '!$A$1:$L$28</definedName>
    <definedName name="Z_B48B8B4C_A880_453D_8729_90D004BEF0DB_.wvu.PrintArea" localSheetId="9" hidden="1">'Sch-3 Dis'!$A$1:$F$87</definedName>
    <definedName name="Z_B48B8B4C_A880_453D_8729_90D004BEF0DB_.wvu.PrintArea" localSheetId="10" hidden="1">'Sch-4'!$A$1:$F$21</definedName>
    <definedName name="Z_B48B8B4C_A880_453D_8729_90D004BEF0DB_.wvu.PrintArea" localSheetId="11" hidden="1">'Sch-5'!$A$1:$E$21</definedName>
    <definedName name="Z_B48B8B4C_A880_453D_8729_90D004BEF0DB_.wvu.PrintArea" localSheetId="12" hidden="1">'Sch-5 Dis'!$A$1:$E$23</definedName>
    <definedName name="Z_B48B8B4C_A880_453D_8729_90D004BEF0DB_.wvu.PrintArea" localSheetId="13" hidden="1">'Sch-6'!$A$1:$D$28</definedName>
    <definedName name="Z_B48B8B4C_A880_453D_8729_90D004BEF0DB_.wvu.PrintArea" localSheetId="14" hidden="1">'Sch-7'!$A$1:$F$26</definedName>
    <definedName name="Z_B48B8B4C_A880_453D_8729_90D004BEF0DB_.wvu.PrintArea" localSheetId="15" hidden="1">'Sch-7 Dis'!$A$1:$G$28</definedName>
    <definedName name="Z_B48B8B4C_A880_453D_8729_90D004BEF0DB_.wvu.PrintTitles" localSheetId="4" hidden="1">'Sch-1'!$15:$17</definedName>
    <definedName name="Z_B48B8B4C_A880_453D_8729_90D004BEF0DB_.wvu.PrintTitles" localSheetId="5" hidden="1">'Sch-1 dis'!$14:$16</definedName>
    <definedName name="Z_B48B8B4C_A880_453D_8729_90D004BEF0DB_.wvu.PrintTitles" localSheetId="6" hidden="1">'Sch-2'!$14:$16</definedName>
    <definedName name="Z_B48B8B4C_A880_453D_8729_90D004BEF0DB_.wvu.PrintTitles" localSheetId="8" hidden="1">'Sch-2 Dis'!$13:$15</definedName>
    <definedName name="Z_B48B8B4C_A880_453D_8729_90D004BEF0DB_.wvu.PrintTitles" localSheetId="7" hidden="1">'Sch-3 '!$13:$16</definedName>
    <definedName name="Z_B48B8B4C_A880_453D_8729_90D004BEF0DB_.wvu.PrintTitles" localSheetId="9" hidden="1">'Sch-3 Dis'!$13:$15</definedName>
    <definedName name="Z_B48B8B4C_A880_453D_8729_90D004BEF0DB_.wvu.PrintTitles" localSheetId="11" hidden="1">'Sch-5'!$3:$13</definedName>
    <definedName name="Z_B48B8B4C_A880_453D_8729_90D004BEF0DB_.wvu.PrintTitles" localSheetId="12" hidden="1">'Sch-5 Dis'!$3:$13</definedName>
    <definedName name="Z_B48B8B4C_A880_453D_8729_90D004BEF0DB_.wvu.PrintTitles" localSheetId="13" hidden="1">'Sch-6'!$3:$13</definedName>
    <definedName name="Z_B48B8B4C_A880_453D_8729_90D004BEF0DB_.wvu.PrintTitles" localSheetId="14" hidden="1">'Sch-7'!$14:$14</definedName>
    <definedName name="Z_B48B8B4C_A880_453D_8729_90D004BEF0DB_.wvu.PrintTitles" localSheetId="15" hidden="1">'Sch-7 Dis'!$14:$14</definedName>
    <definedName name="Z_B48B8B4C_A880_453D_8729_90D004BEF0DB_.wvu.Rows" localSheetId="19" hidden="1">'Bid Form '!$22:$23,'Bid Form '!$26:$26,'Bid Form '!$37:$37</definedName>
    <definedName name="Z_B48B8B4C_A880_453D_8729_90D004BEF0DB_.wvu.Rows" localSheetId="1" hidden="1">Cover!$7:$7</definedName>
    <definedName name="Z_B48B8B4C_A880_453D_8729_90D004BEF0DB_.wvu.Rows" localSheetId="2" hidden="1">Instructions!$15:$17,Instructions!$24:$24,Instructions!$26:$26,Instructions!$30:$34,Instructions!$40:$42</definedName>
    <definedName name="Z_B48B8B4C_A880_453D_8729_90D004BEF0DB_.wvu.Rows" localSheetId="3" hidden="1">'Names of Bidder'!$6:$6</definedName>
    <definedName name="Z_B48B8B4C_A880_453D_8729_90D004BEF0DB_.wvu.Rows" localSheetId="4" hidden="1">'Sch-1'!$22:$26</definedName>
    <definedName name="Z_B48B8B4C_A880_453D_8729_90D004BEF0DB_.wvu.Rows" localSheetId="11" hidden="1">'Sch-5'!$16:$17</definedName>
    <definedName name="Z_B48B8B4C_A880_453D_8729_90D004BEF0DB_.wvu.Rows" localSheetId="13" hidden="1">'Sch-6'!$18:$19,'Sch-6'!$22:$23</definedName>
    <definedName name="Z_B48B8B4C_A880_453D_8729_90D004BEF0DB_.wvu.Rows" localSheetId="14" hidden="1">'Sch-7'!$98:$216</definedName>
    <definedName name="Z_B48B8B4C_A880_453D_8729_90D004BEF0DB_.wvu.Rows" localSheetId="15" hidden="1">'Sch-7 Dis'!$104:$222</definedName>
    <definedName name="Z_B835C05C_B615_4DCB_982D_4519616B3CD8_.wvu.Cols" localSheetId="4" hidden="1">'Sch-1'!$P:$S,'Sch-1'!#REF!</definedName>
    <definedName name="Z_B835C05C_B615_4DCB_982D_4519616B3CD8_.wvu.Cols" localSheetId="6" hidden="1">'Sch-2'!$K:$T</definedName>
    <definedName name="Z_B835C05C_B615_4DCB_982D_4519616B3CD8_.wvu.Cols" localSheetId="8" hidden="1">'Sch-2 Dis'!$K:$Q</definedName>
    <definedName name="Z_B835C05C_B615_4DCB_982D_4519616B3CD8_.wvu.Cols" localSheetId="7" hidden="1">'Sch-3 '!$Q:$Z,'Sch-3 '!$AF:$AK</definedName>
    <definedName name="Z_B835C05C_B615_4DCB_982D_4519616B3CD8_.wvu.Cols" localSheetId="9" hidden="1">'Sch-3 Dis'!$AA:$AF</definedName>
    <definedName name="Z_B835C05C_B615_4DCB_982D_4519616B3CD8_.wvu.Cols" localSheetId="11" hidden="1">'Sch-5'!$I:$P</definedName>
    <definedName name="Z_B835C05C_B615_4DCB_982D_4519616B3CD8_.wvu.Cols" localSheetId="14" hidden="1">'Sch-7'!$I:$L,'Sch-7'!$AD:$AJ</definedName>
    <definedName name="Z_B835C05C_B615_4DCB_982D_4519616B3CD8_.wvu.Cols" localSheetId="15" hidden="1">'Sch-7 Dis'!$AD:$AJ</definedName>
    <definedName name="Z_B835C05C_B615_4DCB_982D_4519616B3CD8_.wvu.FilterData" localSheetId="4" hidden="1">'Sch-1'!$A$18:$Z$18</definedName>
    <definedName name="Z_B835C05C_B615_4DCB_982D_4519616B3CD8_.wvu.FilterData" localSheetId="5" hidden="1">'Sch-1 dis'!$A$16:$B$21</definedName>
    <definedName name="Z_B835C05C_B615_4DCB_982D_4519616B3CD8_.wvu.FilterData" localSheetId="6" hidden="1">'Sch-2'!$G$20:$J$20</definedName>
    <definedName name="Z_B835C05C_B615_4DCB_982D_4519616B3CD8_.wvu.FilterData" localSheetId="8" hidden="1">'Sch-2 Dis'!$A$15:$F$56</definedName>
    <definedName name="Z_B835C05C_B615_4DCB_982D_4519616B3CD8_.wvu.FilterData" localSheetId="7" hidden="1">'Sch-3 '!#REF!</definedName>
    <definedName name="Z_B835C05C_B615_4DCB_982D_4519616B3CD8_.wvu.FilterData" localSheetId="9" hidden="1">'Sch-3 Dis'!$A$15:$F$81</definedName>
    <definedName name="Z_B835C05C_B615_4DCB_982D_4519616B3CD8_.wvu.PrintArea" localSheetId="19" hidden="1">'Bid Form '!$A$1:$F$65</definedName>
    <definedName name="Z_B835C05C_B615_4DCB_982D_4519616B3CD8_.wvu.PrintArea" localSheetId="17" hidden="1">'Entry Tax'!$A$1:$E$16</definedName>
    <definedName name="Z_B835C05C_B615_4DCB_982D_4519616B3CD8_.wvu.PrintArea" localSheetId="2" hidden="1">Instructions!$A$1:$C$52</definedName>
    <definedName name="Z_B835C05C_B615_4DCB_982D_4519616B3CD8_.wvu.PrintArea" localSheetId="3" hidden="1">'Names of Bidder'!$B$1:$G$34</definedName>
    <definedName name="Z_B835C05C_B615_4DCB_982D_4519616B3CD8_.wvu.PrintArea" localSheetId="16" hidden="1">Octroi!$A$1:$E$16</definedName>
    <definedName name="Z_B835C05C_B615_4DCB_982D_4519616B3CD8_.wvu.PrintArea" localSheetId="18" hidden="1">'Other Taxes &amp; Duties'!$A$1:$F$16</definedName>
    <definedName name="Z_B835C05C_B615_4DCB_982D_4519616B3CD8_.wvu.PrintArea" localSheetId="21" hidden="1">'Q &amp; C'!$A$1:$F$38</definedName>
    <definedName name="Z_B835C05C_B615_4DCB_982D_4519616B3CD8_.wvu.PrintArea" localSheetId="20" hidden="1">'Q &amp; C (2)'!$A$1:$F$44</definedName>
    <definedName name="Z_B835C05C_B615_4DCB_982D_4519616B3CD8_.wvu.PrintArea" localSheetId="4" hidden="1">'Sch-1'!$A$1:$O$30</definedName>
    <definedName name="Z_B835C05C_B615_4DCB_982D_4519616B3CD8_.wvu.PrintArea" localSheetId="5" hidden="1">'Sch-1 dis'!$A$1:$G$84</definedName>
    <definedName name="Z_B835C05C_B615_4DCB_982D_4519616B3CD8_.wvu.PrintArea" localSheetId="6" hidden="1">'Sch-2'!$A$1:$J$23</definedName>
    <definedName name="Z_B835C05C_B615_4DCB_982D_4519616B3CD8_.wvu.PrintArea" localSheetId="8" hidden="1">'Sch-2 Dis'!$A$1:$F$62</definedName>
    <definedName name="Z_B835C05C_B615_4DCB_982D_4519616B3CD8_.wvu.PrintArea" localSheetId="7" hidden="1">'Sch-3 '!$A$1:$K$28</definedName>
    <definedName name="Z_B835C05C_B615_4DCB_982D_4519616B3CD8_.wvu.PrintArea" localSheetId="9" hidden="1">'Sch-3 Dis'!$A$1:$F$87</definedName>
    <definedName name="Z_B835C05C_B615_4DCB_982D_4519616B3CD8_.wvu.PrintArea" localSheetId="10" hidden="1">'Sch-4'!$A$1:$F$21</definedName>
    <definedName name="Z_B835C05C_B615_4DCB_982D_4519616B3CD8_.wvu.PrintArea" localSheetId="11" hidden="1">'Sch-5'!$A$1:$E$21</definedName>
    <definedName name="Z_B835C05C_B615_4DCB_982D_4519616B3CD8_.wvu.PrintArea" localSheetId="12" hidden="1">'Sch-5 Dis'!$A$1:$E$23</definedName>
    <definedName name="Z_B835C05C_B615_4DCB_982D_4519616B3CD8_.wvu.PrintArea" localSheetId="13" hidden="1">'Sch-6'!$A$1:$D$28</definedName>
    <definedName name="Z_B835C05C_B615_4DCB_982D_4519616B3CD8_.wvu.PrintArea" localSheetId="14" hidden="1">'Sch-7'!$A$1:$F$26</definedName>
    <definedName name="Z_B835C05C_B615_4DCB_982D_4519616B3CD8_.wvu.PrintArea" localSheetId="15"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'Sch-2'!$14:$16</definedName>
    <definedName name="Z_B835C05C_B615_4DCB_982D_4519616B3CD8_.wvu.PrintTitles" localSheetId="8" hidden="1">'Sch-2 Dis'!$13:$15</definedName>
    <definedName name="Z_B835C05C_B615_4DCB_982D_4519616B3CD8_.wvu.PrintTitles" localSheetId="7" hidden="1">'Sch-3 '!$13:$16</definedName>
    <definedName name="Z_B835C05C_B615_4DCB_982D_4519616B3CD8_.wvu.PrintTitles" localSheetId="9" hidden="1">'Sch-3 Dis'!$13:$15</definedName>
    <definedName name="Z_B835C05C_B615_4DCB_982D_4519616B3CD8_.wvu.PrintTitles" localSheetId="11" hidden="1">'Sch-5'!$3:$13</definedName>
    <definedName name="Z_B835C05C_B615_4DCB_982D_4519616B3CD8_.wvu.PrintTitles" localSheetId="12" hidden="1">'Sch-5 Dis'!$3:$13</definedName>
    <definedName name="Z_B835C05C_B615_4DCB_982D_4519616B3CD8_.wvu.PrintTitles" localSheetId="13" hidden="1">'Sch-6'!$3:$13</definedName>
    <definedName name="Z_B835C05C_B615_4DCB_982D_4519616B3CD8_.wvu.PrintTitles" localSheetId="14" hidden="1">'Sch-7'!$14:$14</definedName>
    <definedName name="Z_B835C05C_B615_4DCB_982D_4519616B3CD8_.wvu.PrintTitles" localSheetId="15" hidden="1">'Sch-7 Dis'!$14:$14</definedName>
    <definedName name="Z_B835C05C_B615_4DCB_982D_4519616B3CD8_.wvu.Rows" localSheetId="1" hidden="1">Cover!$7:$7</definedName>
    <definedName name="Z_B835C05C_B615_4DCB_982D_4519616B3CD8_.wvu.Rows" localSheetId="6" hidden="1">'Sch-2'!#REF!</definedName>
    <definedName name="Z_B835C05C_B615_4DCB_982D_4519616B3CD8_.wvu.Rows" localSheetId="14" hidden="1">'Sch-7'!$15:$20,'Sch-7'!$23:$23,'Sch-7'!$98:$216</definedName>
    <definedName name="Z_B835C05C_B615_4DCB_982D_4519616B3CD8_.wvu.Rows" localSheetId="15" hidden="1">'Sch-7 Dis'!$104:$222</definedName>
    <definedName name="Z_B84E1B9F_ABC9_444B_AF48_E02C4B05894D_.wvu.Cols" localSheetId="7" hidden="1">'Sch-3 '!$AF:$AK</definedName>
    <definedName name="Z_B84E1B9F_ABC9_444B_AF48_E02C4B05894D_.wvu.FilterData" localSheetId="7" hidden="1">'Sch-3 '!#REF!</definedName>
    <definedName name="Z_B84E1B9F_ABC9_444B_AF48_E02C4B05894D_.wvu.PrintArea" localSheetId="7" hidden="1">'Sch-3 '!$A$1:$L$28</definedName>
    <definedName name="Z_B84E1B9F_ABC9_444B_AF48_E02C4B05894D_.wvu.PrintTitles" localSheetId="7" hidden="1">'Sch-3 '!$13:$16</definedName>
    <definedName name="Z_D0757F9E_DF41_4B40_A5E5_F4F8FDD8D61D_.wvu.Cols" localSheetId="19" hidden="1">'Bid Form '!$G:$AO</definedName>
    <definedName name="Z_D0757F9E_DF41_4B40_A5E5_F4F8FDD8D61D_.wvu.Cols" localSheetId="4" hidden="1">'Sch-1'!$P:$T</definedName>
    <definedName name="Z_D0757F9E_DF41_4B40_A5E5_F4F8FDD8D61D_.wvu.Cols" localSheetId="8" hidden="1">'Sch-2 Dis'!$K:$Q</definedName>
    <definedName name="Z_D0757F9E_DF41_4B40_A5E5_F4F8FDD8D61D_.wvu.Cols" localSheetId="7" hidden="1">'Sch-3 '!$Q:$Z,'Sch-3 '!$AF:$AK</definedName>
    <definedName name="Z_D0757F9E_DF41_4B40_A5E5_F4F8FDD8D61D_.wvu.Cols" localSheetId="9" hidden="1">'Sch-3 Dis'!$AA:$AF</definedName>
    <definedName name="Z_D0757F9E_DF41_4B40_A5E5_F4F8FDD8D61D_.wvu.Cols" localSheetId="11" hidden="1">'Sch-5'!$I:$P</definedName>
    <definedName name="Z_D0757F9E_DF41_4B40_A5E5_F4F8FDD8D61D_.wvu.Cols" localSheetId="14" hidden="1">'Sch-7'!$I:$L,'Sch-7'!$AD:$AJ</definedName>
    <definedName name="Z_D0757F9E_DF41_4B40_A5E5_F4F8FDD8D61D_.wvu.Cols" localSheetId="15" hidden="1">'Sch-7 Dis'!$AD:$AJ</definedName>
    <definedName name="Z_D0757F9E_DF41_4B40_A5E5_F4F8FDD8D61D_.wvu.FilterData" localSheetId="4" hidden="1">'Sch-1'!$K$1:$K$231</definedName>
    <definedName name="Z_D0757F9E_DF41_4B40_A5E5_F4F8FDD8D61D_.wvu.FilterData" localSheetId="5" hidden="1">'Sch-1 dis'!$A$16:$B$21</definedName>
    <definedName name="Z_D0757F9E_DF41_4B40_A5E5_F4F8FDD8D61D_.wvu.FilterData" localSheetId="6" hidden="1">'Sch-2'!$G$20:$J$20</definedName>
    <definedName name="Z_D0757F9E_DF41_4B40_A5E5_F4F8FDD8D61D_.wvu.FilterData" localSheetId="8" hidden="1">'Sch-2 Dis'!$A$15:$F$56</definedName>
    <definedName name="Z_D0757F9E_DF41_4B40_A5E5_F4F8FDD8D61D_.wvu.FilterData" localSheetId="7" hidden="1">'Sch-3 '!$A$17:$K$28</definedName>
    <definedName name="Z_D0757F9E_DF41_4B40_A5E5_F4F8FDD8D61D_.wvu.FilterData" localSheetId="9" hidden="1">'Sch-3 Dis'!$A$15:$F$81</definedName>
    <definedName name="Z_D0757F9E_DF41_4B40_A5E5_F4F8FDD8D61D_.wvu.PrintArea" localSheetId="19" hidden="1">'Bid Form '!$A$1:$F$65</definedName>
    <definedName name="Z_D0757F9E_DF41_4B40_A5E5_F4F8FDD8D61D_.wvu.PrintArea" localSheetId="17" hidden="1">'Entry Tax'!$A$1:$E$16</definedName>
    <definedName name="Z_D0757F9E_DF41_4B40_A5E5_F4F8FDD8D61D_.wvu.PrintArea" localSheetId="2" hidden="1">Instructions!$A$1:$C$52</definedName>
    <definedName name="Z_D0757F9E_DF41_4B40_A5E5_F4F8FDD8D61D_.wvu.PrintArea" localSheetId="3" hidden="1">'Names of Bidder'!$B$1:$G$34</definedName>
    <definedName name="Z_D0757F9E_DF41_4B40_A5E5_F4F8FDD8D61D_.wvu.PrintArea" localSheetId="16" hidden="1">Octroi!$A$1:$E$16</definedName>
    <definedName name="Z_D0757F9E_DF41_4B40_A5E5_F4F8FDD8D61D_.wvu.PrintArea" localSheetId="18" hidden="1">'Other Taxes &amp; Duties'!$A$1:$F$16</definedName>
    <definedName name="Z_D0757F9E_DF41_4B40_A5E5_F4F8FDD8D61D_.wvu.PrintArea" localSheetId="21" hidden="1">'Q &amp; C'!$A$1:$F$38</definedName>
    <definedName name="Z_D0757F9E_DF41_4B40_A5E5_F4F8FDD8D61D_.wvu.PrintArea" localSheetId="20" hidden="1">'Q &amp; C (2)'!$A$1:$F$44</definedName>
    <definedName name="Z_D0757F9E_DF41_4B40_A5E5_F4F8FDD8D61D_.wvu.PrintArea" localSheetId="4" hidden="1">'Sch-1'!$A$1:$N$30</definedName>
    <definedName name="Z_D0757F9E_DF41_4B40_A5E5_F4F8FDD8D61D_.wvu.PrintArea" localSheetId="5" hidden="1">'Sch-1 dis'!$A$1:$G$84</definedName>
    <definedName name="Z_D0757F9E_DF41_4B40_A5E5_F4F8FDD8D61D_.wvu.PrintArea" localSheetId="6" hidden="1">'Sch-2'!$A$1:$J$23</definedName>
    <definedName name="Z_D0757F9E_DF41_4B40_A5E5_F4F8FDD8D61D_.wvu.PrintArea" localSheetId="8" hidden="1">'Sch-2 Dis'!$A$1:$F$62</definedName>
    <definedName name="Z_D0757F9E_DF41_4B40_A5E5_F4F8FDD8D61D_.wvu.PrintArea" localSheetId="7" hidden="1">'Sch-3 '!$A$1:$K$28</definedName>
    <definedName name="Z_D0757F9E_DF41_4B40_A5E5_F4F8FDD8D61D_.wvu.PrintArea" localSheetId="9" hidden="1">'Sch-3 Dis'!$A$1:$F$87</definedName>
    <definedName name="Z_D0757F9E_DF41_4B40_A5E5_F4F8FDD8D61D_.wvu.PrintArea" localSheetId="10" hidden="1">'Sch-4'!$A$1:$F$21</definedName>
    <definedName name="Z_D0757F9E_DF41_4B40_A5E5_F4F8FDD8D61D_.wvu.PrintArea" localSheetId="11" hidden="1">'Sch-5'!$A$1:$E$21</definedName>
    <definedName name="Z_D0757F9E_DF41_4B40_A5E5_F4F8FDD8D61D_.wvu.PrintArea" localSheetId="12" hidden="1">'Sch-5 Dis'!$A$1:$E$23</definedName>
    <definedName name="Z_D0757F9E_DF41_4B40_A5E5_F4F8FDD8D61D_.wvu.PrintArea" localSheetId="13" hidden="1">'Sch-6'!$A$1:$D$28</definedName>
    <definedName name="Z_D0757F9E_DF41_4B40_A5E5_F4F8FDD8D61D_.wvu.PrintArea" localSheetId="14" hidden="1">'Sch-7'!$A$1:$F$26</definedName>
    <definedName name="Z_D0757F9E_DF41_4B40_A5E5_F4F8FDD8D61D_.wvu.PrintArea" localSheetId="15"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'Sch-2'!$14:$16</definedName>
    <definedName name="Z_D0757F9E_DF41_4B40_A5E5_F4F8FDD8D61D_.wvu.PrintTitles" localSheetId="8" hidden="1">'Sch-2 Dis'!$13:$15</definedName>
    <definedName name="Z_D0757F9E_DF41_4B40_A5E5_F4F8FDD8D61D_.wvu.PrintTitles" localSheetId="7" hidden="1">'Sch-3 '!$13:$16</definedName>
    <definedName name="Z_D0757F9E_DF41_4B40_A5E5_F4F8FDD8D61D_.wvu.PrintTitles" localSheetId="9" hidden="1">'Sch-3 Dis'!$13:$15</definedName>
    <definedName name="Z_D0757F9E_DF41_4B40_A5E5_F4F8FDD8D61D_.wvu.PrintTitles" localSheetId="11" hidden="1">'Sch-5'!$3:$13</definedName>
    <definedName name="Z_D0757F9E_DF41_4B40_A5E5_F4F8FDD8D61D_.wvu.PrintTitles" localSheetId="12" hidden="1">'Sch-5 Dis'!$3:$13</definedName>
    <definedName name="Z_D0757F9E_DF41_4B40_A5E5_F4F8FDD8D61D_.wvu.PrintTitles" localSheetId="13" hidden="1">'Sch-6'!$3:$13</definedName>
    <definedName name="Z_D0757F9E_DF41_4B40_A5E5_F4F8FDD8D61D_.wvu.PrintTitles" localSheetId="14" hidden="1">'Sch-7'!$14:$14</definedName>
    <definedName name="Z_D0757F9E_DF41_4B40_A5E5_F4F8FDD8D61D_.wvu.PrintTitles" localSheetId="15" hidden="1">'Sch-7 Dis'!$14:$14</definedName>
    <definedName name="Z_D0757F9E_DF41_4B40_A5E5_F4F8FDD8D61D_.wvu.Rows" localSheetId="1" hidden="1">Cover!$7:$7</definedName>
    <definedName name="Z_D0757F9E_DF41_4B40_A5E5_F4F8FDD8D61D_.wvu.Rows" localSheetId="14" hidden="1">'Sch-7'!$98:$216</definedName>
    <definedName name="Z_D0757F9E_DF41_4B40_A5E5_F4F8FDD8D61D_.wvu.Rows" localSheetId="15" hidden="1">'Sch-7 Dis'!$104:$222</definedName>
    <definedName name="Z_D53177B2_31EC_4222_B97A_A37DCFD9E45B_.wvu.Cols" localSheetId="4" hidden="1">'Sch-1'!$P:$AA</definedName>
    <definedName name="Z_D53177B2_31EC_4222_B97A_A37DCFD9E45B_.wvu.Cols" localSheetId="6" hidden="1">'Sch-2'!$M:$R</definedName>
    <definedName name="Z_D53177B2_31EC_4222_B97A_A37DCFD9E45B_.wvu.Cols" localSheetId="8" hidden="1">'Sch-2 Dis'!$K:$Q</definedName>
    <definedName name="Z_D53177B2_31EC_4222_B97A_A37DCFD9E45B_.wvu.Cols" localSheetId="7" hidden="1">'Sch-3 '!$Q:$Z,'Sch-3 '!$AF:$AK</definedName>
    <definedName name="Z_D53177B2_31EC_4222_B97A_A37DCFD9E45B_.wvu.Cols" localSheetId="9" hidden="1">'Sch-3 Dis'!$AA:$AF</definedName>
    <definedName name="Z_D53177B2_31EC_4222_B97A_A37DCFD9E45B_.wvu.Cols" localSheetId="11" hidden="1">'Sch-5'!$I:$P</definedName>
    <definedName name="Z_D53177B2_31EC_4222_B97A_A37DCFD9E45B_.wvu.Cols" localSheetId="14" hidden="1">'Sch-7'!$I:$L,'Sch-7'!$AD:$AJ</definedName>
    <definedName name="Z_D53177B2_31EC_4222_B97A_A37DCFD9E45B_.wvu.Cols" localSheetId="15" hidden="1">'Sch-7 Dis'!$AD:$AJ</definedName>
    <definedName name="Z_D53177B2_31EC_4222_B97A_A37DCFD9E45B_.wvu.FilterData" localSheetId="4" hidden="1">'Sch-1'!$A$18:$O$18</definedName>
    <definedName name="Z_D53177B2_31EC_4222_B97A_A37DCFD9E45B_.wvu.FilterData" localSheetId="5" hidden="1">'Sch-1 dis'!$A$16:$B$21</definedName>
    <definedName name="Z_D53177B2_31EC_4222_B97A_A37DCFD9E45B_.wvu.FilterData" localSheetId="6" hidden="1">'Sch-2'!$G$20:$J$20</definedName>
    <definedName name="Z_D53177B2_31EC_4222_B97A_A37DCFD9E45B_.wvu.FilterData" localSheetId="8" hidden="1">'Sch-2 Dis'!$A$15:$F$56</definedName>
    <definedName name="Z_D53177B2_31EC_4222_B97A_A37DCFD9E45B_.wvu.FilterData" localSheetId="7" hidden="1">'Sch-3 '!$A$17:$K$28</definedName>
    <definedName name="Z_D53177B2_31EC_4222_B97A_A37DCFD9E45B_.wvu.FilterData" localSheetId="9" hidden="1">'Sch-3 Dis'!$A$15:$F$81</definedName>
    <definedName name="Z_D53177B2_31EC_4222_B97A_A37DCFD9E45B_.wvu.PrintArea" localSheetId="19" hidden="1">'Bid Form '!$A$1:$F$65</definedName>
    <definedName name="Z_D53177B2_31EC_4222_B97A_A37DCFD9E45B_.wvu.PrintArea" localSheetId="17" hidden="1">'Entry Tax'!$A$1:$E$16</definedName>
    <definedName name="Z_D53177B2_31EC_4222_B97A_A37DCFD9E45B_.wvu.PrintArea" localSheetId="2" hidden="1">Instructions!$A$1:$C$52</definedName>
    <definedName name="Z_D53177B2_31EC_4222_B97A_A37DCFD9E45B_.wvu.PrintArea" localSheetId="3" hidden="1">'Names of Bidder'!$B$1:$G$34</definedName>
    <definedName name="Z_D53177B2_31EC_4222_B97A_A37DCFD9E45B_.wvu.PrintArea" localSheetId="16" hidden="1">Octroi!$A$1:$E$16</definedName>
    <definedName name="Z_D53177B2_31EC_4222_B97A_A37DCFD9E45B_.wvu.PrintArea" localSheetId="18" hidden="1">'Other Taxes &amp; Duties'!$A$1:$F$16</definedName>
    <definedName name="Z_D53177B2_31EC_4222_B97A_A37DCFD9E45B_.wvu.PrintArea" localSheetId="21" hidden="1">'Q &amp; C'!$A$1:$F$38</definedName>
    <definedName name="Z_D53177B2_31EC_4222_B97A_A37DCFD9E45B_.wvu.PrintArea" localSheetId="20" hidden="1">'Q &amp; C (2)'!$A$1:$F$44</definedName>
    <definedName name="Z_D53177B2_31EC_4222_B97A_A37DCFD9E45B_.wvu.PrintArea" localSheetId="4" hidden="1">'Sch-1'!$A$1:$O$30</definedName>
    <definedName name="Z_D53177B2_31EC_4222_B97A_A37DCFD9E45B_.wvu.PrintArea" localSheetId="5" hidden="1">'Sch-1 dis'!$A$1:$G$84</definedName>
    <definedName name="Z_D53177B2_31EC_4222_B97A_A37DCFD9E45B_.wvu.PrintArea" localSheetId="6" hidden="1">'Sch-2'!$A$1:$J$23</definedName>
    <definedName name="Z_D53177B2_31EC_4222_B97A_A37DCFD9E45B_.wvu.PrintArea" localSheetId="8" hidden="1">'Sch-2 Dis'!$A$1:$F$62</definedName>
    <definedName name="Z_D53177B2_31EC_4222_B97A_A37DCFD9E45B_.wvu.PrintArea" localSheetId="7" hidden="1">'Sch-3 '!$A$1:$K$28</definedName>
    <definedName name="Z_D53177B2_31EC_4222_B97A_A37DCFD9E45B_.wvu.PrintArea" localSheetId="9" hidden="1">'Sch-3 Dis'!$A$1:$F$87</definedName>
    <definedName name="Z_D53177B2_31EC_4222_B97A_A37DCFD9E45B_.wvu.PrintArea" localSheetId="10" hidden="1">'Sch-4'!$A$1:$F$21</definedName>
    <definedName name="Z_D53177B2_31EC_4222_B97A_A37DCFD9E45B_.wvu.PrintArea" localSheetId="11" hidden="1">'Sch-5'!$A$1:$E$21</definedName>
    <definedName name="Z_D53177B2_31EC_4222_B97A_A37DCFD9E45B_.wvu.PrintArea" localSheetId="12" hidden="1">'Sch-5 Dis'!$A$1:$E$23</definedName>
    <definedName name="Z_D53177B2_31EC_4222_B97A_A37DCFD9E45B_.wvu.PrintArea" localSheetId="13" hidden="1">'Sch-6'!$A$1:$D$28</definedName>
    <definedName name="Z_D53177B2_31EC_4222_B97A_A37DCFD9E45B_.wvu.PrintArea" localSheetId="14" hidden="1">'Sch-7'!$A$1:$F$26</definedName>
    <definedName name="Z_D53177B2_31EC_4222_B97A_A37DCFD9E45B_.wvu.PrintArea" localSheetId="15"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'Sch-2'!$14:$16</definedName>
    <definedName name="Z_D53177B2_31EC_4222_B97A_A37DCFD9E45B_.wvu.PrintTitles" localSheetId="8" hidden="1">'Sch-2 Dis'!$13:$15</definedName>
    <definedName name="Z_D53177B2_31EC_4222_B97A_A37DCFD9E45B_.wvu.PrintTitles" localSheetId="7" hidden="1">'Sch-3 '!$13:$16</definedName>
    <definedName name="Z_D53177B2_31EC_4222_B97A_A37DCFD9E45B_.wvu.PrintTitles" localSheetId="9" hidden="1">'Sch-3 Dis'!$13:$15</definedName>
    <definedName name="Z_D53177B2_31EC_4222_B97A_A37DCFD9E45B_.wvu.PrintTitles" localSheetId="11" hidden="1">'Sch-5'!$3:$13</definedName>
    <definedName name="Z_D53177B2_31EC_4222_B97A_A37DCFD9E45B_.wvu.PrintTitles" localSheetId="12" hidden="1">'Sch-5 Dis'!$3:$13</definedName>
    <definedName name="Z_D53177B2_31EC_4222_B97A_A37DCFD9E45B_.wvu.PrintTitles" localSheetId="13" hidden="1">'Sch-6'!$3:$13</definedName>
    <definedName name="Z_D53177B2_31EC_4222_B97A_A37DCFD9E45B_.wvu.PrintTitles" localSheetId="14" hidden="1">'Sch-7'!$14:$14</definedName>
    <definedName name="Z_D53177B2_31EC_4222_B97A_A37DCFD9E45B_.wvu.PrintTitles" localSheetId="15" hidden="1">'Sch-7 Dis'!$14:$14</definedName>
    <definedName name="Z_D53177B2_31EC_4222_B97A_A37DCFD9E45B_.wvu.Rows" localSheetId="1" hidden="1">Cover!$7:$7</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4" hidden="1">'Sch-7'!$23:$23,'Sch-7'!$98:$216</definedName>
    <definedName name="Z_D53177B2_31EC_4222_B97A_A37DCFD9E45B_.wvu.Rows" localSheetId="15" hidden="1">'Sch-7 Dis'!$104:$222</definedName>
    <definedName name="Z_E81F0721_C35D_4189_B675_E46A21339863_.wvu.Cols" localSheetId="4" hidden="1">'Sch-1'!$P:$S,'Sch-1'!#REF!</definedName>
    <definedName name="Z_E81F0721_C35D_4189_B675_E46A21339863_.wvu.Cols" localSheetId="6" hidden="1">'Sch-2'!$K:$T</definedName>
    <definedName name="Z_E81F0721_C35D_4189_B675_E46A21339863_.wvu.Cols" localSheetId="8" hidden="1">'Sch-2 Dis'!$K:$Q</definedName>
    <definedName name="Z_E81F0721_C35D_4189_B675_E46A21339863_.wvu.Cols" localSheetId="7" hidden="1">'Sch-3 '!$M:$U,'Sch-3 '!$AF:$AK</definedName>
    <definedName name="Z_E81F0721_C35D_4189_B675_E46A21339863_.wvu.Cols" localSheetId="9" hidden="1">'Sch-3 Dis'!$AA:$AF</definedName>
    <definedName name="Z_E81F0721_C35D_4189_B675_E46A21339863_.wvu.Cols" localSheetId="11" hidden="1">'Sch-5'!$I:$P</definedName>
    <definedName name="Z_E81F0721_C35D_4189_B675_E46A21339863_.wvu.Cols" localSheetId="14" hidden="1">'Sch-7'!$I:$L,'Sch-7'!$AD:$AJ</definedName>
    <definedName name="Z_E81F0721_C35D_4189_B675_E46A21339863_.wvu.Cols" localSheetId="15" hidden="1">'Sch-7 Dis'!$AD:$AJ</definedName>
    <definedName name="Z_E81F0721_C35D_4189_B675_E46A21339863_.wvu.FilterData" localSheetId="4" hidden="1">'Sch-1'!$A$18:$Z$18</definedName>
    <definedName name="Z_E81F0721_C35D_4189_B675_E46A21339863_.wvu.FilterData" localSheetId="5" hidden="1">'Sch-1 dis'!$A$16:$B$21</definedName>
    <definedName name="Z_E81F0721_C35D_4189_B675_E46A21339863_.wvu.FilterData" localSheetId="6" hidden="1">'Sch-2'!$G$20:$J$20</definedName>
    <definedName name="Z_E81F0721_C35D_4189_B675_E46A21339863_.wvu.FilterData" localSheetId="8" hidden="1">'Sch-2 Dis'!$A$15:$F$56</definedName>
    <definedName name="Z_E81F0721_C35D_4189_B675_E46A21339863_.wvu.FilterData" localSheetId="7" hidden="1">'Sch-3 '!#REF!</definedName>
    <definedName name="Z_E81F0721_C35D_4189_B675_E46A21339863_.wvu.FilterData" localSheetId="9" hidden="1">'Sch-3 Dis'!$A$15:$F$81</definedName>
    <definedName name="Z_E81F0721_C35D_4189_B675_E46A21339863_.wvu.PrintArea" localSheetId="19" hidden="1">'Bid Form '!$A$1:$F$65</definedName>
    <definedName name="Z_E81F0721_C35D_4189_B675_E46A21339863_.wvu.PrintArea" localSheetId="17" hidden="1">'Entry Tax'!$A$1:$E$16</definedName>
    <definedName name="Z_E81F0721_C35D_4189_B675_E46A21339863_.wvu.PrintArea" localSheetId="2" hidden="1">Instructions!$A$1:$C$52</definedName>
    <definedName name="Z_E81F0721_C35D_4189_B675_E46A21339863_.wvu.PrintArea" localSheetId="3" hidden="1">'Names of Bidder'!$B$1:$G$34</definedName>
    <definedName name="Z_E81F0721_C35D_4189_B675_E46A21339863_.wvu.PrintArea" localSheetId="16" hidden="1">Octroi!$A$1:$E$16</definedName>
    <definedName name="Z_E81F0721_C35D_4189_B675_E46A21339863_.wvu.PrintArea" localSheetId="18" hidden="1">'Other Taxes &amp; Duties'!$A$1:$F$16</definedName>
    <definedName name="Z_E81F0721_C35D_4189_B675_E46A21339863_.wvu.PrintArea" localSheetId="21" hidden="1">'Q &amp; C'!$A$1:$F$38</definedName>
    <definedName name="Z_E81F0721_C35D_4189_B675_E46A21339863_.wvu.PrintArea" localSheetId="20" hidden="1">'Q &amp; C (2)'!$A$1:$F$44</definedName>
    <definedName name="Z_E81F0721_C35D_4189_B675_E46A21339863_.wvu.PrintArea" localSheetId="4" hidden="1">'Sch-1'!$A$1:$O$30</definedName>
    <definedName name="Z_E81F0721_C35D_4189_B675_E46A21339863_.wvu.PrintArea" localSheetId="5" hidden="1">'Sch-1 dis'!$A$1:$G$84</definedName>
    <definedName name="Z_E81F0721_C35D_4189_B675_E46A21339863_.wvu.PrintArea" localSheetId="6" hidden="1">'Sch-2'!$A$1:$J$23</definedName>
    <definedName name="Z_E81F0721_C35D_4189_B675_E46A21339863_.wvu.PrintArea" localSheetId="8" hidden="1">'Sch-2 Dis'!$A$1:$F$62</definedName>
    <definedName name="Z_E81F0721_C35D_4189_B675_E46A21339863_.wvu.PrintArea" localSheetId="7" hidden="1">'Sch-3 '!$A$1:$L$28</definedName>
    <definedName name="Z_E81F0721_C35D_4189_B675_E46A21339863_.wvu.PrintArea" localSheetId="9" hidden="1">'Sch-3 Dis'!$A$1:$F$87</definedName>
    <definedName name="Z_E81F0721_C35D_4189_B675_E46A21339863_.wvu.PrintArea" localSheetId="10" hidden="1">'Sch-4'!$A$1:$F$21</definedName>
    <definedName name="Z_E81F0721_C35D_4189_B675_E46A21339863_.wvu.PrintArea" localSheetId="11" hidden="1">'Sch-5'!$A$1:$E$21</definedName>
    <definedName name="Z_E81F0721_C35D_4189_B675_E46A21339863_.wvu.PrintArea" localSheetId="12" hidden="1">'Sch-5 Dis'!$A$1:$E$23</definedName>
    <definedName name="Z_E81F0721_C35D_4189_B675_E46A21339863_.wvu.PrintArea" localSheetId="13" hidden="1">'Sch-6'!$A$1:$D$28</definedName>
    <definedName name="Z_E81F0721_C35D_4189_B675_E46A21339863_.wvu.PrintArea" localSheetId="14" hidden="1">'Sch-7'!$A$1:$F$26</definedName>
    <definedName name="Z_E81F0721_C35D_4189_B675_E46A21339863_.wvu.PrintArea" localSheetId="15" hidden="1">'Sch-7 Dis'!$A$1:$G$28</definedName>
    <definedName name="Z_E81F0721_C35D_4189_B675_E46A21339863_.wvu.PrintTitles" localSheetId="4" hidden="1">'Sch-1'!$15:$17</definedName>
    <definedName name="Z_E81F0721_C35D_4189_B675_E46A21339863_.wvu.PrintTitles" localSheetId="5" hidden="1">'Sch-1 dis'!$14:$16</definedName>
    <definedName name="Z_E81F0721_C35D_4189_B675_E46A21339863_.wvu.PrintTitles" localSheetId="6" hidden="1">'Sch-2'!$14:$16</definedName>
    <definedName name="Z_E81F0721_C35D_4189_B675_E46A21339863_.wvu.PrintTitles" localSheetId="8" hidden="1">'Sch-2 Dis'!$13:$15</definedName>
    <definedName name="Z_E81F0721_C35D_4189_B675_E46A21339863_.wvu.PrintTitles" localSheetId="9" hidden="1">'Sch-3 Dis'!$13:$15</definedName>
    <definedName name="Z_E81F0721_C35D_4189_B675_E46A21339863_.wvu.PrintTitles" localSheetId="11" hidden="1">'Sch-5'!$3:$13</definedName>
    <definedName name="Z_E81F0721_C35D_4189_B675_E46A21339863_.wvu.PrintTitles" localSheetId="12" hidden="1">'Sch-5 Dis'!$3:$13</definedName>
    <definedName name="Z_E81F0721_C35D_4189_B675_E46A21339863_.wvu.PrintTitles" localSheetId="13" hidden="1">'Sch-6'!$3:$13</definedName>
    <definedName name="Z_E81F0721_C35D_4189_B675_E46A21339863_.wvu.PrintTitles" localSheetId="14" hidden="1">'Sch-7'!$14:$14</definedName>
    <definedName name="Z_E81F0721_C35D_4189_B675_E46A21339863_.wvu.PrintTitles" localSheetId="15" hidden="1">'Sch-7 Dis'!$14:$14</definedName>
    <definedName name="Z_E81F0721_C35D_4189_B675_E46A21339863_.wvu.Rows" localSheetId="1" hidden="1">Cover!$7:$7</definedName>
    <definedName name="Z_E81F0721_C35D_4189_B675_E46A21339863_.wvu.Rows" localSheetId="6" hidden="1">'Sch-2'!#REF!</definedName>
    <definedName name="Z_E81F0721_C35D_4189_B675_E46A21339863_.wvu.Rows" localSheetId="14" hidden="1">'Sch-7'!$15:$20,'Sch-7'!$23:$23,'Sch-7'!$98:$216</definedName>
    <definedName name="Z_E81F0721_C35D_4189_B675_E46A21339863_.wvu.Rows" localSheetId="15" hidden="1">'Sch-7 Dis'!$104:$222</definedName>
    <definedName name="Z_E97134B6_5E8D_4951_8DA0_73D065532361_.wvu.Cols" localSheetId="4" hidden="1">'Sch-1'!$P:$AA</definedName>
    <definedName name="Z_E97134B6_5E8D_4951_8DA0_73D065532361_.wvu.Cols" localSheetId="6" hidden="1">'Sch-2'!$M:$R</definedName>
    <definedName name="Z_E97134B6_5E8D_4951_8DA0_73D065532361_.wvu.Cols" localSheetId="8" hidden="1">'Sch-2 Dis'!$K:$Q</definedName>
    <definedName name="Z_E97134B6_5E8D_4951_8DA0_73D065532361_.wvu.Cols" localSheetId="7" hidden="1">'Sch-3 '!$Q:$Z,'Sch-3 '!$AF:$AK</definedName>
    <definedName name="Z_E97134B6_5E8D_4951_8DA0_73D065532361_.wvu.Cols" localSheetId="9" hidden="1">'Sch-3 Dis'!$AA:$AF</definedName>
    <definedName name="Z_E97134B6_5E8D_4951_8DA0_73D065532361_.wvu.Cols" localSheetId="11" hidden="1">'Sch-5'!$I:$P</definedName>
    <definedName name="Z_E97134B6_5E8D_4951_8DA0_73D065532361_.wvu.Cols" localSheetId="14" hidden="1">'Sch-7'!$I:$L,'Sch-7'!$AD:$AJ</definedName>
    <definedName name="Z_E97134B6_5E8D_4951_8DA0_73D065532361_.wvu.Cols" localSheetId="15" hidden="1">'Sch-7 Dis'!$AD:$AJ</definedName>
    <definedName name="Z_E97134B6_5E8D_4951_8DA0_73D065532361_.wvu.FilterData" localSheetId="4" hidden="1">'Sch-1'!$A$18:$O$18</definedName>
    <definedName name="Z_E97134B6_5E8D_4951_8DA0_73D065532361_.wvu.FilterData" localSheetId="5" hidden="1">'Sch-1 dis'!$A$16:$B$21</definedName>
    <definedName name="Z_E97134B6_5E8D_4951_8DA0_73D065532361_.wvu.FilterData" localSheetId="6" hidden="1">'Sch-2'!$G$20:$J$20</definedName>
    <definedName name="Z_E97134B6_5E8D_4951_8DA0_73D065532361_.wvu.FilterData" localSheetId="8" hidden="1">'Sch-2 Dis'!$A$15:$F$56</definedName>
    <definedName name="Z_E97134B6_5E8D_4951_8DA0_73D065532361_.wvu.FilterData" localSheetId="7" hidden="1">'Sch-3 '!$A$17:$K$28</definedName>
    <definedName name="Z_E97134B6_5E8D_4951_8DA0_73D065532361_.wvu.FilterData" localSheetId="9" hidden="1">'Sch-3 Dis'!$A$15:$F$81</definedName>
    <definedName name="Z_E97134B6_5E8D_4951_8DA0_73D065532361_.wvu.PrintArea" localSheetId="19" hidden="1">'Bid Form '!$A$1:$F$65</definedName>
    <definedName name="Z_E97134B6_5E8D_4951_8DA0_73D065532361_.wvu.PrintArea" localSheetId="17" hidden="1">'Entry Tax'!$A$1:$E$16</definedName>
    <definedName name="Z_E97134B6_5E8D_4951_8DA0_73D065532361_.wvu.PrintArea" localSheetId="2" hidden="1">Instructions!$A$1:$C$52</definedName>
    <definedName name="Z_E97134B6_5E8D_4951_8DA0_73D065532361_.wvu.PrintArea" localSheetId="3" hidden="1">'Names of Bidder'!$B$1:$G$34</definedName>
    <definedName name="Z_E97134B6_5E8D_4951_8DA0_73D065532361_.wvu.PrintArea" localSheetId="16" hidden="1">Octroi!$A$1:$E$16</definedName>
    <definedName name="Z_E97134B6_5E8D_4951_8DA0_73D065532361_.wvu.PrintArea" localSheetId="18" hidden="1">'Other Taxes &amp; Duties'!$A$1:$F$16</definedName>
    <definedName name="Z_E97134B6_5E8D_4951_8DA0_73D065532361_.wvu.PrintArea" localSheetId="21" hidden="1">'Q &amp; C'!$A$1:$F$38</definedName>
    <definedName name="Z_E97134B6_5E8D_4951_8DA0_73D065532361_.wvu.PrintArea" localSheetId="20" hidden="1">'Q &amp; C (2)'!$A$1:$F$44</definedName>
    <definedName name="Z_E97134B6_5E8D_4951_8DA0_73D065532361_.wvu.PrintArea" localSheetId="4" hidden="1">'Sch-1'!$A$1:$O$30</definedName>
    <definedName name="Z_E97134B6_5E8D_4951_8DA0_73D065532361_.wvu.PrintArea" localSheetId="5" hidden="1">'Sch-1 dis'!$A$1:$G$84</definedName>
    <definedName name="Z_E97134B6_5E8D_4951_8DA0_73D065532361_.wvu.PrintArea" localSheetId="6" hidden="1">'Sch-2'!$A$1:$J$23</definedName>
    <definedName name="Z_E97134B6_5E8D_4951_8DA0_73D065532361_.wvu.PrintArea" localSheetId="8" hidden="1">'Sch-2 Dis'!$A$1:$F$62</definedName>
    <definedName name="Z_E97134B6_5E8D_4951_8DA0_73D065532361_.wvu.PrintArea" localSheetId="7" hidden="1">'Sch-3 '!$A$1:$K$28</definedName>
    <definedName name="Z_E97134B6_5E8D_4951_8DA0_73D065532361_.wvu.PrintArea" localSheetId="9" hidden="1">'Sch-3 Dis'!$A$1:$F$87</definedName>
    <definedName name="Z_E97134B6_5E8D_4951_8DA0_73D065532361_.wvu.PrintArea" localSheetId="10" hidden="1">'Sch-4'!$A$1:$F$21</definedName>
    <definedName name="Z_E97134B6_5E8D_4951_8DA0_73D065532361_.wvu.PrintArea" localSheetId="11" hidden="1">'Sch-5'!$A$1:$E$21</definedName>
    <definedName name="Z_E97134B6_5E8D_4951_8DA0_73D065532361_.wvu.PrintArea" localSheetId="12" hidden="1">'Sch-5 Dis'!$A$1:$E$23</definedName>
    <definedName name="Z_E97134B6_5E8D_4951_8DA0_73D065532361_.wvu.PrintArea" localSheetId="13" hidden="1">'Sch-6'!$A$1:$D$28</definedName>
    <definedName name="Z_E97134B6_5E8D_4951_8DA0_73D065532361_.wvu.PrintArea" localSheetId="14" hidden="1">'Sch-7'!$A$1:$F$26</definedName>
    <definedName name="Z_E97134B6_5E8D_4951_8DA0_73D065532361_.wvu.PrintArea" localSheetId="15"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'Sch-2'!$14:$16</definedName>
    <definedName name="Z_E97134B6_5E8D_4951_8DA0_73D065532361_.wvu.PrintTitles" localSheetId="8" hidden="1">'Sch-2 Dis'!$13:$15</definedName>
    <definedName name="Z_E97134B6_5E8D_4951_8DA0_73D065532361_.wvu.PrintTitles" localSheetId="7" hidden="1">'Sch-3 '!$13:$16</definedName>
    <definedName name="Z_E97134B6_5E8D_4951_8DA0_73D065532361_.wvu.PrintTitles" localSheetId="9" hidden="1">'Sch-3 Dis'!$13:$15</definedName>
    <definedName name="Z_E97134B6_5E8D_4951_8DA0_73D065532361_.wvu.PrintTitles" localSheetId="11" hidden="1">'Sch-5'!$3:$13</definedName>
    <definedName name="Z_E97134B6_5E8D_4951_8DA0_73D065532361_.wvu.PrintTitles" localSheetId="12" hidden="1">'Sch-5 Dis'!$3:$13</definedName>
    <definedName name="Z_E97134B6_5E8D_4951_8DA0_73D065532361_.wvu.PrintTitles" localSheetId="13" hidden="1">'Sch-6'!$3:$13</definedName>
    <definedName name="Z_E97134B6_5E8D_4951_8DA0_73D065532361_.wvu.PrintTitles" localSheetId="14" hidden="1">'Sch-7'!$14:$14</definedName>
    <definedName name="Z_E97134B6_5E8D_4951_8DA0_73D065532361_.wvu.PrintTitles" localSheetId="15" hidden="1">'Sch-7 Dis'!$14:$14</definedName>
    <definedName name="Z_E97134B6_5E8D_4951_8DA0_73D065532361_.wvu.Rows" localSheetId="1" hidden="1">Cover!$7:$7</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4" hidden="1">'Sch-7'!$23:$23,'Sch-7'!$98:$216</definedName>
    <definedName name="Z_E97134B6_5E8D_4951_8DA0_73D065532361_.wvu.Rows" localSheetId="15" hidden="1">'Sch-7 Dis'!$104:$222</definedName>
    <definedName name="Z_E9F4E142_7D26_464D_BECA_4F3806DB1FE1_.wvu.Cols" localSheetId="4" hidden="1">'Sch-1'!$R:$W</definedName>
    <definedName name="Z_E9F4E142_7D26_464D_BECA_4F3806DB1FE1_.wvu.Cols" localSheetId="6" hidden="1">'Sch-2'!$M:$R</definedName>
    <definedName name="Z_E9F4E142_7D26_464D_BECA_4F3806DB1FE1_.wvu.Cols" localSheetId="8" hidden="1">'Sch-2 Dis'!$K:$Q</definedName>
    <definedName name="Z_E9F4E142_7D26_464D_BECA_4F3806DB1FE1_.wvu.Cols" localSheetId="7" hidden="1">'Sch-3 '!$Q:$Z,'Sch-3 '!$AF:$AK</definedName>
    <definedName name="Z_E9F4E142_7D26_464D_BECA_4F3806DB1FE1_.wvu.Cols" localSheetId="9" hidden="1">'Sch-3 Dis'!$AA:$AF</definedName>
    <definedName name="Z_E9F4E142_7D26_464D_BECA_4F3806DB1FE1_.wvu.Cols" localSheetId="11" hidden="1">'Sch-5'!$I:$P</definedName>
    <definedName name="Z_E9F4E142_7D26_464D_BECA_4F3806DB1FE1_.wvu.Cols" localSheetId="14" hidden="1">'Sch-7'!$I:$L,'Sch-7'!$AD:$AJ</definedName>
    <definedName name="Z_E9F4E142_7D26_464D_BECA_4F3806DB1FE1_.wvu.Cols" localSheetId="15" hidden="1">'Sch-7 Dis'!$AD:$AJ</definedName>
    <definedName name="Z_E9F4E142_7D26_464D_BECA_4F3806DB1FE1_.wvu.FilterData" localSheetId="4" hidden="1">'Sch-1'!$A$18:$O$18</definedName>
    <definedName name="Z_E9F4E142_7D26_464D_BECA_4F3806DB1FE1_.wvu.FilterData" localSheetId="5" hidden="1">'Sch-1 dis'!$A$16:$B$21</definedName>
    <definedName name="Z_E9F4E142_7D26_464D_BECA_4F3806DB1FE1_.wvu.FilterData" localSheetId="6" hidden="1">'Sch-2'!$G$20:$J$20</definedName>
    <definedName name="Z_E9F4E142_7D26_464D_BECA_4F3806DB1FE1_.wvu.FilterData" localSheetId="8" hidden="1">'Sch-2 Dis'!$A$15:$F$56</definedName>
    <definedName name="Z_E9F4E142_7D26_464D_BECA_4F3806DB1FE1_.wvu.FilterData" localSheetId="7" hidden="1">'Sch-3 '!$A$17:$K$28</definedName>
    <definedName name="Z_E9F4E142_7D26_464D_BECA_4F3806DB1FE1_.wvu.FilterData" localSheetId="9" hidden="1">'Sch-3 Dis'!$A$15:$F$81</definedName>
    <definedName name="Z_E9F4E142_7D26_464D_BECA_4F3806DB1FE1_.wvu.PrintArea" localSheetId="19" hidden="1">'Bid Form '!$A$1:$F$65</definedName>
    <definedName name="Z_E9F4E142_7D26_464D_BECA_4F3806DB1FE1_.wvu.PrintArea" localSheetId="17" hidden="1">'Entry Tax'!$A$1:$E$16</definedName>
    <definedName name="Z_E9F4E142_7D26_464D_BECA_4F3806DB1FE1_.wvu.PrintArea" localSheetId="2" hidden="1">Instructions!$A$1:$C$52</definedName>
    <definedName name="Z_E9F4E142_7D26_464D_BECA_4F3806DB1FE1_.wvu.PrintArea" localSheetId="3" hidden="1">'Names of Bidder'!$B$1:$E$32</definedName>
    <definedName name="Z_E9F4E142_7D26_464D_BECA_4F3806DB1FE1_.wvu.PrintArea" localSheetId="16" hidden="1">Octroi!$A$1:$E$16</definedName>
    <definedName name="Z_E9F4E142_7D26_464D_BECA_4F3806DB1FE1_.wvu.PrintArea" localSheetId="18" hidden="1">'Other Taxes &amp; Duties'!$A$1:$F$16</definedName>
    <definedName name="Z_E9F4E142_7D26_464D_BECA_4F3806DB1FE1_.wvu.PrintArea" localSheetId="21" hidden="1">'Q &amp; C'!$A$1:$F$38</definedName>
    <definedName name="Z_E9F4E142_7D26_464D_BECA_4F3806DB1FE1_.wvu.PrintArea" localSheetId="20" hidden="1">'Q &amp; C (2)'!$A$1:$F$44</definedName>
    <definedName name="Z_E9F4E142_7D26_464D_BECA_4F3806DB1FE1_.wvu.PrintArea" localSheetId="4" hidden="1">'Sch-1'!$A$1:$O$30</definedName>
    <definedName name="Z_E9F4E142_7D26_464D_BECA_4F3806DB1FE1_.wvu.PrintArea" localSheetId="5" hidden="1">'Sch-1 dis'!$A$1:$G$84</definedName>
    <definedName name="Z_E9F4E142_7D26_464D_BECA_4F3806DB1FE1_.wvu.PrintArea" localSheetId="6" hidden="1">'Sch-2'!$A$1:$J$23</definedName>
    <definedName name="Z_E9F4E142_7D26_464D_BECA_4F3806DB1FE1_.wvu.PrintArea" localSheetId="8" hidden="1">'Sch-2 Dis'!$A$1:$F$62</definedName>
    <definedName name="Z_E9F4E142_7D26_464D_BECA_4F3806DB1FE1_.wvu.PrintArea" localSheetId="7" hidden="1">'Sch-3 '!$A$1:$K$28</definedName>
    <definedName name="Z_E9F4E142_7D26_464D_BECA_4F3806DB1FE1_.wvu.PrintArea" localSheetId="9" hidden="1">'Sch-3 Dis'!$A$1:$F$87</definedName>
    <definedName name="Z_E9F4E142_7D26_464D_BECA_4F3806DB1FE1_.wvu.PrintArea" localSheetId="10" hidden="1">'Sch-4'!$A$1:$F$21</definedName>
    <definedName name="Z_E9F4E142_7D26_464D_BECA_4F3806DB1FE1_.wvu.PrintArea" localSheetId="11" hidden="1">'Sch-5'!$A$1:$E$21</definedName>
    <definedName name="Z_E9F4E142_7D26_464D_BECA_4F3806DB1FE1_.wvu.PrintArea" localSheetId="12" hidden="1">'Sch-5 Dis'!$A$1:$E$23</definedName>
    <definedName name="Z_E9F4E142_7D26_464D_BECA_4F3806DB1FE1_.wvu.PrintArea" localSheetId="13" hidden="1">'Sch-6'!$A$1:$D$29</definedName>
    <definedName name="Z_E9F4E142_7D26_464D_BECA_4F3806DB1FE1_.wvu.PrintArea" localSheetId="14" hidden="1">'Sch-7'!$A$1:$F$26</definedName>
    <definedName name="Z_E9F4E142_7D26_464D_BECA_4F3806DB1FE1_.wvu.PrintArea" localSheetId="15"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'Sch-2'!$14:$16</definedName>
    <definedName name="Z_E9F4E142_7D26_464D_BECA_4F3806DB1FE1_.wvu.PrintTitles" localSheetId="8" hidden="1">'Sch-2 Dis'!$13:$15</definedName>
    <definedName name="Z_E9F4E142_7D26_464D_BECA_4F3806DB1FE1_.wvu.PrintTitles" localSheetId="7" hidden="1">'Sch-3 '!$13:$16</definedName>
    <definedName name="Z_E9F4E142_7D26_464D_BECA_4F3806DB1FE1_.wvu.PrintTitles" localSheetId="9" hidden="1">'Sch-3 Dis'!$13:$15</definedName>
    <definedName name="Z_E9F4E142_7D26_464D_BECA_4F3806DB1FE1_.wvu.PrintTitles" localSheetId="11" hidden="1">'Sch-5'!$3:$13</definedName>
    <definedName name="Z_E9F4E142_7D26_464D_BECA_4F3806DB1FE1_.wvu.PrintTitles" localSheetId="12" hidden="1">'Sch-5 Dis'!$3:$13</definedName>
    <definedName name="Z_E9F4E142_7D26_464D_BECA_4F3806DB1FE1_.wvu.PrintTitles" localSheetId="13" hidden="1">'Sch-6'!$3:$13</definedName>
    <definedName name="Z_E9F4E142_7D26_464D_BECA_4F3806DB1FE1_.wvu.PrintTitles" localSheetId="14" hidden="1">'Sch-7'!$14:$14</definedName>
    <definedName name="Z_E9F4E142_7D26_464D_BECA_4F3806DB1FE1_.wvu.PrintTitles" localSheetId="15" hidden="1">'Sch-7 Dis'!$14:$14</definedName>
    <definedName name="Z_E9F4E142_7D26_464D_BECA_4F3806DB1FE1_.wvu.Rows" localSheetId="1" hidden="1">Cover!$7:$7</definedName>
    <definedName name="Z_E9F4E142_7D26_464D_BECA_4F3806DB1FE1_.wvu.Rows" localSheetId="6" hidden="1">'Sch-2'!#REF!</definedName>
    <definedName name="Z_E9F4E142_7D26_464D_BECA_4F3806DB1FE1_.wvu.Rows" localSheetId="14" hidden="1">'Sch-7'!$23:$23,'Sch-7'!$98:$216</definedName>
    <definedName name="Z_E9F4E142_7D26_464D_BECA_4F3806DB1FE1_.wvu.Rows" localSheetId="15" hidden="1">'Sch-7 Dis'!$104:$222</definedName>
    <definedName name="Z_ECE9294F_C910_4036_88BC_B1F2176FB06B_.wvu.Cols" localSheetId="4" hidden="1">'Sch-1'!$R:$W</definedName>
    <definedName name="Z_ECE9294F_C910_4036_88BC_B1F2176FB06B_.wvu.Cols" localSheetId="6" hidden="1">'Sch-2'!$M:$R</definedName>
    <definedName name="Z_ECE9294F_C910_4036_88BC_B1F2176FB06B_.wvu.Cols" localSheetId="8" hidden="1">'Sch-2 Dis'!$K:$Q</definedName>
    <definedName name="Z_ECE9294F_C910_4036_88BC_B1F2176FB06B_.wvu.Cols" localSheetId="7" hidden="1">'Sch-3 '!$Q:$Z,'Sch-3 '!$AF:$AK</definedName>
    <definedName name="Z_ECE9294F_C910_4036_88BC_B1F2176FB06B_.wvu.Cols" localSheetId="9" hidden="1">'Sch-3 Dis'!$AA:$AF</definedName>
    <definedName name="Z_ECE9294F_C910_4036_88BC_B1F2176FB06B_.wvu.Cols" localSheetId="11" hidden="1">'Sch-5'!$I:$P</definedName>
    <definedName name="Z_ECE9294F_C910_4036_88BC_B1F2176FB06B_.wvu.Cols" localSheetId="14" hidden="1">'Sch-7'!$I:$L,'Sch-7'!$AD:$AJ</definedName>
    <definedName name="Z_ECE9294F_C910_4036_88BC_B1F2176FB06B_.wvu.Cols" localSheetId="15" hidden="1">'Sch-7 Dis'!$AD:$AJ</definedName>
    <definedName name="Z_ECE9294F_C910_4036_88BC_B1F2176FB06B_.wvu.FilterData" localSheetId="4" hidden="1">'Sch-1'!$A$18:$O$18</definedName>
    <definedName name="Z_ECE9294F_C910_4036_88BC_B1F2176FB06B_.wvu.FilterData" localSheetId="5" hidden="1">'Sch-1 dis'!$A$16:$B$21</definedName>
    <definedName name="Z_ECE9294F_C910_4036_88BC_B1F2176FB06B_.wvu.FilterData" localSheetId="6" hidden="1">'Sch-2'!$G$20:$J$20</definedName>
    <definedName name="Z_ECE9294F_C910_4036_88BC_B1F2176FB06B_.wvu.FilterData" localSheetId="8" hidden="1">'Sch-2 Dis'!$A$15:$F$56</definedName>
    <definedName name="Z_ECE9294F_C910_4036_88BC_B1F2176FB06B_.wvu.FilterData" localSheetId="7" hidden="1">'Sch-3 '!$A$17:$K$28</definedName>
    <definedName name="Z_ECE9294F_C910_4036_88BC_B1F2176FB06B_.wvu.FilterData" localSheetId="9" hidden="1">'Sch-3 Dis'!$A$15:$F$81</definedName>
    <definedName name="Z_ECE9294F_C910_4036_88BC_B1F2176FB06B_.wvu.PrintArea" localSheetId="19" hidden="1">'Bid Form '!$A$1:$F$65</definedName>
    <definedName name="Z_ECE9294F_C910_4036_88BC_B1F2176FB06B_.wvu.PrintArea" localSheetId="17" hidden="1">'Entry Tax'!$A$1:$E$16</definedName>
    <definedName name="Z_ECE9294F_C910_4036_88BC_B1F2176FB06B_.wvu.PrintArea" localSheetId="2" hidden="1">Instructions!$A$1:$C$52</definedName>
    <definedName name="Z_ECE9294F_C910_4036_88BC_B1F2176FB06B_.wvu.PrintArea" localSheetId="3" hidden="1">'Names of Bidder'!$B$1:$E$32</definedName>
    <definedName name="Z_ECE9294F_C910_4036_88BC_B1F2176FB06B_.wvu.PrintArea" localSheetId="16" hidden="1">Octroi!$A$1:$E$16</definedName>
    <definedName name="Z_ECE9294F_C910_4036_88BC_B1F2176FB06B_.wvu.PrintArea" localSheetId="18" hidden="1">'Other Taxes &amp; Duties'!$A$1:$F$16</definedName>
    <definedName name="Z_ECE9294F_C910_4036_88BC_B1F2176FB06B_.wvu.PrintArea" localSheetId="21" hidden="1">'Q &amp; C'!$A$1:$F$38</definedName>
    <definedName name="Z_ECE9294F_C910_4036_88BC_B1F2176FB06B_.wvu.PrintArea" localSheetId="20" hidden="1">'Q &amp; C (2)'!$A$1:$F$44</definedName>
    <definedName name="Z_ECE9294F_C910_4036_88BC_B1F2176FB06B_.wvu.PrintArea" localSheetId="4" hidden="1">'Sch-1'!$A$1:$O$30</definedName>
    <definedName name="Z_ECE9294F_C910_4036_88BC_B1F2176FB06B_.wvu.PrintArea" localSheetId="5" hidden="1">'Sch-1 dis'!$A$1:$G$84</definedName>
    <definedName name="Z_ECE9294F_C910_4036_88BC_B1F2176FB06B_.wvu.PrintArea" localSheetId="6" hidden="1">'Sch-2'!$A$1:$J$23</definedName>
    <definedName name="Z_ECE9294F_C910_4036_88BC_B1F2176FB06B_.wvu.PrintArea" localSheetId="8" hidden="1">'Sch-2 Dis'!$A$1:$F$62</definedName>
    <definedName name="Z_ECE9294F_C910_4036_88BC_B1F2176FB06B_.wvu.PrintArea" localSheetId="7" hidden="1">'Sch-3 '!$A$1:$K$28</definedName>
    <definedName name="Z_ECE9294F_C910_4036_88BC_B1F2176FB06B_.wvu.PrintArea" localSheetId="9" hidden="1">'Sch-3 Dis'!$A$1:$F$87</definedName>
    <definedName name="Z_ECE9294F_C910_4036_88BC_B1F2176FB06B_.wvu.PrintArea" localSheetId="10" hidden="1">'Sch-4'!$A$1:$F$21</definedName>
    <definedName name="Z_ECE9294F_C910_4036_88BC_B1F2176FB06B_.wvu.PrintArea" localSheetId="11" hidden="1">'Sch-5'!$A$1:$E$21</definedName>
    <definedName name="Z_ECE9294F_C910_4036_88BC_B1F2176FB06B_.wvu.PrintArea" localSheetId="12" hidden="1">'Sch-5 Dis'!$A$1:$E$23</definedName>
    <definedName name="Z_ECE9294F_C910_4036_88BC_B1F2176FB06B_.wvu.PrintArea" localSheetId="13" hidden="1">'Sch-6'!$A$1:$D$29</definedName>
    <definedName name="Z_ECE9294F_C910_4036_88BC_B1F2176FB06B_.wvu.PrintArea" localSheetId="14" hidden="1">'Sch-7'!$A$1:$F$26</definedName>
    <definedName name="Z_ECE9294F_C910_4036_88BC_B1F2176FB06B_.wvu.PrintArea" localSheetId="15"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'Sch-2'!$14:$16</definedName>
    <definedName name="Z_ECE9294F_C910_4036_88BC_B1F2176FB06B_.wvu.PrintTitles" localSheetId="8" hidden="1">'Sch-2 Dis'!$13:$15</definedName>
    <definedName name="Z_ECE9294F_C910_4036_88BC_B1F2176FB06B_.wvu.PrintTitles" localSheetId="7" hidden="1">'Sch-3 '!$13:$16</definedName>
    <definedName name="Z_ECE9294F_C910_4036_88BC_B1F2176FB06B_.wvu.PrintTitles" localSheetId="9" hidden="1">'Sch-3 Dis'!$13:$15</definedName>
    <definedName name="Z_ECE9294F_C910_4036_88BC_B1F2176FB06B_.wvu.PrintTitles" localSheetId="11" hidden="1">'Sch-5'!$3:$13</definedName>
    <definedName name="Z_ECE9294F_C910_4036_88BC_B1F2176FB06B_.wvu.PrintTitles" localSheetId="12" hidden="1">'Sch-5 Dis'!$3:$13</definedName>
    <definedName name="Z_ECE9294F_C910_4036_88BC_B1F2176FB06B_.wvu.PrintTitles" localSheetId="13" hidden="1">'Sch-6'!$3:$13</definedName>
    <definedName name="Z_ECE9294F_C910_4036_88BC_B1F2176FB06B_.wvu.PrintTitles" localSheetId="14" hidden="1">'Sch-7'!$14:$14</definedName>
    <definedName name="Z_ECE9294F_C910_4036_88BC_B1F2176FB06B_.wvu.PrintTitles" localSheetId="15" hidden="1">'Sch-7 Dis'!$14:$14</definedName>
    <definedName name="Z_ECE9294F_C910_4036_88BC_B1F2176FB06B_.wvu.Rows" localSheetId="1" hidden="1">Cover!$7:$7</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7" hidden="1">'Sch-3 '!#REF!</definedName>
    <definedName name="Z_ECE9294F_C910_4036_88BC_B1F2176FB06B_.wvu.Rows" localSheetId="14" hidden="1">'Sch-7'!$23:$23,'Sch-7'!$98:$216</definedName>
    <definedName name="Z_ECE9294F_C910_4036_88BC_B1F2176FB06B_.wvu.Rows" localSheetId="15" hidden="1">'Sch-7 Dis'!$104:$222</definedName>
    <definedName name="Z_EE46BCD1_F715_4FA9_A5FC_1B125AD601E0_.wvu.Cols" localSheetId="6" hidden="1">'Sch-2'!$M:$R</definedName>
    <definedName name="Z_EE46BCD1_F715_4FA9_A5FC_1B125AD601E0_.wvu.Cols" localSheetId="8" hidden="1">'Sch-2 Dis'!$K:$Q</definedName>
    <definedName name="Z_EE46BCD1_F715_4FA9_A5FC_1B125AD601E0_.wvu.Cols" localSheetId="7" hidden="1">'Sch-3 '!$Q:$Z,'Sch-3 '!$AF:$AK</definedName>
    <definedName name="Z_EE46BCD1_F715_4FA9_A5FC_1B125AD601E0_.wvu.Cols" localSheetId="9" hidden="1">'Sch-3 Dis'!$AA:$AF</definedName>
    <definedName name="Z_EE46BCD1_F715_4FA9_A5FC_1B125AD601E0_.wvu.Cols" localSheetId="11" hidden="1">'Sch-5'!$I:$P</definedName>
    <definedName name="Z_EE46BCD1_F715_4FA9_A5FC_1B125AD601E0_.wvu.Cols" localSheetId="14" hidden="1">'Sch-7'!$I:$L,'Sch-7'!$AD:$AJ</definedName>
    <definedName name="Z_EE46BCD1_F715_4FA9_A5FC_1B125AD601E0_.wvu.Cols" localSheetId="15" hidden="1">'Sch-7 Dis'!$AD:$AJ</definedName>
    <definedName name="Z_EE46BCD1_F715_4FA9_A5FC_1B125AD601E0_.wvu.FilterData" localSheetId="4" hidden="1">'Sch-1'!$A$18:$O$18</definedName>
    <definedName name="Z_EE46BCD1_F715_4FA9_A5FC_1B125AD601E0_.wvu.FilterData" localSheetId="5" hidden="1">'Sch-1 dis'!$A$16:$B$21</definedName>
    <definedName name="Z_EE46BCD1_F715_4FA9_A5FC_1B125AD601E0_.wvu.FilterData" localSheetId="6" hidden="1">'Sch-2'!$G$20:$J$20</definedName>
    <definedName name="Z_EE46BCD1_F715_4FA9_A5FC_1B125AD601E0_.wvu.FilterData" localSheetId="8" hidden="1">'Sch-2 Dis'!$A$15:$F$56</definedName>
    <definedName name="Z_EE46BCD1_F715_4FA9_A5FC_1B125AD601E0_.wvu.FilterData" localSheetId="7" hidden="1">'Sch-3 '!$A$17:$K$28</definedName>
    <definedName name="Z_EE46BCD1_F715_4FA9_A5FC_1B125AD601E0_.wvu.FilterData" localSheetId="9" hidden="1">'Sch-3 Dis'!$A$15:$F$81</definedName>
    <definedName name="Z_EE46BCD1_F715_4FA9_A5FC_1B125AD601E0_.wvu.PrintArea" localSheetId="19" hidden="1">'Bid Form '!$A$1:$F$65</definedName>
    <definedName name="Z_EE46BCD1_F715_4FA9_A5FC_1B125AD601E0_.wvu.PrintArea" localSheetId="17" hidden="1">'Entry Tax'!$A$1:$E$16</definedName>
    <definedName name="Z_EE46BCD1_F715_4FA9_A5FC_1B125AD601E0_.wvu.PrintArea" localSheetId="2" hidden="1">Instructions!$A$1:$C$52</definedName>
    <definedName name="Z_EE46BCD1_F715_4FA9_A5FC_1B125AD601E0_.wvu.PrintArea" localSheetId="3" hidden="1">'Names of Bidder'!$B$1:$G$34</definedName>
    <definedName name="Z_EE46BCD1_F715_4FA9_A5FC_1B125AD601E0_.wvu.PrintArea" localSheetId="16" hidden="1">Octroi!$A$1:$E$16</definedName>
    <definedName name="Z_EE46BCD1_F715_4FA9_A5FC_1B125AD601E0_.wvu.PrintArea" localSheetId="18" hidden="1">'Other Taxes &amp; Duties'!$A$1:$F$16</definedName>
    <definedName name="Z_EE46BCD1_F715_4FA9_A5FC_1B125AD601E0_.wvu.PrintArea" localSheetId="21" hidden="1">'Q &amp; C'!$A$1:$F$38</definedName>
    <definedName name="Z_EE46BCD1_F715_4FA9_A5FC_1B125AD601E0_.wvu.PrintArea" localSheetId="20" hidden="1">'Q &amp; C (2)'!$A$1:$F$44</definedName>
    <definedName name="Z_EE46BCD1_F715_4FA9_A5FC_1B125AD601E0_.wvu.PrintArea" localSheetId="4" hidden="1">'Sch-1'!$A$1:$O$30</definedName>
    <definedName name="Z_EE46BCD1_F715_4FA9_A5FC_1B125AD601E0_.wvu.PrintArea" localSheetId="5" hidden="1">'Sch-1 dis'!$A$1:$G$84</definedName>
    <definedName name="Z_EE46BCD1_F715_4FA9_A5FC_1B125AD601E0_.wvu.PrintArea" localSheetId="6" hidden="1">'Sch-2'!$A$1:$J$23</definedName>
    <definedName name="Z_EE46BCD1_F715_4FA9_A5FC_1B125AD601E0_.wvu.PrintArea" localSheetId="8" hidden="1">'Sch-2 Dis'!$A$1:$F$62</definedName>
    <definedName name="Z_EE46BCD1_F715_4FA9_A5FC_1B125AD601E0_.wvu.PrintArea" localSheetId="7" hidden="1">'Sch-3 '!$A$1:$K$28</definedName>
    <definedName name="Z_EE46BCD1_F715_4FA9_A5FC_1B125AD601E0_.wvu.PrintArea" localSheetId="9" hidden="1">'Sch-3 Dis'!$A$1:$F$87</definedName>
    <definedName name="Z_EE46BCD1_F715_4FA9_A5FC_1B125AD601E0_.wvu.PrintArea" localSheetId="10" hidden="1">'Sch-4'!$A$1:$F$21</definedName>
    <definedName name="Z_EE46BCD1_F715_4FA9_A5FC_1B125AD601E0_.wvu.PrintArea" localSheetId="11" hidden="1">'Sch-5'!$A$1:$E$21</definedName>
    <definedName name="Z_EE46BCD1_F715_4FA9_A5FC_1B125AD601E0_.wvu.PrintArea" localSheetId="12" hidden="1">'Sch-5 Dis'!$A$1:$E$23</definedName>
    <definedName name="Z_EE46BCD1_F715_4FA9_A5FC_1B125AD601E0_.wvu.PrintArea" localSheetId="13" hidden="1">'Sch-6'!$A$1:$D$28</definedName>
    <definedName name="Z_EE46BCD1_F715_4FA9_A5FC_1B125AD601E0_.wvu.PrintArea" localSheetId="14" hidden="1">'Sch-7'!$A$1:$F$26</definedName>
    <definedName name="Z_EE46BCD1_F715_4FA9_A5FC_1B125AD601E0_.wvu.PrintArea" localSheetId="15"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'Sch-2'!$14:$16</definedName>
    <definedName name="Z_EE46BCD1_F715_4FA9_A5FC_1B125AD601E0_.wvu.PrintTitles" localSheetId="8" hidden="1">'Sch-2 Dis'!$13:$15</definedName>
    <definedName name="Z_EE46BCD1_F715_4FA9_A5FC_1B125AD601E0_.wvu.PrintTitles" localSheetId="7" hidden="1">'Sch-3 '!$13:$16</definedName>
    <definedName name="Z_EE46BCD1_F715_4FA9_A5FC_1B125AD601E0_.wvu.PrintTitles" localSheetId="9" hidden="1">'Sch-3 Dis'!$13:$15</definedName>
    <definedName name="Z_EE46BCD1_F715_4FA9_A5FC_1B125AD601E0_.wvu.PrintTitles" localSheetId="11" hidden="1">'Sch-5'!$3:$13</definedName>
    <definedName name="Z_EE46BCD1_F715_4FA9_A5FC_1B125AD601E0_.wvu.PrintTitles" localSheetId="12" hidden="1">'Sch-5 Dis'!$3:$13</definedName>
    <definedName name="Z_EE46BCD1_F715_4FA9_A5FC_1B125AD601E0_.wvu.PrintTitles" localSheetId="13" hidden="1">'Sch-6'!$3:$13</definedName>
    <definedName name="Z_EE46BCD1_F715_4FA9_A5FC_1B125AD601E0_.wvu.PrintTitles" localSheetId="14" hidden="1">'Sch-7'!$14:$14</definedName>
    <definedName name="Z_EE46BCD1_F715_4FA9_A5FC_1B125AD601E0_.wvu.PrintTitles" localSheetId="15" hidden="1">'Sch-7 Dis'!$14:$14</definedName>
    <definedName name="Z_EE46BCD1_F715_4FA9_A5FC_1B125AD601E0_.wvu.Rows" localSheetId="1" hidden="1">Cover!$7:$7</definedName>
    <definedName name="Z_EE46BCD1_F715_4FA9_A5FC_1B125AD601E0_.wvu.Rows" localSheetId="6" hidden="1">'Sch-2'!#REF!</definedName>
    <definedName name="Z_EE46BCD1_F715_4FA9_A5FC_1B125AD601E0_.wvu.Rows" localSheetId="14" hidden="1">'Sch-7'!$23:$23,'Sch-7'!$98:$216</definedName>
    <definedName name="Z_EE46BCD1_F715_4FA9_A5FC_1B125AD601E0_.wvu.Rows" localSheetId="15" hidden="1">'Sch-7 Dis'!$104:$222</definedName>
  </definedNames>
  <calcPr calcId="191028"/>
  <customWorkbookViews>
    <customWorkbookView name="Sivadanam Sivakumar {शिवदानम शिवकुमार} - Personal View" guid="{B48B8B4C-A880-453D-8729-90D004BEF0DB}" mergeInterval="0" personalView="1" maximized="1" xWindow="-8" yWindow="-8" windowWidth="1936" windowHeight="1056" tabRatio="821" activeSheetId="20"/>
    <customWorkbookView name="Pradeep Varun Ragiri {प्रदीप वरूण रागिरी} - Personal View" guid="{7043F04C-1FA3-449D-BEB8-4AC08DF68A5A}" mergeInterval="0" personalView="1" maximized="1" xWindow="-8" yWindow="-8" windowWidth="1382" windowHeight="744" tabRatio="821" activeSheetId="14"/>
    <customWorkbookView name="60031094 - Personal View" guid="{D0757F9E-DF41-4B40-A5E5-F4F8FDD8D61D}" mergeInterval="0" personalView="1" maximized="1" xWindow="1" yWindow="1" windowWidth="1362" windowHeight="538" tabRatio="821" activeSheetId="2"/>
    <customWorkbookView name="D Lucius - Personal View" guid="{E81F0721-C35D-4189-B675-E46A21339863}" mergeInterval="0" personalView="1" maximized="1" windowWidth="1362" windowHeight="523" tabRatio="821" activeSheetId="10"/>
    <customWorkbookView name="Venkatesh Karri {वेंकटेश कर्री} - Personal View" guid="{223BC0FC-814D-40F0-9795-CE82A16FF3A5}" mergeInterval="0" personalView="1" maximized="1" windowWidth="1362" windowHeight="542" tabRatio="821" activeSheetId="20"/>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0"/>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10"/>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0"/>
    <customWorkbookView name="Pankaj Pandey {पंकज पांडे} - Personal View" guid="{E97134B6-5E8D-4951-8DA0-73D065532361}" mergeInterval="0" personalView="1" maximized="1" windowWidth="1362" windowHeight="532" tabRatio="821" activeSheetId="5"/>
    <customWorkbookView name="60001959 - Personal View" guid="{B835C05C-B615-4DCB-982D-4519616B3CD8}" mergeInterval="0" personalView="1" maximized="1" windowWidth="1362" windowHeight="553" tabRatio="821" activeSheetId="10"/>
    <customWorkbookView name="60003099 - Personal View" guid="{17F5C48B-526E-48D2-9F97-823D578F9893}" mergeInterval="0" personalView="1" maximized="1" windowWidth="1276" windowHeight="798" tabRatio="679" activeSheetId="20"/>
    <customWorkbookView name="Jella Ramu {जेल्‍ला रामू} - Personal View" guid="{7F1A5DE7-1043-4C11-AB2C-CC6BC6A0F482}" mergeInterval="0" personalView="1" maximized="1" windowWidth="1362" windowHeight="543" tabRatio="821" activeSheetId="2"/>
    <customWorkbookView name="Dhinesh Kumar S {Dhinesh Kumar S} - Personal View" guid="{75D87FDD-0292-4E5A-8E8F-63018B009393}" mergeInterval="0" personalView="1" maximized="1" xWindow="-8" yWindow="-8" windowWidth="1382" windowHeight="744" tabRatio="821" activeSheetId="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2" i="8" l="1"/>
  <c r="M62" i="8" s="1"/>
  <c r="N62" i="8" s="1"/>
  <c r="L62" i="8" s="1"/>
  <c r="K26" i="8"/>
  <c r="K38" i="8"/>
  <c r="M38" i="8" s="1"/>
  <c r="N38" i="8" s="1"/>
  <c r="L38" i="8" s="1"/>
  <c r="K50" i="8"/>
  <c r="K61" i="8"/>
  <c r="M61" i="8" s="1"/>
  <c r="N61" i="8" s="1"/>
  <c r="L61" i="8" s="1"/>
  <c r="K60" i="8"/>
  <c r="M60" i="8" s="1"/>
  <c r="N60" i="8" s="1"/>
  <c r="L60" i="8" s="1"/>
  <c r="K59" i="8"/>
  <c r="M59" i="8" s="1"/>
  <c r="N59" i="8" s="1"/>
  <c r="L59" i="8" s="1"/>
  <c r="K58" i="8"/>
  <c r="M58" i="8" s="1"/>
  <c r="N58" i="8" s="1"/>
  <c r="L58" i="8" s="1"/>
  <c r="K57" i="8"/>
  <c r="M57" i="8" s="1"/>
  <c r="N57" i="8" s="1"/>
  <c r="L57" i="8" s="1"/>
  <c r="K56" i="8"/>
  <c r="M56" i="8" s="1"/>
  <c r="N56" i="8" s="1"/>
  <c r="L56" i="8" s="1"/>
  <c r="K55" i="8"/>
  <c r="M55" i="8" s="1"/>
  <c r="N55" i="8" s="1"/>
  <c r="L55" i="8" s="1"/>
  <c r="K54" i="8"/>
  <c r="M54" i="8" s="1"/>
  <c r="N54" i="8" s="1"/>
  <c r="L54" i="8" s="1"/>
  <c r="K53" i="8"/>
  <c r="M53" i="8" s="1"/>
  <c r="N53" i="8" s="1"/>
  <c r="L53" i="8" s="1"/>
  <c r="K52" i="8"/>
  <c r="M52" i="8" s="1"/>
  <c r="N52" i="8" s="1"/>
  <c r="L52" i="8" s="1"/>
  <c r="K51" i="8"/>
  <c r="M51" i="8" s="1"/>
  <c r="N51" i="8" s="1"/>
  <c r="L51" i="8" s="1"/>
  <c r="M50" i="8"/>
  <c r="N50" i="8" s="1"/>
  <c r="L50" i="8" s="1"/>
  <c r="K49" i="8"/>
  <c r="M49" i="8" s="1"/>
  <c r="N49" i="8" s="1"/>
  <c r="L49" i="8" s="1"/>
  <c r="K48" i="8"/>
  <c r="M48" i="8" s="1"/>
  <c r="N48" i="8" s="1"/>
  <c r="L48" i="8" s="1"/>
  <c r="K47" i="8"/>
  <c r="M47" i="8" s="1"/>
  <c r="N47" i="8" s="1"/>
  <c r="L47" i="8" s="1"/>
  <c r="K46" i="8"/>
  <c r="M46" i="8" s="1"/>
  <c r="N46" i="8" s="1"/>
  <c r="L46" i="8" s="1"/>
  <c r="K45" i="8"/>
  <c r="M45" i="8" s="1"/>
  <c r="N45" i="8" s="1"/>
  <c r="L45" i="8" s="1"/>
  <c r="K44" i="8"/>
  <c r="M44" i="8" s="1"/>
  <c r="N44" i="8" s="1"/>
  <c r="L44" i="8" s="1"/>
  <c r="K43" i="8"/>
  <c r="M43" i="8" s="1"/>
  <c r="N43" i="8" s="1"/>
  <c r="L43" i="8" s="1"/>
  <c r="K42" i="8"/>
  <c r="M42" i="8" s="1"/>
  <c r="N42" i="8" s="1"/>
  <c r="L42" i="8" s="1"/>
  <c r="K41" i="8"/>
  <c r="M41" i="8" s="1"/>
  <c r="N41" i="8" s="1"/>
  <c r="L41" i="8" s="1"/>
  <c r="K40" i="8"/>
  <c r="M40" i="8" s="1"/>
  <c r="N40" i="8" s="1"/>
  <c r="L40" i="8" s="1"/>
  <c r="K39" i="8"/>
  <c r="M39" i="8" s="1"/>
  <c r="N39" i="8" s="1"/>
  <c r="L39" i="8" s="1"/>
  <c r="K37" i="8"/>
  <c r="M37" i="8" s="1"/>
  <c r="N37" i="8" s="1"/>
  <c r="L37" i="8" s="1"/>
  <c r="K36" i="8"/>
  <c r="M36" i="8" s="1"/>
  <c r="N36" i="8" s="1"/>
  <c r="L36" i="8" s="1"/>
  <c r="K35" i="8"/>
  <c r="M35" i="8" s="1"/>
  <c r="N35" i="8" s="1"/>
  <c r="L35" i="8" s="1"/>
  <c r="K34" i="8"/>
  <c r="M34" i="8" s="1"/>
  <c r="N34" i="8" s="1"/>
  <c r="L34" i="8" s="1"/>
  <c r="K33" i="8"/>
  <c r="M33" i="8" s="1"/>
  <c r="N33" i="8" s="1"/>
  <c r="L33" i="8" s="1"/>
  <c r="K32" i="8"/>
  <c r="M32" i="8" s="1"/>
  <c r="N32" i="8" s="1"/>
  <c r="L32" i="8" s="1"/>
  <c r="K31" i="8"/>
  <c r="M31" i="8" s="1"/>
  <c r="N31" i="8" s="1"/>
  <c r="L31" i="8" s="1"/>
  <c r="K30" i="8"/>
  <c r="M30" i="8" s="1"/>
  <c r="N30" i="8" s="1"/>
  <c r="L30" i="8" s="1"/>
  <c r="K29" i="8"/>
  <c r="M29" i="8" s="1"/>
  <c r="N29" i="8" s="1"/>
  <c r="L29" i="8" s="1"/>
  <c r="K28" i="8"/>
  <c r="M28" i="8" s="1"/>
  <c r="N28" i="8" s="1"/>
  <c r="L28" i="8" s="1"/>
  <c r="K27" i="8"/>
  <c r="M26" i="8"/>
  <c r="N26" i="8" s="1"/>
  <c r="L26" i="8" s="1"/>
  <c r="M27" i="8" l="1"/>
  <c r="N27" i="8" s="1"/>
  <c r="L27" i="8" s="1"/>
  <c r="A3" i="8"/>
  <c r="B3" i="2"/>
  <c r="K25" i="8"/>
  <c r="M25" i="8" s="1"/>
  <c r="N25" i="8" s="1"/>
  <c r="L25" i="8" s="1"/>
  <c r="K20" i="8"/>
  <c r="M20" i="8" l="1"/>
  <c r="N20" i="8" s="1"/>
  <c r="L20" i="8" s="1"/>
  <c r="K24" i="8" l="1"/>
  <c r="M24" i="8" s="1"/>
  <c r="N24" i="8" s="1"/>
  <c r="L24" i="8" s="1"/>
  <c r="K23" i="8"/>
  <c r="M23" i="8" s="1"/>
  <c r="N23" i="8" s="1"/>
  <c r="L23" i="8" s="1"/>
  <c r="K17" i="8"/>
  <c r="K22" i="8"/>
  <c r="M22" i="8" s="1"/>
  <c r="N22" i="8" s="1"/>
  <c r="L22" i="8" s="1"/>
  <c r="K21" i="8"/>
  <c r="M21" i="8" s="1"/>
  <c r="N21" i="8" s="1"/>
  <c r="L21" i="8" s="1"/>
  <c r="K19" i="8"/>
  <c r="M19" i="8" s="1"/>
  <c r="N19" i="8" s="1"/>
  <c r="L19" i="8" s="1"/>
  <c r="K18" i="8"/>
  <c r="M18" i="8" s="1"/>
  <c r="N18" i="8" s="1"/>
  <c r="L18" i="8" s="1"/>
  <c r="K63" i="8" l="1"/>
  <c r="M17" i="8"/>
  <c r="N17" i="8" s="1"/>
  <c r="L17" i="8" s="1"/>
  <c r="L64" i="8" s="1"/>
  <c r="J19" i="7"/>
  <c r="J18" i="7"/>
  <c r="F2" i="2"/>
  <c r="N19" i="5" l="1"/>
  <c r="Q19" i="5" s="1"/>
  <c r="R19" i="5" s="1"/>
  <c r="O19" i="5" s="1"/>
  <c r="N20" i="5"/>
  <c r="Q20" i="5" s="1"/>
  <c r="R20" i="5" s="1"/>
  <c r="O20" i="5" s="1"/>
  <c r="N18" i="5"/>
  <c r="N21" i="5" l="1"/>
  <c r="B17" i="20"/>
  <c r="J17" i="7" l="1"/>
  <c r="J20" i="7" s="1"/>
  <c r="A1" i="8" l="1"/>
  <c r="D11" i="8"/>
  <c r="AH10" i="8"/>
  <c r="D10" i="8"/>
  <c r="D9" i="8"/>
  <c r="D8" i="8"/>
  <c r="A7" i="8"/>
  <c r="AH6" i="8"/>
  <c r="A6" i="8"/>
  <c r="AH5" i="8"/>
  <c r="AH4" i="8"/>
  <c r="AH3" i="8"/>
  <c r="AH7" i="8" l="1"/>
  <c r="D18" i="14" l="1"/>
  <c r="K65" i="8"/>
  <c r="A47" i="20"/>
  <c r="D15" i="12" l="1"/>
  <c r="Q18" i="5"/>
  <c r="G10" i="5"/>
  <c r="R18" i="5" l="1"/>
  <c r="O18" i="5" s="1"/>
  <c r="O21" i="5" s="1"/>
  <c r="F9" i="22"/>
  <c r="D11" i="22"/>
  <c r="F11" i="22" s="1"/>
  <c r="D16" i="22"/>
  <c r="F24" i="22" s="1"/>
  <c r="D17" i="22"/>
  <c r="F25" i="22" s="1"/>
  <c r="F17" i="22"/>
  <c r="F31" i="22"/>
  <c r="F32" i="22" s="1"/>
  <c r="F14" i="22" s="1"/>
  <c r="F18" i="22" s="1"/>
  <c r="I31" i="22"/>
  <c r="J31" i="22" s="1"/>
  <c r="M31" i="22"/>
  <c r="O31" i="22" s="1"/>
  <c r="I33" i="22"/>
  <c r="K33" i="22" s="1"/>
  <c r="M33" i="22"/>
  <c r="O33" i="22" s="1"/>
  <c r="I34" i="22"/>
  <c r="K34" i="22" s="1"/>
  <c r="M34" i="22"/>
  <c r="O34" i="22" s="1"/>
  <c r="I35" i="22"/>
  <c r="J35" i="22" s="1"/>
  <c r="M35" i="22"/>
  <c r="N35" i="22" s="1"/>
  <c r="I36" i="22"/>
  <c r="J36" i="22" s="1"/>
  <c r="M36" i="22"/>
  <c r="N36" i="22" s="1"/>
  <c r="I37" i="22"/>
  <c r="K37" i="22" s="1"/>
  <c r="M37" i="22"/>
  <c r="N37" i="22" s="1"/>
  <c r="I38" i="22"/>
  <c r="D4" i="21"/>
  <c r="F9" i="21"/>
  <c r="D16" i="21"/>
  <c r="L26" i="21" s="1"/>
  <c r="K26" i="21" s="1"/>
  <c r="D17" i="21"/>
  <c r="L27" i="21" s="1"/>
  <c r="K27" i="21" s="1"/>
  <c r="B27" i="21" s="1"/>
  <c r="F21" i="21"/>
  <c r="I24" i="21"/>
  <c r="I25" i="21"/>
  <c r="I26" i="21"/>
  <c r="L28" i="21"/>
  <c r="K28" i="21" s="1"/>
  <c r="B28" i="21" s="1"/>
  <c r="F32" i="21"/>
  <c r="F14" i="21" s="1"/>
  <c r="F33" i="21"/>
  <c r="F34" i="21" s="1"/>
  <c r="A43" i="21"/>
  <c r="B44" i="21"/>
  <c r="Z1" i="20"/>
  <c r="E49" i="20" s="1"/>
  <c r="A9" i="20"/>
  <c r="A10" i="20"/>
  <c r="A11" i="20"/>
  <c r="A12" i="20"/>
  <c r="A13" i="20"/>
  <c r="A62" i="20"/>
  <c r="F6" i="19"/>
  <c r="F7" i="19"/>
  <c r="F8" i="19"/>
  <c r="F9" i="19"/>
  <c r="F10" i="19"/>
  <c r="F11" i="19"/>
  <c r="F12" i="19"/>
  <c r="F13" i="19"/>
  <c r="F14" i="19"/>
  <c r="F15" i="19"/>
  <c r="E6" i="18"/>
  <c r="E7" i="18"/>
  <c r="E8" i="18"/>
  <c r="E9" i="18"/>
  <c r="E10" i="18"/>
  <c r="E11" i="18"/>
  <c r="E12" i="18"/>
  <c r="E13" i="18"/>
  <c r="E14" i="18"/>
  <c r="E15" i="18"/>
  <c r="E6" i="17"/>
  <c r="E7" i="17"/>
  <c r="E8" i="17"/>
  <c r="E9" i="17"/>
  <c r="E10" i="17"/>
  <c r="E11" i="17"/>
  <c r="E12" i="17"/>
  <c r="E13" i="17"/>
  <c r="E14" i="17"/>
  <c r="E15" i="17"/>
  <c r="AF4" i="16"/>
  <c r="AF5" i="16"/>
  <c r="AF6" i="16"/>
  <c r="E7" i="16"/>
  <c r="E8" i="16"/>
  <c r="E9" i="16"/>
  <c r="E10" i="16"/>
  <c r="AF10" i="16"/>
  <c r="E11" i="16"/>
  <c r="B15" i="16"/>
  <c r="B16" i="16"/>
  <c r="C16" i="16"/>
  <c r="D16" i="16"/>
  <c r="E16" i="16"/>
  <c r="F16" i="16" s="1"/>
  <c r="F18" i="16" s="1"/>
  <c r="F19" i="16" s="1"/>
  <c r="F74" i="6" s="1"/>
  <c r="B17" i="16"/>
  <c r="C17" i="16"/>
  <c r="D17" i="16"/>
  <c r="E17" i="16"/>
  <c r="F17" i="16" s="1"/>
  <c r="AE21" i="16"/>
  <c r="AH21" i="16"/>
  <c r="AE22" i="16"/>
  <c r="B106" i="16"/>
  <c r="C106" i="16"/>
  <c r="G106" i="16"/>
  <c r="A107" i="16"/>
  <c r="B107" i="16"/>
  <c r="C107" i="16"/>
  <c r="G107" i="16"/>
  <c r="G109" i="16"/>
  <c r="B110" i="16"/>
  <c r="C110" i="16"/>
  <c r="G110" i="16"/>
  <c r="A111" i="16"/>
  <c r="C111" i="16"/>
  <c r="G111" i="16"/>
  <c r="A112" i="16"/>
  <c r="C112" i="16"/>
  <c r="G112" i="16"/>
  <c r="C113" i="16"/>
  <c r="G113" i="16"/>
  <c r="C114" i="16"/>
  <c r="G114" i="16"/>
  <c r="A116" i="16"/>
  <c r="B116" i="16"/>
  <c r="C116" i="16"/>
  <c r="A117" i="16"/>
  <c r="B117" i="16"/>
  <c r="C117" i="16"/>
  <c r="A118" i="16"/>
  <c r="B118" i="16"/>
  <c r="A119" i="16"/>
  <c r="B119" i="16"/>
  <c r="C119" i="16"/>
  <c r="A120" i="16"/>
  <c r="B120" i="16"/>
  <c r="C120" i="16"/>
  <c r="B121" i="16"/>
  <c r="C121" i="16"/>
  <c r="A122" i="16"/>
  <c r="B122" i="16"/>
  <c r="A123" i="16"/>
  <c r="B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A134" i="16"/>
  <c r="B134" i="16"/>
  <c r="C134" i="16"/>
  <c r="B135" i="16"/>
  <c r="C135" i="16"/>
  <c r="A136" i="16"/>
  <c r="B136" i="16"/>
  <c r="A137" i="16"/>
  <c r="B137" i="16"/>
  <c r="C137" i="16"/>
  <c r="A138" i="16"/>
  <c r="B138" i="16"/>
  <c r="C138" i="16"/>
  <c r="A139" i="16"/>
  <c r="B139" i="16"/>
  <c r="C139" i="16"/>
  <c r="B140" i="16"/>
  <c r="C140" i="16"/>
  <c r="A141" i="16"/>
  <c r="B141" i="16"/>
  <c r="A142" i="16"/>
  <c r="B142" i="16"/>
  <c r="C142" i="16"/>
  <c r="A143" i="16"/>
  <c r="B143" i="16"/>
  <c r="C143" i="16"/>
  <c r="A144" i="16"/>
  <c r="B144" i="16"/>
  <c r="C144" i="16"/>
  <c r="B145" i="16"/>
  <c r="C145" i="16"/>
  <c r="A146" i="16"/>
  <c r="B146" i="16"/>
  <c r="A147" i="16"/>
  <c r="B147" i="16"/>
  <c r="C147" i="16"/>
  <c r="A148" i="16"/>
  <c r="B148" i="16"/>
  <c r="C148" i="16"/>
  <c r="A149" i="16"/>
  <c r="B149" i="16"/>
  <c r="C149" i="16"/>
  <c r="A150" i="16"/>
  <c r="B150" i="16"/>
  <c r="C150" i="16"/>
  <c r="B151" i="16"/>
  <c r="C151" i="16"/>
  <c r="B152" i="16"/>
  <c r="C152" i="16"/>
  <c r="A154" i="16"/>
  <c r="B154" i="16"/>
  <c r="A155" i="16"/>
  <c r="B155" i="16"/>
  <c r="A156" i="16"/>
  <c r="B156" i="16"/>
  <c r="C156" i="16"/>
  <c r="A157" i="16"/>
  <c r="B157" i="16"/>
  <c r="C157" i="16"/>
  <c r="A158" i="16"/>
  <c r="B158" i="16"/>
  <c r="C158" i="16"/>
  <c r="B159" i="16"/>
  <c r="C159" i="16"/>
  <c r="B160" i="16"/>
  <c r="C160" i="16"/>
  <c r="A161" i="16"/>
  <c r="B161" i="16"/>
  <c r="A162" i="16"/>
  <c r="B162" i="16"/>
  <c r="A163" i="16"/>
  <c r="B163" i="16"/>
  <c r="C163" i="16"/>
  <c r="A164" i="16"/>
  <c r="B164" i="16"/>
  <c r="C164" i="16"/>
  <c r="A165" i="16"/>
  <c r="B165" i="16"/>
  <c r="C165" i="16"/>
  <c r="A166" i="16"/>
  <c r="B166" i="16"/>
  <c r="C166" i="16"/>
  <c r="A167" i="16"/>
  <c r="B167" i="16"/>
  <c r="C167" i="16"/>
  <c r="B168" i="16"/>
  <c r="C168" i="16"/>
  <c r="A169" i="16"/>
  <c r="B169" i="16"/>
  <c r="A170" i="16"/>
  <c r="B170" i="16"/>
  <c r="C170" i="16"/>
  <c r="A171" i="16"/>
  <c r="B171" i="16"/>
  <c r="C171" i="16"/>
  <c r="A172" i="16"/>
  <c r="B172" i="16"/>
  <c r="C172" i="16"/>
  <c r="A173" i="16"/>
  <c r="B173" i="16"/>
  <c r="C173" i="16"/>
  <c r="A174" i="16"/>
  <c r="B174" i="16"/>
  <c r="C174" i="16"/>
  <c r="A175" i="16"/>
  <c r="B175" i="16"/>
  <c r="C175" i="16"/>
  <c r="B176" i="16"/>
  <c r="C176" i="16"/>
  <c r="A177" i="16"/>
  <c r="B177" i="16"/>
  <c r="A178" i="16"/>
  <c r="B178" i="16"/>
  <c r="C178" i="16"/>
  <c r="A179" i="16"/>
  <c r="B179" i="16"/>
  <c r="C179" i="16"/>
  <c r="A180" i="16"/>
  <c r="B180" i="16"/>
  <c r="C180" i="16"/>
  <c r="A181" i="16"/>
  <c r="B181" i="16"/>
  <c r="C181" i="16"/>
  <c r="A182" i="16"/>
  <c r="B182" i="16"/>
  <c r="C182" i="16"/>
  <c r="A183" i="16"/>
  <c r="B183" i="16"/>
  <c r="C183" i="16"/>
  <c r="A184" i="16"/>
  <c r="B184" i="16"/>
  <c r="C184" i="16"/>
  <c r="A185" i="16"/>
  <c r="B185" i="16"/>
  <c r="C185" i="16"/>
  <c r="A186" i="16"/>
  <c r="B186" i="16"/>
  <c r="C186" i="16"/>
  <c r="B187" i="16"/>
  <c r="C187" i="16"/>
  <c r="A188" i="16"/>
  <c r="B188" i="16"/>
  <c r="A189" i="16"/>
  <c r="B189" i="16"/>
  <c r="C189" i="16"/>
  <c r="A190" i="16"/>
  <c r="B190" i="16"/>
  <c r="C190" i="16"/>
  <c r="A191" i="16"/>
  <c r="B191" i="16"/>
  <c r="C191" i="16"/>
  <c r="B192" i="16"/>
  <c r="C192" i="16"/>
  <c r="A193" i="16"/>
  <c r="B193" i="16"/>
  <c r="A194" i="16"/>
  <c r="B194" i="16"/>
  <c r="C194" i="16"/>
  <c r="A195" i="16"/>
  <c r="B195" i="16"/>
  <c r="C195" i="16"/>
  <c r="A196" i="16"/>
  <c r="B196" i="16"/>
  <c r="C196" i="16"/>
  <c r="B197" i="16"/>
  <c r="C197" i="16"/>
  <c r="A198" i="16"/>
  <c r="B198" i="16"/>
  <c r="A199" i="16"/>
  <c r="B199" i="16"/>
  <c r="C199" i="16"/>
  <c r="A200" i="16"/>
  <c r="B200" i="16"/>
  <c r="C200" i="16"/>
  <c r="B201" i="16"/>
  <c r="C201" i="16"/>
  <c r="A202" i="16"/>
  <c r="B202" i="16"/>
  <c r="A203" i="16"/>
  <c r="B203" i="16"/>
  <c r="C203" i="16"/>
  <c r="A204" i="16"/>
  <c r="B204" i="16"/>
  <c r="C204" i="16"/>
  <c r="A205" i="16"/>
  <c r="B205" i="16"/>
  <c r="C205" i="16"/>
  <c r="A206" i="16"/>
  <c r="B206" i="16"/>
  <c r="C206" i="16"/>
  <c r="A207" i="16"/>
  <c r="B207" i="16"/>
  <c r="C207" i="16"/>
  <c r="A208" i="16"/>
  <c r="B208" i="16"/>
  <c r="C208" i="16"/>
  <c r="B209" i="16"/>
  <c r="C209" i="16"/>
  <c r="A210" i="16"/>
  <c r="B210" i="16"/>
  <c r="A211" i="16"/>
  <c r="B211" i="16"/>
  <c r="C211" i="16"/>
  <c r="A212" i="16"/>
  <c r="B212" i="16"/>
  <c r="C212" i="16"/>
  <c r="A213" i="16"/>
  <c r="B213" i="16"/>
  <c r="C213" i="16"/>
  <c r="A214" i="16"/>
  <c r="B214" i="16"/>
  <c r="C214" i="16"/>
  <c r="A215" i="16"/>
  <c r="B215" i="16"/>
  <c r="A216" i="16"/>
  <c r="B216" i="16"/>
  <c r="C216" i="16"/>
  <c r="A217" i="16"/>
  <c r="B217" i="16"/>
  <c r="C217" i="16"/>
  <c r="A218" i="16"/>
  <c r="B218" i="16"/>
  <c r="C218" i="16"/>
  <c r="A219" i="16"/>
  <c r="B219" i="16"/>
  <c r="C219" i="16"/>
  <c r="B220" i="16"/>
  <c r="C220" i="16"/>
  <c r="B221" i="16"/>
  <c r="C221" i="16"/>
  <c r="B222" i="16"/>
  <c r="C222" i="16"/>
  <c r="AF4" i="15"/>
  <c r="AF5" i="15"/>
  <c r="AF6" i="15"/>
  <c r="D7" i="15"/>
  <c r="D8" i="15"/>
  <c r="D9" i="15"/>
  <c r="D10" i="15"/>
  <c r="AF10" i="15"/>
  <c r="D11" i="15"/>
  <c r="F20" i="15"/>
  <c r="D22" i="14" s="1"/>
  <c r="AE22" i="15"/>
  <c r="B100" i="15"/>
  <c r="C100" i="15"/>
  <c r="G100" i="15"/>
  <c r="A101" i="15"/>
  <c r="B101" i="15"/>
  <c r="C101" i="15"/>
  <c r="G101" i="15"/>
  <c r="G103" i="15"/>
  <c r="B104" i="15"/>
  <c r="C104" i="15"/>
  <c r="G104" i="15"/>
  <c r="A105" i="15"/>
  <c r="C105" i="15"/>
  <c r="G105" i="15"/>
  <c r="A106" i="15"/>
  <c r="C106" i="15"/>
  <c r="G106" i="15"/>
  <c r="C107" i="15"/>
  <c r="G107" i="15"/>
  <c r="C108" i="15"/>
  <c r="G108" i="15"/>
  <c r="A110" i="15"/>
  <c r="B110" i="15"/>
  <c r="C110" i="15"/>
  <c r="A111" i="15"/>
  <c r="B111" i="15"/>
  <c r="C111" i="15"/>
  <c r="A112" i="15"/>
  <c r="B112" i="15"/>
  <c r="A113" i="15"/>
  <c r="B113" i="15"/>
  <c r="C113" i="15"/>
  <c r="A114" i="15"/>
  <c r="B114" i="15"/>
  <c r="C114" i="15"/>
  <c r="B115" i="15"/>
  <c r="C115" i="15"/>
  <c r="A116" i="15"/>
  <c r="B116" i="15"/>
  <c r="A117" i="15"/>
  <c r="B117" i="15"/>
  <c r="A118" i="15"/>
  <c r="B118" i="15"/>
  <c r="A119" i="15"/>
  <c r="B119" i="15"/>
  <c r="C119" i="15"/>
  <c r="A120" i="15"/>
  <c r="B120" i="15"/>
  <c r="C120" i="15"/>
  <c r="A121" i="15"/>
  <c r="B121" i="15"/>
  <c r="C121" i="15"/>
  <c r="A122" i="15"/>
  <c r="B122" i="15"/>
  <c r="C122" i="15"/>
  <c r="B123" i="15"/>
  <c r="C123" i="15"/>
  <c r="A124" i="15"/>
  <c r="B124" i="15"/>
  <c r="A125" i="15"/>
  <c r="B125" i="15"/>
  <c r="C125" i="15"/>
  <c r="A126" i="15"/>
  <c r="B126" i="15"/>
  <c r="C126" i="15"/>
  <c r="A127" i="15"/>
  <c r="B127" i="15"/>
  <c r="C127" i="15"/>
  <c r="A128" i="15"/>
  <c r="B128" i="15"/>
  <c r="C128" i="15"/>
  <c r="B129" i="15"/>
  <c r="C129" i="15"/>
  <c r="A130" i="15"/>
  <c r="B130" i="15"/>
  <c r="A131" i="15"/>
  <c r="B131" i="15"/>
  <c r="C131" i="15"/>
  <c r="A132" i="15"/>
  <c r="B132" i="15"/>
  <c r="C132" i="15"/>
  <c r="A133" i="15"/>
  <c r="B133" i="15"/>
  <c r="C133" i="15"/>
  <c r="B134" i="15"/>
  <c r="C134" i="15"/>
  <c r="A135" i="15"/>
  <c r="B135" i="15"/>
  <c r="A136" i="15"/>
  <c r="B136" i="15"/>
  <c r="C136" i="15"/>
  <c r="A137" i="15"/>
  <c r="B137" i="15"/>
  <c r="C137" i="15"/>
  <c r="A138" i="15"/>
  <c r="B138" i="15"/>
  <c r="C138" i="15"/>
  <c r="B139" i="15"/>
  <c r="C139" i="15"/>
  <c r="A140" i="15"/>
  <c r="B140" i="15"/>
  <c r="A141" i="15"/>
  <c r="B141" i="15"/>
  <c r="C141" i="15"/>
  <c r="A142" i="15"/>
  <c r="B142" i="15"/>
  <c r="C142" i="15"/>
  <c r="A143" i="15"/>
  <c r="B143" i="15"/>
  <c r="C143" i="15"/>
  <c r="A144" i="15"/>
  <c r="B144" i="15"/>
  <c r="C144" i="15"/>
  <c r="B145" i="15"/>
  <c r="C145" i="15"/>
  <c r="B146" i="15"/>
  <c r="C146" i="15"/>
  <c r="A148" i="15"/>
  <c r="B148" i="15"/>
  <c r="A149" i="15"/>
  <c r="B149" i="15"/>
  <c r="A150" i="15"/>
  <c r="B150" i="15"/>
  <c r="C150" i="15"/>
  <c r="A151" i="15"/>
  <c r="B151" i="15"/>
  <c r="C151" i="15"/>
  <c r="A152" i="15"/>
  <c r="B152" i="15"/>
  <c r="C152" i="15"/>
  <c r="B153" i="15"/>
  <c r="C153" i="15"/>
  <c r="B154" i="15"/>
  <c r="C154" i="15"/>
  <c r="A155" i="15"/>
  <c r="B155" i="15"/>
  <c r="A156" i="15"/>
  <c r="B156" i="15"/>
  <c r="A157" i="15"/>
  <c r="B157" i="15"/>
  <c r="C157" i="15"/>
  <c r="A158" i="15"/>
  <c r="B158" i="15"/>
  <c r="C158" i="15"/>
  <c r="A159" i="15"/>
  <c r="B159" i="15"/>
  <c r="C159" i="15"/>
  <c r="A160" i="15"/>
  <c r="B160" i="15"/>
  <c r="C160" i="15"/>
  <c r="A161" i="15"/>
  <c r="B161" i="15"/>
  <c r="C161" i="15"/>
  <c r="B162" i="15"/>
  <c r="C162" i="15"/>
  <c r="A163" i="15"/>
  <c r="B163" i="15"/>
  <c r="A164" i="15"/>
  <c r="B164" i="15"/>
  <c r="C164" i="15"/>
  <c r="A165" i="15"/>
  <c r="B165" i="15"/>
  <c r="C165" i="15"/>
  <c r="A166" i="15"/>
  <c r="B166" i="15"/>
  <c r="C166" i="15"/>
  <c r="A167" i="15"/>
  <c r="B167" i="15"/>
  <c r="C167" i="15"/>
  <c r="A168" i="15"/>
  <c r="B168" i="15"/>
  <c r="C168" i="15"/>
  <c r="A169" i="15"/>
  <c r="B169" i="15"/>
  <c r="C169" i="15"/>
  <c r="B170" i="15"/>
  <c r="C170" i="15"/>
  <c r="A171" i="15"/>
  <c r="B171" i="15"/>
  <c r="A172" i="15"/>
  <c r="B172" i="15"/>
  <c r="C172" i="15"/>
  <c r="A173" i="15"/>
  <c r="B173" i="15"/>
  <c r="C173" i="15"/>
  <c r="A174" i="15"/>
  <c r="B174" i="15"/>
  <c r="C174" i="15"/>
  <c r="A175" i="15"/>
  <c r="B175" i="15"/>
  <c r="C175" i="15"/>
  <c r="A176" i="15"/>
  <c r="B176" i="15"/>
  <c r="C176" i="15"/>
  <c r="A177" i="15"/>
  <c r="B177" i="15"/>
  <c r="C177" i="15"/>
  <c r="A178" i="15"/>
  <c r="B178" i="15"/>
  <c r="C178" i="15"/>
  <c r="A179" i="15"/>
  <c r="B179" i="15"/>
  <c r="C179" i="15"/>
  <c r="A180" i="15"/>
  <c r="B180" i="15"/>
  <c r="C180" i="15"/>
  <c r="B181" i="15"/>
  <c r="C181" i="15"/>
  <c r="A182" i="15"/>
  <c r="B182" i="15"/>
  <c r="A183" i="15"/>
  <c r="B183" i="15"/>
  <c r="C183" i="15"/>
  <c r="A184" i="15"/>
  <c r="B184" i="15"/>
  <c r="C184" i="15"/>
  <c r="A185" i="15"/>
  <c r="B185" i="15"/>
  <c r="C185" i="15"/>
  <c r="B186" i="15"/>
  <c r="C186" i="15"/>
  <c r="A187" i="15"/>
  <c r="B187" i="15"/>
  <c r="A188" i="15"/>
  <c r="B188" i="15"/>
  <c r="C188" i="15"/>
  <c r="A189" i="15"/>
  <c r="B189" i="15"/>
  <c r="C189" i="15"/>
  <c r="A190" i="15"/>
  <c r="B190" i="15"/>
  <c r="C190" i="15"/>
  <c r="B191" i="15"/>
  <c r="C191" i="15"/>
  <c r="A192" i="15"/>
  <c r="B192" i="15"/>
  <c r="A193" i="15"/>
  <c r="B193" i="15"/>
  <c r="C193" i="15"/>
  <c r="A194" i="15"/>
  <c r="B194" i="15"/>
  <c r="C194" i="15"/>
  <c r="B195" i="15"/>
  <c r="C195" i="15"/>
  <c r="A196" i="15"/>
  <c r="B196" i="15"/>
  <c r="A197" i="15"/>
  <c r="B197" i="15"/>
  <c r="C197" i="15"/>
  <c r="A198" i="15"/>
  <c r="B198" i="15"/>
  <c r="C198" i="15"/>
  <c r="A199" i="15"/>
  <c r="B199" i="15"/>
  <c r="C199" i="15"/>
  <c r="A200" i="15"/>
  <c r="B200" i="15"/>
  <c r="C200" i="15"/>
  <c r="A201" i="15"/>
  <c r="B201" i="15"/>
  <c r="C201" i="15"/>
  <c r="A202" i="15"/>
  <c r="B202" i="15"/>
  <c r="C202" i="15"/>
  <c r="B203" i="15"/>
  <c r="C203" i="15"/>
  <c r="A204" i="15"/>
  <c r="B204" i="15"/>
  <c r="A205" i="15"/>
  <c r="B205" i="15"/>
  <c r="C205" i="15"/>
  <c r="A206" i="15"/>
  <c r="B206" i="15"/>
  <c r="C206" i="15"/>
  <c r="A207" i="15"/>
  <c r="B207" i="15"/>
  <c r="C207" i="15"/>
  <c r="A208" i="15"/>
  <c r="B208" i="15"/>
  <c r="C208" i="15"/>
  <c r="A209" i="15"/>
  <c r="B209" i="15"/>
  <c r="A210" i="15"/>
  <c r="B210" i="15"/>
  <c r="C210" i="15"/>
  <c r="A211" i="15"/>
  <c r="B211" i="15"/>
  <c r="C211" i="15"/>
  <c r="A212" i="15"/>
  <c r="B212" i="15"/>
  <c r="C212" i="15"/>
  <c r="A213" i="15"/>
  <c r="B213" i="15"/>
  <c r="C213" i="15"/>
  <c r="B214" i="15"/>
  <c r="C214" i="15"/>
  <c r="B215" i="15"/>
  <c r="C215" i="15"/>
  <c r="B216" i="15"/>
  <c r="C216" i="15"/>
  <c r="D7" i="14"/>
  <c r="D8" i="14"/>
  <c r="D9" i="14"/>
  <c r="D10" i="14"/>
  <c r="D11" i="14"/>
  <c r="D7" i="13"/>
  <c r="D8" i="13"/>
  <c r="D9" i="13"/>
  <c r="D10" i="13"/>
  <c r="D11" i="13"/>
  <c r="D7" i="12"/>
  <c r="D8" i="12"/>
  <c r="D9" i="12"/>
  <c r="D10" i="12"/>
  <c r="D11" i="12"/>
  <c r="K14" i="12"/>
  <c r="D14" i="22" s="1"/>
  <c r="O14" i="12"/>
  <c r="E7" i="11"/>
  <c r="E8" i="11"/>
  <c r="E9" i="11"/>
  <c r="E10" i="11"/>
  <c r="E11" i="11"/>
  <c r="F18" i="1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M4" i="9"/>
  <c r="M5" i="9"/>
  <c r="M6" i="9"/>
  <c r="E7" i="9"/>
  <c r="E8" i="9"/>
  <c r="E9" i="9"/>
  <c r="E10" i="9"/>
  <c r="M10" i="9"/>
  <c r="E11" i="9"/>
  <c r="A16" i="9"/>
  <c r="B16" i="9"/>
  <c r="A17" i="9"/>
  <c r="B17" i="9"/>
  <c r="C17" i="9"/>
  <c r="D17" i="9"/>
  <c r="E17" i="9"/>
  <c r="F17" i="9" s="1"/>
  <c r="F56" i="9" s="1"/>
  <c r="A19" i="9"/>
  <c r="B19" i="9"/>
  <c r="C19" i="9"/>
  <c r="D19" i="9"/>
  <c r="E19" i="9"/>
  <c r="F19" i="9" s="1"/>
  <c r="A21" i="9"/>
  <c r="B21" i="9"/>
  <c r="A22" i="9"/>
  <c r="B22" i="9"/>
  <c r="C22" i="9"/>
  <c r="D22" i="9"/>
  <c r="E22" i="9"/>
  <c r="F22" i="9" s="1"/>
  <c r="A23" i="9"/>
  <c r="B23" i="9"/>
  <c r="C23" i="9"/>
  <c r="D23" i="9"/>
  <c r="E23" i="9"/>
  <c r="F23" i="9" s="1"/>
  <c r="A25" i="9"/>
  <c r="B25" i="9"/>
  <c r="A26" i="9"/>
  <c r="B26" i="9"/>
  <c r="C26" i="9"/>
  <c r="D26" i="9"/>
  <c r="E26" i="9"/>
  <c r="F26" i="9" s="1"/>
  <c r="A27" i="9"/>
  <c r="B27" i="9"/>
  <c r="C27" i="9"/>
  <c r="D27" i="9"/>
  <c r="E27" i="9"/>
  <c r="F27" i="9" s="1"/>
  <c r="A28" i="9"/>
  <c r="B28" i="9"/>
  <c r="C28" i="9"/>
  <c r="D28" i="9"/>
  <c r="E28" i="9"/>
  <c r="F28" i="9" s="1"/>
  <c r="A29" i="9"/>
  <c r="B29" i="9"/>
  <c r="C29" i="9"/>
  <c r="D29" i="9"/>
  <c r="E29" i="9"/>
  <c r="F29" i="9" s="1"/>
  <c r="A30" i="9"/>
  <c r="B30" i="9"/>
  <c r="C30" i="9"/>
  <c r="D30" i="9"/>
  <c r="E30" i="9"/>
  <c r="F30" i="9" s="1"/>
  <c r="A31" i="9"/>
  <c r="B31" i="9"/>
  <c r="C31" i="9"/>
  <c r="D31" i="9"/>
  <c r="E31" i="9"/>
  <c r="F31" i="9" s="1"/>
  <c r="A33" i="9"/>
  <c r="B33" i="9"/>
  <c r="A34" i="9"/>
  <c r="B34" i="9"/>
  <c r="C34" i="9"/>
  <c r="D34" i="9"/>
  <c r="E34" i="9"/>
  <c r="F34" i="9" s="1"/>
  <c r="A36" i="9"/>
  <c r="B36" i="9"/>
  <c r="A37" i="9"/>
  <c r="B37" i="9"/>
  <c r="C37" i="9"/>
  <c r="D37" i="9"/>
  <c r="E37" i="9"/>
  <c r="F37" i="9" s="1"/>
  <c r="A38" i="9"/>
  <c r="B38" i="9"/>
  <c r="C38" i="9"/>
  <c r="D38" i="9"/>
  <c r="E38" i="9"/>
  <c r="F38" i="9" s="1"/>
  <c r="A39" i="9"/>
  <c r="B39" i="9"/>
  <c r="C39" i="9"/>
  <c r="D39" i="9"/>
  <c r="E39" i="9"/>
  <c r="F39" i="9" s="1"/>
  <c r="A40" i="9"/>
  <c r="B40" i="9"/>
  <c r="C40" i="9"/>
  <c r="D40" i="9"/>
  <c r="E40" i="9"/>
  <c r="F40" i="9" s="1"/>
  <c r="A42" i="9"/>
  <c r="B42" i="9"/>
  <c r="A43" i="9"/>
  <c r="B43" i="9"/>
  <c r="C43" i="9"/>
  <c r="D43" i="9"/>
  <c r="E43" i="9"/>
  <c r="F43" i="9" s="1"/>
  <c r="A44" i="9"/>
  <c r="B44" i="9"/>
  <c r="C44" i="9"/>
  <c r="D44" i="9"/>
  <c r="E44" i="9"/>
  <c r="F44" i="9" s="1"/>
  <c r="A45" i="9"/>
  <c r="B45" i="9"/>
  <c r="C45" i="9"/>
  <c r="D45" i="9"/>
  <c r="E45" i="9"/>
  <c r="F45" i="9" s="1"/>
  <c r="A46" i="9"/>
  <c r="B46" i="9"/>
  <c r="C46" i="9"/>
  <c r="D46" i="9"/>
  <c r="E46" i="9"/>
  <c r="F46" i="9" s="1"/>
  <c r="A47" i="9"/>
  <c r="B47" i="9"/>
  <c r="C47" i="9"/>
  <c r="D47" i="9"/>
  <c r="E47" i="9"/>
  <c r="F47" i="9" s="1"/>
  <c r="A48" i="9"/>
  <c r="B48" i="9"/>
  <c r="C48" i="9"/>
  <c r="D48" i="9"/>
  <c r="E48" i="9"/>
  <c r="F48" i="9" s="1"/>
  <c r="A49" i="9"/>
  <c r="B49" i="9"/>
  <c r="C49" i="9"/>
  <c r="D49" i="9"/>
  <c r="E49" i="9"/>
  <c r="F49" i="9" s="1"/>
  <c r="A50" i="9"/>
  <c r="B50" i="9"/>
  <c r="C50" i="9"/>
  <c r="D50" i="9"/>
  <c r="E50" i="9"/>
  <c r="F50" i="9" s="1"/>
  <c r="A52" i="9"/>
  <c r="B52" i="9"/>
  <c r="B53" i="9"/>
  <c r="C53" i="9"/>
  <c r="D53" i="9"/>
  <c r="E53" i="9"/>
  <c r="F53" i="9" s="1"/>
  <c r="A54" i="9"/>
  <c r="B54" i="9"/>
  <c r="C54" i="9"/>
  <c r="D54" i="9"/>
  <c r="E54" i="9"/>
  <c r="F54" i="9" s="1"/>
  <c r="A55" i="9"/>
  <c r="B55" i="9"/>
  <c r="C55" i="9"/>
  <c r="D55" i="9"/>
  <c r="E55" i="9"/>
  <c r="F55" i="9" s="1"/>
  <c r="I8" i="7"/>
  <c r="I9" i="7"/>
  <c r="I10" i="7"/>
  <c r="I11" i="7"/>
  <c r="I12" i="7"/>
  <c r="Z1"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8" i="5"/>
  <c r="G9" i="5"/>
  <c r="B9" i="9"/>
  <c r="G11" i="5"/>
  <c r="G12" i="5"/>
  <c r="B11" i="9" s="1"/>
  <c r="F28" i="5"/>
  <c r="F21" i="7" s="1"/>
  <c r="F29" i="5"/>
  <c r="F22" i="7" s="1"/>
  <c r="M29" i="5"/>
  <c r="M30" i="5"/>
  <c r="AA6" i="4"/>
  <c r="B7" i="4"/>
  <c r="B14" i="4"/>
  <c r="B15" i="4"/>
  <c r="H33" i="4"/>
  <c r="G33" i="4" s="1"/>
  <c r="B2" i="2"/>
  <c r="B1" i="4" s="1"/>
  <c r="K31" i="22" l="1"/>
  <c r="T76" i="6"/>
  <c r="N33" i="22"/>
  <c r="O32" i="22"/>
  <c r="O37" i="22"/>
  <c r="N34" i="22"/>
  <c r="J37" i="22"/>
  <c r="K36" i="22"/>
  <c r="N22" i="5"/>
  <c r="D20" i="22" s="1"/>
  <c r="F20" i="22" s="1"/>
  <c r="E16" i="18"/>
  <c r="J34" i="22"/>
  <c r="J33" i="22"/>
  <c r="N31" i="22"/>
  <c r="E50" i="20"/>
  <c r="E16" i="17"/>
  <c r="B26" i="21"/>
  <c r="O36" i="22"/>
  <c r="F16" i="19"/>
  <c r="F36" i="21"/>
  <c r="F18" i="21" s="1"/>
  <c r="U1" i="6"/>
  <c r="U2" i="6" s="1"/>
  <c r="F71" i="6"/>
  <c r="O23" i="5"/>
  <c r="B44" i="20"/>
  <c r="B6" i="20"/>
  <c r="B24" i="16"/>
  <c r="B24" i="15"/>
  <c r="B84" i="10"/>
  <c r="B21" i="13"/>
  <c r="B19" i="12"/>
  <c r="B27" i="14"/>
  <c r="B59" i="9"/>
  <c r="A1" i="16"/>
  <c r="A104" i="16" s="1"/>
  <c r="A1" i="20"/>
  <c r="A1" i="15"/>
  <c r="A98" i="15" s="1"/>
  <c r="A1" i="13"/>
  <c r="A1" i="14"/>
  <c r="A1" i="10"/>
  <c r="A1" i="12"/>
  <c r="A1" i="11"/>
  <c r="A1" i="7"/>
  <c r="A1" i="9"/>
  <c r="A1" i="6"/>
  <c r="A1" i="5"/>
  <c r="B45" i="20"/>
  <c r="B25" i="16"/>
  <c r="B25" i="15"/>
  <c r="B22" i="13"/>
  <c r="B20" i="12"/>
  <c r="B28" i="14"/>
  <c r="B85" i="10"/>
  <c r="B60" i="9"/>
  <c r="Z2" i="20"/>
  <c r="Z2" i="6"/>
  <c r="F45" i="20"/>
  <c r="C25" i="16"/>
  <c r="E86" i="10"/>
  <c r="C25" i="15"/>
  <c r="D22" i="13"/>
  <c r="D20" i="12"/>
  <c r="D28" i="14"/>
  <c r="I23" i="7"/>
  <c r="E61" i="9"/>
  <c r="C15" i="20"/>
  <c r="A38" i="22"/>
  <c r="A3" i="16"/>
  <c r="A106" i="16" s="1"/>
  <c r="A3" i="12"/>
  <c r="A3" i="11"/>
  <c r="A3" i="13"/>
  <c r="A3" i="15"/>
  <c r="A100" i="15" s="1"/>
  <c r="A3" i="14"/>
  <c r="A3" i="10"/>
  <c r="A3" i="9"/>
  <c r="A4" i="7"/>
  <c r="A3" i="6"/>
  <c r="A7" i="5"/>
  <c r="A6" i="6"/>
  <c r="B2" i="4"/>
  <c r="C24" i="16"/>
  <c r="C24" i="15"/>
  <c r="F44" i="20"/>
  <c r="D27" i="14"/>
  <c r="D21" i="13"/>
  <c r="D19" i="12"/>
  <c r="E85" i="10"/>
  <c r="I22" i="7"/>
  <c r="E60" i="9"/>
  <c r="B10" i="15"/>
  <c r="B107" i="15" s="1"/>
  <c r="B10" i="16"/>
  <c r="B113" i="16" s="1"/>
  <c r="B10" i="13"/>
  <c r="B10" i="10"/>
  <c r="B10" i="14"/>
  <c r="B10" i="12"/>
  <c r="B10" i="11"/>
  <c r="A7" i="16"/>
  <c r="A110" i="16" s="1"/>
  <c r="A7" i="15"/>
  <c r="A104" i="15" s="1"/>
  <c r="A7" i="14"/>
  <c r="A7" i="13"/>
  <c r="A7" i="12"/>
  <c r="A7" i="11"/>
  <c r="A7" i="10"/>
  <c r="B77" i="6"/>
  <c r="B9" i="16"/>
  <c r="B112" i="16" s="1"/>
  <c r="B9" i="15"/>
  <c r="B106" i="15" s="1"/>
  <c r="B9" i="14"/>
  <c r="B9" i="12"/>
  <c r="B9" i="11"/>
  <c r="B9" i="13"/>
  <c r="B9" i="10"/>
  <c r="F72" i="6"/>
  <c r="B10" i="9"/>
  <c r="B11" i="15"/>
  <c r="B108" i="15" s="1"/>
  <c r="B11" i="16"/>
  <c r="B114" i="16" s="1"/>
  <c r="B11" i="14"/>
  <c r="B11" i="10"/>
  <c r="B11" i="12"/>
  <c r="B11" i="11"/>
  <c r="B11" i="13"/>
  <c r="F42" i="20"/>
  <c r="D4" i="22"/>
  <c r="B8" i="16"/>
  <c r="B111" i="16" s="1"/>
  <c r="B8" i="14"/>
  <c r="B8" i="12"/>
  <c r="B8" i="11"/>
  <c r="B8" i="15"/>
  <c r="B105" i="15" s="1"/>
  <c r="B8" i="13"/>
  <c r="B8" i="10"/>
  <c r="A8" i="7"/>
  <c r="B8" i="9"/>
  <c r="A7" i="9"/>
  <c r="F15" i="21"/>
  <c r="F33" i="22"/>
  <c r="F15" i="22" s="1"/>
  <c r="D15" i="22"/>
  <c r="F23" i="22" s="1"/>
  <c r="F22" i="22"/>
  <c r="F35" i="21"/>
  <c r="F16" i="21" s="1"/>
  <c r="O35" i="22"/>
  <c r="K35" i="22"/>
  <c r="K32" i="22"/>
  <c r="I39" i="22" l="1"/>
  <c r="I41" i="22"/>
  <c r="I40" i="22"/>
  <c r="F73" i="6"/>
  <c r="F75" i="6" s="1"/>
  <c r="Q76" i="6" s="1"/>
  <c r="D16" i="14"/>
  <c r="D7" i="21" s="1"/>
  <c r="F7" i="21" s="1"/>
  <c r="N23" i="5"/>
  <c r="D14" i="14" s="1"/>
  <c r="F37" i="21"/>
  <c r="F38" i="21" s="1"/>
  <c r="F17" i="21" s="1"/>
  <c r="F19" i="21" s="1"/>
  <c r="AG6" i="20"/>
  <c r="AG7" i="20"/>
  <c r="AG8" i="20" s="1"/>
  <c r="AG9" i="20"/>
  <c r="D18" i="22"/>
  <c r="A6" i="15"/>
  <c r="A103" i="15" s="1"/>
  <c r="A6" i="16"/>
  <c r="A109" i="16" s="1"/>
  <c r="A6" i="14"/>
  <c r="A6" i="10"/>
  <c r="A6" i="12"/>
  <c r="A6" i="11"/>
  <c r="A6" i="13"/>
  <c r="A6" i="9"/>
  <c r="A7" i="7"/>
  <c r="C48" i="20"/>
  <c r="B49" i="20"/>
  <c r="F48" i="20"/>
  <c r="B51" i="20"/>
  <c r="B50" i="20"/>
  <c r="H11" i="21" l="1"/>
  <c r="D11" i="21" s="1"/>
  <c r="F11" i="21" s="1"/>
  <c r="D7" i="22"/>
  <c r="F7" i="22" s="1"/>
  <c r="B39" i="20"/>
  <c r="D8" i="22"/>
  <c r="F8" i="22" s="1"/>
  <c r="D8" i="21"/>
  <c r="F8" i="21" s="1"/>
  <c r="D16" i="13"/>
  <c r="D15" i="21" s="1"/>
  <c r="L25" i="21" s="1"/>
  <c r="K25" i="21" s="1"/>
  <c r="B25" i="21" s="1"/>
  <c r="D6" i="21"/>
  <c r="AF3" i="15"/>
  <c r="AF7" i="15" s="1"/>
  <c r="D6" i="22"/>
  <c r="AF3" i="16"/>
  <c r="AF7" i="16" s="1"/>
  <c r="AC3" i="10"/>
  <c r="AC7" i="10" s="1"/>
  <c r="M3" i="9"/>
  <c r="M7" i="9" s="1"/>
  <c r="F6" i="21" l="1"/>
  <c r="F10" i="21" s="1"/>
  <c r="D10" i="21"/>
  <c r="I14" i="15"/>
  <c r="F6" i="22"/>
  <c r="F10" i="22" s="1"/>
  <c r="D10" i="22"/>
  <c r="F35" i="22"/>
  <c r="F36" i="22" s="1"/>
  <c r="F16" i="22" s="1"/>
  <c r="D14" i="13"/>
  <c r="F20" i="21" l="1"/>
  <c r="F12" i="21"/>
  <c r="D12" i="22"/>
  <c r="D19" i="22"/>
  <c r="I17" i="15"/>
  <c r="I18" i="15"/>
  <c r="I19" i="15"/>
  <c r="D14" i="21"/>
  <c r="D18" i="13"/>
  <c r="F12" i="22"/>
  <c r="F19" i="22"/>
  <c r="D12" i="21"/>
  <c r="D19" i="21" l="1"/>
  <c r="D20" i="21" s="1"/>
  <c r="L24" i="21"/>
  <c r="K24" i="21" s="1"/>
  <c r="B24" i="21" s="1"/>
  <c r="A1" i="23"/>
  <c r="A7" i="23" l="1"/>
  <c r="B7" i="23" s="1"/>
  <c r="D7" i="23" s="1"/>
  <c r="A8" i="23"/>
  <c r="B8" i="23" s="1"/>
  <c r="D8" i="23" s="1"/>
  <c r="A9" i="23"/>
  <c r="B9" i="23" s="1"/>
  <c r="D9" i="23" s="1"/>
  <c r="A10" i="23"/>
  <c r="B10" i="23" s="1"/>
  <c r="D10" i="23" s="1"/>
  <c r="A11" i="23"/>
  <c r="B11" i="23" s="1"/>
  <c r="D11" i="23" s="1"/>
  <c r="A6" i="23"/>
  <c r="B6" i="23" s="1"/>
  <c r="A4" i="23" l="1"/>
  <c r="D20" i="14"/>
  <c r="D24" i="14" s="1"/>
</calcChain>
</file>

<file path=xl/sharedStrings.xml><?xml version="1.0" encoding="utf-8"?>
<sst xmlns="http://schemas.openxmlformats.org/spreadsheetml/2006/main" count="1052" uniqueCount="623">
  <si>
    <t>Package Name</t>
  </si>
  <si>
    <t>Package Code</t>
  </si>
  <si>
    <t>Civil Works</t>
  </si>
  <si>
    <t>Specification No.</t>
  </si>
  <si>
    <t>REV_01</t>
  </si>
  <si>
    <t>Price Schedules</t>
  </si>
  <si>
    <t>Fill up only green shaded cells in Sch-3, Sch-5, Sch-6 and Bid Form of price bid</t>
  </si>
  <si>
    <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</si>
  <si>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</si>
  <si>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</si>
  <si>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</si>
  <si>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General Instruction to the Bidders for filling up this workbook of Price Schedules for Package SS01</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</si>
  <si>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</si>
  <si>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</si>
  <si>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</si>
  <si>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</si>
  <si>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</si>
  <si>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</si>
  <si>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</si>
  <si>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</si>
  <si>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</si>
  <si>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</si>
  <si>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</si>
  <si>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</si>
  <si>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</si>
  <si>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</si>
  <si>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</si>
  <si>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</si>
  <si>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</si>
  <si>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</si>
  <si>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</si>
  <si>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</si>
  <si>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</si>
  <si>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</si>
  <si>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</si>
  <si>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</si>
  <si>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</si>
  <si>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proceed given at the right top of the worksheet and go to Sch-3.</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</si>
  <si>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</si>
  <si>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</si>
  <si>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</si>
  <si>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</si>
  <si>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</si>
  <si>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</si>
  <si>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Sch-3 (Service Contract) :</t>
  </si>
  <si>
    <t>Sch-4 (Training  Charges) :</t>
  </si>
  <si>
    <t>Not applicable, hence no cell is required to be filled up.</t>
  </si>
  <si>
    <t>Sch-5 (Summary of Taxes and Duties applicable on the Goods and Services)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</si>
  <si>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</si>
  <si>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</si>
  <si>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</si>
  <si>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</si>
  <si>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</si>
  <si>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</si>
  <si>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t>Bid from of price bid :</t>
  </si>
  <si>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</si>
  <si>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</si>
  <si>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</si>
  <si>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</si>
  <si>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</si>
  <si>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</si>
  <si>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Sole Bidder</t>
  </si>
  <si>
    <t>JV (Joint Venture)</t>
  </si>
  <si>
    <t>2 or More</t>
  </si>
  <si>
    <t>Enter following details of the bidder</t>
  </si>
  <si>
    <t>Specify type of Bidder         [Select from drop down menu]</t>
  </si>
  <si>
    <t>Name of Bidder</t>
  </si>
  <si>
    <t>Address of Bidder</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</si>
  <si>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</si>
  <si>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</si>
  <si>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</si>
  <si>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</si>
  <si>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</si>
  <si>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</si>
  <si>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</si>
  <si>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</si>
  <si>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</si>
  <si>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</si>
  <si>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</si>
  <si>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</si>
  <si>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(SCHEDULE OF RATES AND PRICES)</t>
  </si>
  <si>
    <t>To:</t>
  </si>
  <si>
    <t>Sr.GM , Contracts &amp; Materials Department,</t>
  </si>
  <si>
    <t>Name        :</t>
  </si>
  <si>
    <t>Power Grid Corporation of India Ltd.,</t>
  </si>
  <si>
    <t>Address    :</t>
  </si>
  <si>
    <t>SRTS-II, RHQ</t>
  </si>
  <si>
    <t>Singanayakanahalli</t>
  </si>
  <si>
    <t>Bengaluru-560064</t>
  </si>
  <si>
    <t>Construction of Storage platform for spares of ±320 kV HVDC Line Materials at Palakkad SS</t>
  </si>
  <si>
    <t>All Prices are in Indian Rupees.</t>
  </si>
  <si>
    <t>SI. No.</t>
  </si>
  <si>
    <t>PR No</t>
  </si>
  <si>
    <t>PR Line Item No</t>
  </si>
  <si>
    <t>Activity Description</t>
  </si>
  <si>
    <t>Material Code</t>
  </si>
  <si>
    <t xml:space="preserve">HSN Code </t>
  </si>
  <si>
    <t>Whether HSN in column ‘6’ is confirmed. If not  indicate applicable the HSN code *</t>
  </si>
  <si>
    <t>Rate of GST applicable ( in %)</t>
  </si>
  <si>
    <t>Whether  rate of GST in column ‘8’ is confirmed. If not  indicate applicable rate of GST *</t>
  </si>
  <si>
    <t>Item  Description</t>
  </si>
  <si>
    <t>Unit</t>
  </si>
  <si>
    <t>Qty.</t>
  </si>
  <si>
    <t xml:space="preserve">Unit Ex-works price (excluding GST) </t>
  </si>
  <si>
    <t>Total Ex-works price (excluding GST)</t>
  </si>
  <si>
    <t>GST</t>
  </si>
  <si>
    <t>14 = 12x13</t>
  </si>
  <si>
    <t xml:space="preserve">FABRICATION AND SUPPLY                  </t>
  </si>
  <si>
    <t xml:space="preserve">Supply of Galvanised Steel PG Clamps for Sheild / Earth wire of dia 10.98 mm in line with the drawing enclosed </t>
  </si>
  <si>
    <t>Nos</t>
  </si>
  <si>
    <t>Supply of Galvanised Steel PG clamps suitable to accommodate Earthwire of 10.98 mm in one groove and 12 mm OPGW cable in the other groove, in line with the tentative drawing enclosed.</t>
  </si>
  <si>
    <t>Supply of 1.5 mm thickness Galvanised steel 'C' /  'U' clamp suitable for 10.98 mm earthwire / shield wire,in line with the drawing enclosed.</t>
  </si>
  <si>
    <t xml:space="preserve"> Total Ex-Works Price </t>
  </si>
  <si>
    <t>Total Type Test charges as per Schedule-7</t>
  </si>
  <si>
    <t>Total Ex-works Price including Type Test charges</t>
  </si>
  <si>
    <t>Total GST</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</si>
  <si>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</si>
  <si>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</si>
  <si>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</si>
  <si>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</si>
  <si>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</si>
  <si>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</si>
  <si>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</si>
  <si>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</si>
  <si>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Direct Total</t>
  </si>
  <si>
    <t>`</t>
  </si>
  <si>
    <t>BO Total</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</si>
  <si>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</si>
  <si>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</si>
  <si>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</si>
  <si>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</si>
  <si>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</si>
  <si>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</si>
  <si>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Direct</t>
  </si>
  <si>
    <t>Bought-Out</t>
  </si>
  <si>
    <t>Unit Ex-works price</t>
  </si>
  <si>
    <t>Total Ex-works price</t>
  </si>
  <si>
    <t>Mode of Transaction (Direct / Bought-out)</t>
  </si>
  <si>
    <t>6 = 4 x 5</t>
  </si>
  <si>
    <t xml:space="preserve"> Total Ex-Works Price  Direct</t>
  </si>
  <si>
    <t xml:space="preserve"> Total Ex-Works Price Bought Out</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</si>
  <si>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</si>
  <si>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</si>
  <si>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</si>
  <si>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</si>
  <si>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</si>
  <si>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- 2</t>
  </si>
  <si>
    <t>(SCHEDULE OF RATES AND PRICES :Transportation, In-transit insurance, loading and unloading.)</t>
  </si>
  <si>
    <t xml:space="preserve"> </t>
  </si>
  <si>
    <t>Description</t>
  </si>
  <si>
    <t>Quantity</t>
  </si>
  <si>
    <t>Unit Prices  F&amp;I including packing and forwading Including taxes</t>
  </si>
  <si>
    <t xml:space="preserve">Total Prices </t>
  </si>
  <si>
    <t>11= 9 x 10</t>
  </si>
  <si>
    <t>Supply of 1.5 mm thcikness Galvanised steel 'C' /  'U' clamp suitable for 10.98 mm earthwire / shield wire,in line with the drawing enclosed.</t>
  </si>
  <si>
    <t xml:space="preserve">Total F&amp;I Price </t>
  </si>
  <si>
    <t>Schedule - 3</t>
  </si>
  <si>
    <t>As per Lum-sum</t>
  </si>
  <si>
    <t>(SCHEDULE OF RATES AND PRICES )</t>
  </si>
  <si>
    <t>AS per Percent</t>
  </si>
  <si>
    <t>As per lum-sum on Sch-3</t>
  </si>
  <si>
    <t>As per Percent on Sch-3</t>
  </si>
  <si>
    <t>C&amp;M Department</t>
  </si>
  <si>
    <t>Total Discount</t>
  </si>
  <si>
    <t>Power Grid Corporation of India Ltd.</t>
  </si>
  <si>
    <t>SR-II, RHQ</t>
  </si>
  <si>
    <t>Singanayakkanahalli, Yelahanka</t>
  </si>
  <si>
    <t>Multipackage lum-sum</t>
  </si>
  <si>
    <t>Bangalore</t>
  </si>
  <si>
    <t>Amount after Discount (Rs.)</t>
  </si>
  <si>
    <t>Amount after MPD (Rs.)</t>
  </si>
  <si>
    <t>SAC (Service Accounting Codes)</t>
  </si>
  <si>
    <t>Whether SAC in column '2’ is confirmed. If not  indicate applicable the SAC *</t>
  </si>
  <si>
    <t>Whether  rate of GST in column ‘ 4 ’ is confirmed. If not  indicate applicable rate of GST *</t>
  </si>
  <si>
    <t xml:space="preserve">Unit Rate in Rs. </t>
  </si>
  <si>
    <t>Total in Rs.</t>
  </si>
  <si>
    <t>GST TAX as confirmed by Bidder</t>
  </si>
  <si>
    <t>Unit Erection Charges</t>
  </si>
  <si>
    <t>Total Erection Charges</t>
  </si>
  <si>
    <t>10 = 8 x 9</t>
  </si>
  <si>
    <t>2.6.1</t>
  </si>
  <si>
    <t>confirmed</t>
  </si>
  <si>
    <t xml:space="preserve">Earth work in excavation by mechanical means (Hydraulic excavator) / manual means in foundation trenches or drains (not exceeding 1.5 m in width or 10 sqm on plan) including dressing of sides and ramming of bottoms, lift up to 1.5 m, including getting out the excavated soil and disposal of surplus excavated soil as directed, within a lead of 50 m. All kinds of soil  </t>
  </si>
  <si>
    <t>Cum</t>
  </si>
  <si>
    <t>Filling available excavated earth (excluding rock) in trenches, plinth, sides of foundations etc. in layers not exceeding 20cm in depth, consolidating each deposited layer by ramming and watering, lead up to 50 m and lift upto 1.5 m.</t>
  </si>
  <si>
    <t>Supplying and filling in plinth with Jamuna sand under floors, including watering, ramming, consolidating and dressing complete.</t>
  </si>
  <si>
    <t>2.34.1</t>
  </si>
  <si>
    <t>Supplying chemical emulsion in sealed containers including delivery as specified. Chlorpyriphos / Lindane emulsifiable concentrate of 20%</t>
  </si>
  <si>
    <t>Litres</t>
  </si>
  <si>
    <t>4.1.8</t>
  </si>
  <si>
    <t>Providing and laying in position cement concrete of specified grade excluding the cost of centring and shuttering : All works upto plinth level.1 : 4 : 8 ( 1 cement : 4 coarse sand : 8 graded stone aggregate 40 mm nominal size)</t>
  </si>
  <si>
    <t>Providing and laying damp-proof course 40 mm thick with cement concrete I : 2 : 4 ( 1 cement : 2 coarse sand: 4 graded stone aggregate 12.5 mm nominal size ).</t>
  </si>
  <si>
    <t>Sqm</t>
  </si>
  <si>
    <t>Extra for providing and mixing water-proofing material 'Impermo' or equivalent in cement concrete work @ 1 Kg per 50 Kgs of cement.</t>
  </si>
  <si>
    <t>Per bag of 50 kgs of cement used in the mix</t>
  </si>
  <si>
    <t>Applying a coat of residual petroleum bitumen of grade of VG-10 of approved quality using 1.7 kg per square metre on damp proof course after cleaning the surface with brushes and finally with a piece of cloth lightly soaked in kerosene oil.</t>
  </si>
  <si>
    <t>sqm</t>
  </si>
  <si>
    <t>Making plinth protection 50 mm thick of cement concrete 1 : 3 : 6 , 1 cement : 3 coarse sand : 6 approved graded hard stone aggregate 20 mm nominal size , over 75 mm bed of stone ballast 40 mm nominal size well rammed and consolidated and grouted with fine sand including finishing the top smooth.</t>
  </si>
  <si>
    <t xml:space="preserve">
100002360</t>
  </si>
  <si>
    <t>Providing and laying stone aggregate of grading 63 mm down duly compacted in layers using vibro plate compactor/ rollers.</t>
  </si>
  <si>
    <t>cum</t>
  </si>
  <si>
    <t>52mm thick cement concrete flooring with concrete hardener topping under layer 40mn1 thick cement concrete 1:2:4 ,I cement: 2 coarse sand: 4graded stone aggregate 20mm nominal size, and top layer 12mm thick cement hardener consisting of mix 1:2 ,1 cement: hardener mix: 2 graded stone aggregate 6mm niminal size , by volume. Hardeneing compound is mixed at the rate of 2 litres per 50 kg of cement or as per manufacturers specifications. This includes cost of nosing steps etc. complete.</t>
  </si>
  <si>
    <t xml:space="preserve">11.13.1 </t>
  </si>
  <si>
    <t>Providing and fixing glass strips in joints of terrazo/ cement concrete floors.40 mm wide and 4 mm thick</t>
  </si>
  <si>
    <t>Meter</t>
  </si>
  <si>
    <t>11.6.1</t>
  </si>
  <si>
    <t>Cement plaster skirting up to 30 cm height, with cement mortar 1:3 (1cement : 3 coarse sand), finished with a floating coat of neat cement.18 mm thick</t>
  </si>
  <si>
    <t>5.1.2</t>
  </si>
  <si>
    <t>Providing and laying in position specified grade of reinforced cement concrete excluding the cost of centring, shuttering, finishing and reinforcement- All works upto plinth level.1 : 1.5 : 3 (1 cement : 1.5 coarse sand : 3 graded stone aggregate 20 mm nominal size)</t>
  </si>
  <si>
    <t>5.2.2</t>
  </si>
  <si>
    <t>Reinforced cement concrete work in walls (any thickness), including attached pilasters, buttresses, plinth and string course, fillets, columns, pillars, piers, abutments, posts and struts, etc. up to floor five level excluding cost of centring, shuttering, finishing and reinforcement: 1:1.5:3 (1 cement: 1.5 coarse sand: 3 graded stone aggregate 20mm nominal size).</t>
  </si>
  <si>
    <t xml:space="preserve">Reinforced cement concrete work in beams, suspended floors, roofs having slope up to 15° landings, balconies, shelves, chajjas, lintels, bands, plain window sills, staircases and spiral stair cases above plinth level up to floor five level, excluding the cost of centering, shuttering, finishing and reinforcement with 1:1.5:3 (1 cement : 1.5 coarse sand(zone-III) derived from natural sources : 3 graded stone aggregate 20 mm nominal size derived from natural sources).
</t>
  </si>
  <si>
    <t>5.9.1</t>
  </si>
  <si>
    <t>Foundations, footings, bases of columns etc. for mass concrete.</t>
  </si>
  <si>
    <t>5.9.3</t>
  </si>
  <si>
    <t>Suspended floors &amp; Slabs, roofs, landings, balconies and access platfonn.</t>
  </si>
  <si>
    <t>5.9.4</t>
  </si>
  <si>
    <t>Shelves ,Cast-in-Situ,</t>
  </si>
  <si>
    <t>5.9.5</t>
  </si>
  <si>
    <t>Lintels, beams, plinth beams, girders, bressumers &amp; cantilevers</t>
  </si>
  <si>
    <t>5.9.6</t>
  </si>
  <si>
    <t>Columns, pillars, piers abutments posts &amp; struts</t>
  </si>
  <si>
    <t>5.9.19</t>
  </si>
  <si>
    <t>Weather shade, chajjas, corbels etc. including edges.</t>
  </si>
  <si>
    <t>5.11.1</t>
  </si>
  <si>
    <t>Extra for additional height in centring, shuttering where ever required with adequate bracing, propping etc. including cost of deshuttering and decentring at all levels, over a height of 3.5 m, for every additional height of 1 metre or part there of : Suspended floors, roofs, landing, beams, and balconies ,Plan area to be measured,</t>
  </si>
  <si>
    <t>Add for plaster drip course / groove in plastered surface or moulding to RCC projections.</t>
  </si>
  <si>
    <t>Metre</t>
  </si>
  <si>
    <t>5.22.6, 5.22A.6</t>
  </si>
  <si>
    <t>Steel reinforcement for R.C.C. work including straightening, cutting, bending, placing in position and binding all complete upto plinth level and above plinth level: Thermo-Mechanically Treated bars</t>
  </si>
  <si>
    <t>Kg</t>
  </si>
  <si>
    <t>6.1.2</t>
  </si>
  <si>
    <t>Brick work with common burnt clay F.P.S. (non modular) bricks of class designation 7.5 in foundation and plinth Cement mortar 1:6 (1 cement : 6 coarse sand)in:</t>
  </si>
  <si>
    <t>6.4.2</t>
  </si>
  <si>
    <t>Brick work with common burnt clay F.P.S. (non modular) bricks of class designation 7.5 in superstructure above plinth level up to floor V level in all shapes and sizes in :Cement mortar 1:6 (1 cement : 6 coarse sand)</t>
  </si>
  <si>
    <t>7.1.1</t>
  </si>
  <si>
    <t>Random rubble masonry with hard stone in foundation and plinth including levelling up with cement concrete 1 : 6 : 12 ( 1 cement : 6 coarse sand : 12 graded stone aggregate 20
mm nominal size) upto plinth level with :</t>
  </si>
  <si>
    <t>13.1.2</t>
  </si>
  <si>
    <t>12 mm cement plaster of mix 1 : 6 , 1 cement : 6 coarse sand ,</t>
  </si>
  <si>
    <t>18 mm cement plaster in two coats under layer 12 mm thick cement plaster 1:5 (1 cement: 5 coarse sand) and a top layer 6 mm thick cement plaster 1:3 (1 cement : 3 coarse sand) finished rough with sponge.</t>
  </si>
  <si>
    <t>13.16.1</t>
  </si>
  <si>
    <t>6 mm cement plaster to ceiling of mix 1 : 3  (1 cement : 3 fine sand)</t>
  </si>
  <si>
    <t>10.25.2</t>
  </si>
  <si>
    <t>Steel work welded in built up sections/ framed work inclduing cutting, hoisting, fixing in position and applying a priming coat of approved steel primer using structural steel etc as required. In gratings, frames, guard bars, ladders, railings, brackets, gates, gantries, architectural doem and similar works. (Supply of all sections shall be in the scope of contrator. The rate under this item shall be quoted accordingly). Store grills</t>
  </si>
  <si>
    <t>KG</t>
  </si>
  <si>
    <t>10.14.1.1</t>
  </si>
  <si>
    <t>Providing and fixing pressed steel door frames conforming to IS:4351, manufactured from commercial mild steel sheet of 1.60 mm thickness, uncluding hinges, jamb, bead and if required angle threshold of mild steel angle of section 50 x 25 mm or base ties of 1.60 mm, pressed mild steel welded or rigidly fixed together by mechanical means including MS pressed butt hinges 2.5mm thick with mortar guards, look strike plate and shock absorbers as specified and applying a cost of approved steel primer after pre-treatment of the surface as directed by Engineer-in-charge: Profile B</t>
  </si>
  <si>
    <t>M</t>
  </si>
  <si>
    <t>10.6.2</t>
  </si>
  <si>
    <t>Supplying and fixing rolling shutters of approved make, made of required size MS laths interlocked together through their entire length and joined together at the end by end locks mounted on specially designed pipe shaft with brackets, side guides and arrangements for inside and outside locking with push and pull operation completed inclduing the cost of providing and fixing necessary 27.5 cm long wire springs grade no.2 and MS tope cover of required thickness for rolling shutters. 80x1.2mm MS laths with 1.2mm thick cover.</t>
  </si>
  <si>
    <t>Sq.m</t>
  </si>
  <si>
    <t>12.42.5.2</t>
  </si>
  <si>
    <t>Providing and fixing on wall face un-plasticised-  PVC moulded fittings/accessories for  un-plasticised- Rigid PVC  rain water pipes confirming to IS-13592 type A including jointing with seal ring confirming to IS-5382 leaving 10mm gap for thermal expansion -110mm.Bend</t>
  </si>
  <si>
    <t>Each</t>
  </si>
  <si>
    <t>12.42.6.2</t>
  </si>
  <si>
    <t>Providing and fixing on wall face un-plasticised-  PVC moulded fittings/accessories for  un-plasticised- Rigid PVC  rain water pipes confirming to IS-13592 type A including jointing with seal ring confirming to IS-5382 leaving 10mm gap for thermal expansion -110mm.Shoe</t>
  </si>
  <si>
    <t>12.43.2</t>
  </si>
  <si>
    <t>Provididng and fixing  un-plasticised-  PVC pipe clips of approved design to  un-plasticised- PVC  rain water pipes by means of 50 X 50 X 50 mm hard wood plugs, screwed with MS screws of required length including cutting brick/masonry work  and fixing in cement mortar 1 : 4 ( 1 cement :  4 coarse sand ) and making good the wall etc. complete. -110 mm diameter .</t>
  </si>
  <si>
    <t>Providing and fixing to the inlet mouth of rain water pipe PTMT ( an engineering thermo plastic ) grating square ( slit ) 150 mm square with a height of 8mm and weighing not less than 100 gms ( Prayag or Equivalent )</t>
  </si>
  <si>
    <t>12.41.2</t>
  </si>
  <si>
    <t>Providing and fixing on wall face unplasticised Rigid PVC rain water pipes conforming to IS:13592 Type A, including jointing with seal ring conforming to IS 5382 leaving 10mm gap for thermal expansion,i, Single socketed pipes: 110mm diameter.</t>
  </si>
  <si>
    <t>White washing with lime to give an even shade : New work ( three or more coats )</t>
  </si>
  <si>
    <t>13.41.1</t>
  </si>
  <si>
    <t>Distempering with 1st quality acrylic washable distemper , ready mixed , of approved manufacturer and of required shade and colour complete as per manufacturers specification : Two or more coats on new work including Applying one coat of water thinnable cement primer of approved brand and manufacture on wall surface :Water thinnable cement primer</t>
  </si>
  <si>
    <t>13.46.1</t>
  </si>
  <si>
    <t>Finishing walls with Acrylic Smooth exterior paint "Trump" of M/s Snowcem India Ltd, or equivent of required shade: . New work ( Two or more coats applied @ 1.67 kg / 10 Sq mtrs over and including base coat of water-proofing cement paint Snowcem Plus or equivalent applied @ 2.20 Kg / 10 sq mtrs).</t>
  </si>
  <si>
    <t>13.61.1</t>
  </si>
  <si>
    <t xml:space="preserve">Painting with synthetic enamel paint of approved brand and
manufacture to give an even shade : Two or more coats on new work  </t>
  </si>
  <si>
    <t>13.73.1</t>
  </si>
  <si>
    <t>Forming groove of uniform size from 12 X 12 mm and upto 25 X 15 mm in plastered surface as per approved pattern using wooden battens, nailed to the under layer including removal of wooden battens, repairs to the edges of plaster panel and finishing the groove complete as per specifications and directions of the Engineer-in-charge. 15 mm wide and 15 mm deep groove</t>
  </si>
  <si>
    <t>NS</t>
  </si>
  <si>
    <t xml:space="preserve">Providing &amp; fixing G.I. Plaster mesh ( Arpita or equivalent ) made out of galvanized iron of nominal thickness 0.35 mm with a Zinc coating of 120 gms per sqm along the junctions of masonry &amp; concrete works including  fixing, scaffolding, lead &amp; lifts  etc. </t>
  </si>
  <si>
    <t xml:space="preserve">Supply and fixing of MS box type hallow steel window of 2mm thickness with Frame of size 60mm x 40mm, Shutter size of 50mm x 20mm and Mullion size of 6mm x40mm. All the window shutters are openable side hung . No of panels shall be as per Drawing. All the shutters are of glazed type with 4mm thick plain glass. The steel beading shall be MS section of 10mmx10mm. Suitable vertical tpe cylinderical hinges of 75mm thich shall be provided. The window shall be provided with 300mm thick telescopic  stays. Suitable locking and handling arrangement shall be made. The widow shall be provided with 10 mm Square solid bars horizontally at 125mm c/c as grill. A  Zinc priming coat shall be provided for windows and grill.  The rate is inclusive of all the activities mentioned above and payment shall be made in Sqm from frame outer to outer. </t>
  </si>
  <si>
    <t xml:space="preserve"> Total for Schedule 1 to II</t>
  </si>
  <si>
    <t>Total GST Tax as confirmed by Bidder</t>
  </si>
  <si>
    <t>Grand Total including GST</t>
  </si>
  <si>
    <t>Schedule - 2 Dis</t>
  </si>
  <si>
    <t>(SCHEDULE OF RATES AND PRICES : FREIGHT &amp; INSURANCE CHARGES)</t>
  </si>
  <si>
    <t>As per lum-sum on Sch-2</t>
  </si>
  <si>
    <t>As per Percent on Sch-2</t>
  </si>
  <si>
    <t>Multipackage Discount</t>
  </si>
  <si>
    <t xml:space="preserve">Unit Freight &amp; Insurance Charges </t>
  </si>
  <si>
    <t>Total Freight &amp; Insurance Charges</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</si>
  <si>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</si>
  <si>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</si>
  <si>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</si>
  <si>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</si>
  <si>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</si>
  <si>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</si>
  <si>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</si>
  <si>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</si>
  <si>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</si>
  <si>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</si>
  <si>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AMC Charges</t>
  </si>
  <si>
    <t>TOTAL TRAINING CHARGES</t>
  </si>
  <si>
    <t>--</t>
  </si>
  <si>
    <t>Schedule - 5</t>
  </si>
  <si>
    <t>(SUMMARY OF TAXES &amp; DUTIES APPLICABLE ON PLANT &amp; EQUIPMENT)</t>
  </si>
  <si>
    <t>Name     :</t>
  </si>
  <si>
    <t>Address :</t>
  </si>
  <si>
    <t>Sl. No.</t>
  </si>
  <si>
    <t>Item Nos.</t>
  </si>
  <si>
    <t>Total Price (INR)</t>
  </si>
  <si>
    <t>After Discount</t>
  </si>
  <si>
    <t>After MPDiscount</t>
  </si>
  <si>
    <t>1</t>
  </si>
  <si>
    <t>TOTAL GST ON Service</t>
  </si>
  <si>
    <t>Excise Duty</t>
  </si>
  <si>
    <t>Total GST for Supply of Services between the Contractor and the Employer (identified in Schedule 1') which are not included in the Unit price as per the provision of the Bidding Documents, as applicable.</t>
  </si>
  <si>
    <t>TOTAL GST ON GOODS</t>
  </si>
  <si>
    <t>Total GST on AMC charges</t>
  </si>
  <si>
    <t xml:space="preserve">Date         : </t>
  </si>
  <si>
    <t>Place        :</t>
  </si>
  <si>
    <t>SUMMARY OF TAXES &amp; DUTIES APPLICABLE ON GOODS</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</si>
  <si>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</si>
  <si>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</si>
  <si>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</si>
  <si>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Total GST on Installation Services  (Schedule-3) and Training to be imparted in India (Schedule-4)</t>
  </si>
  <si>
    <t xml:space="preserve">GRAND TOTAL [1+2] </t>
  </si>
  <si>
    <t>Schedule - 6</t>
  </si>
  <si>
    <t>(GRAND SUMMARY)</t>
  </si>
  <si>
    <t>TOTAL SCHEDULE NO. 1</t>
  </si>
  <si>
    <t>Ex-works price of Plant and Equipment</t>
  </si>
  <si>
    <t>TOTAL SCHEDULE NO. 2</t>
  </si>
  <si>
    <t>RATES AND PRICES : FREIGHT &amp; INSURANCE CHARGES</t>
  </si>
  <si>
    <t>TOTAL SCHEDULE NO. 3</t>
  </si>
  <si>
    <t xml:space="preserve">Service/ Installation </t>
  </si>
  <si>
    <t>TOTAL SCHEDULE NO. 5</t>
  </si>
  <si>
    <t>6</t>
  </si>
  <si>
    <t>TOTAL SCHEDULE NO. 7</t>
  </si>
  <si>
    <r>
      <t xml:space="preserve">Type Test Charges 
</t>
    </r>
    <r>
      <rPr>
        <sz val="10"/>
        <rFont val="Book Antiqua"/>
        <family val="1"/>
      </rPr>
      <t>[Total of this Schedule is included in Schedule - 1 above.]</t>
    </r>
  </si>
  <si>
    <t>GRAND TOTAL [1+2]</t>
  </si>
  <si>
    <t>Schedule 7</t>
  </si>
  <si>
    <t>As per lum-sum on Sch-7</t>
  </si>
  <si>
    <t>As per Percent on Sch-7</t>
  </si>
  <si>
    <t xml:space="preserve">Type test Charges </t>
  </si>
  <si>
    <t>SL. NO.</t>
  </si>
  <si>
    <t>Description of Test</t>
  </si>
  <si>
    <t>Unit Test Charge</t>
  </si>
  <si>
    <t>Total Test Charges (Rs.)</t>
  </si>
  <si>
    <t>Total Test Charges After Discount (Rs.)</t>
  </si>
  <si>
    <t>Total Test Charges After MPD (Rs.)</t>
  </si>
  <si>
    <t>NOT APPLICABLE</t>
  </si>
  <si>
    <t>TOTAL TYPE TEST CHARGES</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</si>
  <si>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</si>
  <si>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</si>
  <si>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</si>
  <si>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</si>
  <si>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</si>
  <si>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</si>
  <si>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</si>
  <si>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</si>
  <si>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</si>
  <si>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</si>
  <si>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</si>
  <si>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</si>
  <si>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</si>
  <si>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</si>
  <si>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</si>
  <si>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</si>
  <si>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</si>
  <si>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</si>
  <si>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</si>
  <si>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</si>
  <si>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</si>
  <si>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</si>
  <si>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</si>
  <si>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</si>
  <si>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</si>
  <si>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</si>
  <si>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</si>
  <si>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</si>
  <si>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</si>
  <si>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</si>
  <si>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</si>
  <si>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</si>
  <si>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</si>
  <si>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 xml:space="preserve">Bid Form </t>
  </si>
  <si>
    <t>st</t>
  </si>
  <si>
    <t>January</t>
  </si>
  <si>
    <t>nd</t>
  </si>
  <si>
    <t>February</t>
  </si>
  <si>
    <t>BID FORM (Price bid)</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</si>
  <si>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</si>
  <si>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</si>
  <si>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</si>
  <si>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</si>
  <si>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</si>
  <si>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</si>
  <si>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</si>
  <si>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</si>
  <si>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</si>
  <si>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</si>
  <si>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</si>
  <si>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</si>
  <si>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</si>
  <si>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</si>
  <si>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</si>
  <si>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</si>
  <si>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t>
  </si>
  <si>
    <t xml:space="preserve">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</si>
  <si>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</si>
  <si>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</si>
  <si>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</si>
  <si>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</si>
  <si>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t>
  </si>
  <si>
    <t>Schedule 2</t>
  </si>
  <si>
    <t>Local Transportation, In-transit Insurance, loading and unloading</t>
  </si>
  <si>
    <t>Schedule 4</t>
  </si>
  <si>
    <t>Training charges for training to be imparted.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</si>
  <si>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</si>
  <si>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</si>
  <si>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</si>
  <si>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</si>
  <si>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</si>
  <si>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</si>
  <si>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in line with the bid documents &amp;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</si>
  <si>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</si>
  <si>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</si>
  <si>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</si>
  <si>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</si>
  <si>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to be incorporated into the Facilities of the Price Schedule in this Second Envelope; by the Indian Laws.</t>
  </si>
  <si>
    <t>We confirm that we have also registered/we shall also get registered in the GST Network with a GSTIN, in all the states where the project is located and the states from which we shall make our supply of goods.</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</si>
  <si>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</si>
  <si>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</si>
  <si>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</si>
  <si>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</si>
  <si>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Signature :</t>
  </si>
  <si>
    <t>Date :</t>
  </si>
  <si>
    <t>Printed Name :</t>
  </si>
  <si>
    <t>Place :</t>
  </si>
  <si>
    <t>Designation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</si>
  <si>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</si>
  <si>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</si>
  <si>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</si>
  <si>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</si>
  <si>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</si>
  <si>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</si>
  <si>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</si>
  <si>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</si>
  <si>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</si>
  <si>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</si>
  <si>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</si>
  <si>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</si>
  <si>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</si>
  <si>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</si>
  <si>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</si>
  <si>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</si>
  <si>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</si>
  <si>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</si>
  <si>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</si>
  <si>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</si>
  <si>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</si>
  <si>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</si>
  <si>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</si>
  <si>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</si>
  <si>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</si>
  <si>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</si>
  <si>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</si>
  <si>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</si>
  <si>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</si>
  <si>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</si>
  <si>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</si>
  <si>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</si>
  <si>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</si>
  <si>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</si>
  <si>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</si>
  <si>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</si>
  <si>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</si>
  <si>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</si>
  <si>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</si>
  <si>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</si>
  <si>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</si>
  <si>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</si>
  <si>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</si>
  <si>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</si>
  <si>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</si>
  <si>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</si>
  <si>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</si>
  <si>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</si>
  <si>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</si>
  <si>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</si>
  <si>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</si>
  <si>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</si>
  <si>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</si>
  <si>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</si>
  <si>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</si>
  <si>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</si>
  <si>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</si>
  <si>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</si>
  <si>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</si>
  <si>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</si>
  <si>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</si>
  <si>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</si>
  <si>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</si>
  <si>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</si>
  <si>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</si>
  <si>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</si>
  <si>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</si>
  <si>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</si>
  <si>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</si>
  <si>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</si>
  <si>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</si>
  <si>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</si>
  <si>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</si>
  <si>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</si>
  <si>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</si>
  <si>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</si>
  <si>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</si>
  <si>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</si>
  <si>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</si>
  <si>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</si>
  <si>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</si>
  <si>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</si>
  <si>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</si>
  <si>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</si>
  <si>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</si>
  <si>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</si>
  <si>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</si>
  <si>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</si>
  <si>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</si>
  <si>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</si>
  <si>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</si>
  <si>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</si>
  <si>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</si>
  <si>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</si>
  <si>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</si>
  <si>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</si>
  <si>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</si>
  <si>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</si>
  <si>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</si>
  <si>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</si>
  <si>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</si>
  <si>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</si>
  <si>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</si>
  <si>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</si>
  <si>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</si>
  <si>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</si>
  <si>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</si>
  <si>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</si>
  <si>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</si>
  <si>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</si>
  <si>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</si>
  <si>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</si>
  <si>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</si>
  <si>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</si>
  <si>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</si>
  <si>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</si>
  <si>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</si>
  <si>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</si>
  <si>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</si>
  <si>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</si>
  <si>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</si>
  <si>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</si>
  <si>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</si>
  <si>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</si>
  <si>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</si>
  <si>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</si>
  <si>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</si>
  <si>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</si>
  <si>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</si>
  <si>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</si>
  <si>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</si>
  <si>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</si>
  <si>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</si>
  <si>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</si>
  <si>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</si>
  <si>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</si>
  <si>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</si>
  <si>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</si>
  <si>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</si>
  <si>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</si>
  <si>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</si>
  <si>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</si>
  <si>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</si>
  <si>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</si>
  <si>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</si>
  <si>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</si>
  <si>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</si>
  <si>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</si>
  <si>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</si>
  <si>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</si>
  <si>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</si>
  <si>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</si>
  <si>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</si>
  <si>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</si>
  <si>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</si>
  <si>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</si>
  <si>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</si>
  <si>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</si>
  <si>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</si>
  <si>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</si>
  <si>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</si>
  <si>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</si>
  <si>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</si>
  <si>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</si>
  <si>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</si>
  <si>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</si>
  <si>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</si>
  <si>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</si>
  <si>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</si>
  <si>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</si>
  <si>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</si>
  <si>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</si>
  <si>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</si>
  <si>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</si>
  <si>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</si>
  <si>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</si>
  <si>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</si>
  <si>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</si>
  <si>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</si>
  <si>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</si>
  <si>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</si>
  <si>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</si>
  <si>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</si>
  <si>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</si>
  <si>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</si>
  <si>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</si>
  <si>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4.10</t>
  </si>
  <si>
    <t>5.30</t>
  </si>
  <si>
    <t>DSR-2023 Ref</t>
  </si>
  <si>
    <t>Construction of additional store building at Tuticorin GIS</t>
  </si>
  <si>
    <t>SR-II/C&amp;M/WC-4384/2025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</si>
</sst>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s>
  <fonts count="87">
    <font>
      <sz val="11"/>
      <name val="Book Antiqua"/>
      <family val="1"/>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sz val="12"/>
      <color indexed="16"/>
      <name val="Book Antiqua"/>
      <family val="1"/>
    </font>
    <font>
      <sz val="18"/>
      <color indexed="10"/>
      <name val="Book Antiqua"/>
      <family val="1"/>
    </font>
    <font>
      <b/>
      <sz val="14"/>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9"/>
      <name val="Book Antiqua"/>
      <family val="1"/>
    </font>
    <font>
      <sz val="12"/>
      <color indexed="56"/>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4"/>
      <name val="AngsanaUPC"/>
      <family val="1"/>
      <charset val="222"/>
    </font>
    <font>
      <b/>
      <sz val="15"/>
      <color rgb="FFFF0000"/>
      <name val="Book Antiqua"/>
      <family val="1"/>
    </font>
    <font>
      <b/>
      <sz val="15"/>
      <color rgb="FFFF0000"/>
      <name val="Times New Roman"/>
      <family val="1"/>
    </font>
    <font>
      <sz val="18"/>
      <name val="Book Antiqua"/>
      <family val="1"/>
    </font>
    <font>
      <b/>
      <sz val="18"/>
      <name val="Book Antiqua"/>
      <family val="1"/>
    </font>
    <font>
      <b/>
      <sz val="15"/>
      <name val="Book Antiqua"/>
      <family val="1"/>
    </font>
    <font>
      <b/>
      <sz val="14"/>
      <color rgb="FFFF0000"/>
      <name val="Book Antiqua"/>
      <family val="1"/>
    </font>
    <font>
      <b/>
      <sz val="16"/>
      <color indexed="8"/>
      <name val="Palatino Linotype"/>
      <family val="1"/>
    </font>
    <font>
      <b/>
      <sz val="16"/>
      <name val="Palatino Linotype"/>
      <family val="1"/>
    </font>
    <font>
      <sz val="15"/>
      <name val="Book Antiqua"/>
      <family val="1"/>
    </font>
    <font>
      <sz val="15"/>
      <color indexed="9"/>
      <name val="Book Antiqua"/>
      <family val="1"/>
    </font>
    <font>
      <b/>
      <sz val="15"/>
      <color indexed="9"/>
      <name val="Book Antiqua"/>
      <family val="1"/>
    </font>
    <font>
      <sz val="18"/>
      <color indexed="9"/>
      <name val="Book Antiqua"/>
      <family val="1"/>
    </font>
    <font>
      <sz val="18"/>
      <color rgb="FFFF0000"/>
      <name val="Book Antiqua"/>
      <family val="1"/>
    </font>
    <font>
      <sz val="12"/>
      <color indexed="8"/>
      <name val="Book Antiqua"/>
      <family val="1"/>
    </font>
    <font>
      <b/>
      <sz val="12"/>
      <color theme="1"/>
      <name val="Book Antiqua"/>
      <family val="1"/>
    </font>
    <font>
      <b/>
      <sz val="16"/>
      <color rgb="FF000000"/>
      <name val="Book Antiqua"/>
      <family val="1"/>
    </font>
    <font>
      <sz val="14"/>
      <name val="Book Antiqua"/>
      <family val="1"/>
    </font>
    <font>
      <sz val="10"/>
      <color rgb="FF000000"/>
      <name val="Arial"/>
      <family val="2"/>
    </font>
    <font>
      <sz val="12"/>
      <color theme="1"/>
      <name val="Book Antiqua"/>
      <family val="1"/>
    </font>
    <font>
      <sz val="11"/>
      <name val="Calibri"/>
      <family val="2"/>
      <scheme val="minor"/>
    </font>
    <font>
      <sz val="12"/>
      <color rgb="FF000000"/>
      <name val="Book Antiqua"/>
      <family val="1"/>
    </font>
    <font>
      <b/>
      <sz val="14"/>
      <color rgb="FFFF0000"/>
      <name val="Book Antiqua"/>
      <family val="1"/>
    </font>
  </fonts>
  <fills count="16">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5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theme="0"/>
        <bgColor indexed="64"/>
      </patternFill>
    </fill>
  </fills>
  <borders count="3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s>
  <cellStyleXfs count="242">
    <xf numFmtId="0" fontId="0" fillId="0" borderId="0"/>
    <xf numFmtId="9" fontId="8" fillId="0" borderId="0"/>
    <xf numFmtId="9" fontId="56" fillId="0" borderId="0"/>
    <xf numFmtId="9" fontId="8" fillId="0" borderId="0"/>
    <xf numFmtId="9" fontId="64" fillId="0" borderId="0"/>
    <xf numFmtId="9" fontId="8" fillId="0" borderId="0"/>
    <xf numFmtId="172" fontId="3" fillId="0" borderId="0" applyFont="0" applyFill="0" applyBorder="0" applyAlignment="0" applyProtection="0"/>
    <xf numFmtId="175" fontId="3" fillId="0" borderId="0" applyFont="0" applyFill="0" applyBorder="0" applyAlignment="0" applyProtection="0"/>
    <xf numFmtId="174" fontId="3" fillId="0" borderId="0" applyFont="0" applyFill="0" applyBorder="0" applyAlignment="0" applyProtection="0"/>
    <xf numFmtId="176" fontId="3" fillId="0" borderId="0" applyFont="0" applyFill="0" applyBorder="0" applyAlignment="0" applyProtection="0"/>
    <xf numFmtId="0" fontId="9" fillId="0" borderId="0"/>
    <xf numFmtId="164" fontId="3" fillId="0" borderId="0" applyFont="0" applyFill="0" applyBorder="0" applyAlignment="0" applyProtection="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70" fontId="10" fillId="0" borderId="1">
      <alignment horizontal="right"/>
    </xf>
    <xf numFmtId="170" fontId="57" fillId="0" borderId="1">
      <alignment horizontal="right"/>
    </xf>
    <xf numFmtId="170" fontId="10"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11"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37" fontId="12" fillId="0" borderId="0"/>
    <xf numFmtId="37" fontId="59" fillId="0" borderId="0"/>
    <xf numFmtId="37" fontId="12" fillId="0" borderId="0"/>
    <xf numFmtId="166" fontId="3" fillId="0" borderId="0"/>
    <xf numFmtId="166"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6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 fillId="0" borderId="0" applyNumberFormat="0" applyFont="0" applyFill="0" applyBorder="0" applyAlignment="0" applyProtection="0">
      <alignment vertical="top"/>
    </xf>
    <xf numFmtId="0" fontId="17" fillId="0" borderId="0"/>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7"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1" fillId="0" borderId="0"/>
    <xf numFmtId="0" fontId="17" fillId="0" borderId="0"/>
    <xf numFmtId="0" fontId="31" fillId="0" borderId="0"/>
    <xf numFmtId="0" fontId="3" fillId="0" borderId="0"/>
    <xf numFmtId="0" fontId="33" fillId="0" borderId="0" applyNumberFormat="0" applyFont="0" applyFill="0" applyBorder="0" applyAlignment="0" applyProtection="0">
      <alignment vertical="top"/>
    </xf>
    <xf numFmtId="0" fontId="17" fillId="0" borderId="0" applyNumberFormat="0" applyFill="0" applyBorder="0" applyProtection="0">
      <alignment vertical="top"/>
    </xf>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0" fontId="17" fillId="0" borderId="0"/>
    <xf numFmtId="0" fontId="17" fillId="0" borderId="0"/>
    <xf numFmtId="0" fontId="3" fillId="0" borderId="0"/>
    <xf numFmtId="0" fontId="3" fillId="0" borderId="0"/>
    <xf numFmtId="0" fontId="33" fillId="0" borderId="0"/>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9" fontId="33" fillId="0" borderId="0" applyFill="0" applyBorder="0" applyAlignment="0" applyProtection="0"/>
    <xf numFmtId="9" fontId="33" fillId="0" borderId="0" applyFill="0" applyBorder="0" applyAlignment="0" applyProtection="0"/>
    <xf numFmtId="0" fontId="13" fillId="0" borderId="0" applyFont="0"/>
    <xf numFmtId="0" fontId="14"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0" borderId="0"/>
    <xf numFmtId="0" fontId="82" fillId="0" borderId="0"/>
    <xf numFmtId="0" fontId="2" fillId="0" borderId="0"/>
    <xf numFmtId="43" fontId="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 fillId="0" borderId="0"/>
    <xf numFmtId="0" fontId="3" fillId="0" borderId="0"/>
    <xf numFmtId="9" fontId="1" fillId="0" borderId="0" applyFont="0" applyFill="0" applyBorder="0" applyAlignment="0" applyProtection="0"/>
  </cellStyleXfs>
  <cellXfs count="1126">
    <xf numFmtId="0" fontId="0" fillId="0" borderId="0" xfId="0"/>
    <xf numFmtId="0" fontId="17" fillId="0" borderId="0" xfId="0" applyFont="1" applyAlignment="1">
      <alignment vertical="center"/>
    </xf>
    <xf numFmtId="0" fontId="17" fillId="0" borderId="0" xfId="0" applyFont="1" applyAlignment="1">
      <alignment horizontal="justify" vertical="center" wrapText="1"/>
    </xf>
    <xf numFmtId="0" fontId="17" fillId="0" borderId="0" xfId="198" applyNumberFormat="1" applyFill="1" applyBorder="1" applyAlignment="1" applyProtection="1">
      <alignment vertical="center"/>
    </xf>
    <xf numFmtId="0" fontId="17" fillId="0" borderId="0" xfId="0" applyFont="1" applyAlignment="1">
      <alignment horizontal="left" vertical="center"/>
    </xf>
    <xf numFmtId="0" fontId="16" fillId="0" borderId="4" xfId="0" applyFont="1" applyBorder="1" applyAlignment="1">
      <alignment horizontal="center" vertical="center" wrapText="1"/>
    </xf>
    <xf numFmtId="0" fontId="17" fillId="0" borderId="0" xfId="0" applyFont="1" applyAlignment="1">
      <alignment horizontal="center" vertical="center"/>
    </xf>
    <xf numFmtId="0" fontId="16" fillId="0" borderId="5" xfId="0" applyFont="1" applyBorder="1" applyAlignment="1">
      <alignment vertical="center"/>
    </xf>
    <xf numFmtId="0" fontId="16" fillId="0" borderId="5" xfId="0" applyFont="1" applyBorder="1" applyAlignment="1">
      <alignment horizontal="right" vertical="center"/>
    </xf>
    <xf numFmtId="0" fontId="16" fillId="0" borderId="4" xfId="0" applyFont="1" applyBorder="1" applyAlignment="1">
      <alignment horizontal="center" vertical="center"/>
    </xf>
    <xf numFmtId="0" fontId="17" fillId="0" borderId="4" xfId="0" applyFont="1" applyBorder="1" applyAlignment="1">
      <alignment vertical="center"/>
    </xf>
    <xf numFmtId="0" fontId="16" fillId="0" borderId="0" xfId="0" applyFont="1" applyAlignment="1">
      <alignment horizontal="center"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16" fillId="0" borderId="4" xfId="198" applyNumberFormat="1" applyFont="1" applyFill="1" applyBorder="1" applyAlignment="1" applyProtection="1">
      <alignment vertical="center" wrapText="1"/>
    </xf>
    <xf numFmtId="0" fontId="19" fillId="0" borderId="0" xfId="201" applyFont="1" applyAlignment="1" applyProtection="1">
      <alignment vertical="center"/>
      <protection hidden="1"/>
    </xf>
    <xf numFmtId="0" fontId="6" fillId="0" borderId="0" xfId="201" applyFont="1" applyAlignment="1" applyProtection="1">
      <alignment vertical="center"/>
      <protection hidden="1"/>
    </xf>
    <xf numFmtId="0" fontId="6" fillId="0" borderId="6" xfId="201" applyFont="1" applyBorder="1" applyAlignment="1" applyProtection="1">
      <alignment vertical="center"/>
      <protection hidden="1"/>
    </xf>
    <xf numFmtId="0" fontId="6" fillId="0" borderId="7" xfId="201" applyFont="1" applyBorder="1" applyAlignment="1" applyProtection="1">
      <alignment vertical="center"/>
      <protection hidden="1"/>
    </xf>
    <xf numFmtId="0" fontId="6" fillId="0" borderId="8" xfId="201" applyFont="1" applyBorder="1" applyAlignment="1" applyProtection="1">
      <alignment vertical="center"/>
      <protection hidden="1"/>
    </xf>
    <xf numFmtId="0" fontId="6" fillId="0" borderId="5" xfId="201" applyFont="1" applyBorder="1" applyAlignment="1" applyProtection="1">
      <alignment vertical="center"/>
      <protection hidden="1"/>
    </xf>
    <xf numFmtId="0" fontId="6" fillId="0" borderId="9" xfId="201" applyFont="1" applyBorder="1" applyAlignment="1" applyProtection="1">
      <alignment vertical="center"/>
      <protection hidden="1"/>
    </xf>
    <xf numFmtId="0" fontId="23" fillId="0" borderId="7" xfId="201" applyFont="1" applyBorder="1" applyAlignment="1" applyProtection="1">
      <alignment vertical="center"/>
      <protection hidden="1"/>
    </xf>
    <xf numFmtId="0" fontId="3" fillId="0" borderId="0" xfId="201" applyAlignment="1" applyProtection="1">
      <alignment vertical="center"/>
      <protection hidden="1"/>
    </xf>
    <xf numFmtId="0" fontId="18" fillId="0" borderId="7" xfId="201" applyFont="1" applyBorder="1" applyAlignment="1" applyProtection="1">
      <alignment vertical="center"/>
      <protection hidden="1"/>
    </xf>
    <xf numFmtId="0" fontId="25" fillId="0" borderId="0" xfId="201" applyFont="1" applyAlignment="1" applyProtection="1">
      <alignment vertical="center"/>
      <protection hidden="1"/>
    </xf>
    <xf numFmtId="0" fontId="18" fillId="0" borderId="9" xfId="201" applyFont="1" applyBorder="1" applyAlignment="1" applyProtection="1">
      <alignment vertical="center"/>
      <protection hidden="1"/>
    </xf>
    <xf numFmtId="0" fontId="6" fillId="0" borderId="10" xfId="201" applyFont="1" applyBorder="1" applyAlignment="1" applyProtection="1">
      <alignment vertical="center"/>
      <protection hidden="1"/>
    </xf>
    <xf numFmtId="0" fontId="18" fillId="0" borderId="0" xfId="201" applyFont="1" applyAlignment="1" applyProtection="1">
      <alignment vertical="center"/>
      <protection hidden="1"/>
    </xf>
    <xf numFmtId="0" fontId="16" fillId="0" borderId="0" xfId="202" applyFont="1" applyAlignment="1" applyProtection="1">
      <alignment vertical="center"/>
      <protection hidden="1"/>
    </xf>
    <xf numFmtId="0" fontId="17" fillId="0" borderId="0" xfId="202" applyAlignment="1" applyProtection="1">
      <alignment vertical="center"/>
      <protection hidden="1"/>
    </xf>
    <xf numFmtId="0" fontId="17" fillId="0" borderId="0" xfId="202"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xf numFmtId="0" fontId="6" fillId="0" borderId="0" xfId="201" applyFont="1" applyAlignment="1" applyProtection="1">
      <alignment vertical="top"/>
      <protection hidden="1"/>
    </xf>
    <xf numFmtId="0" fontId="26" fillId="0" borderId="0" xfId="201" applyFont="1" applyAlignment="1" applyProtection="1">
      <alignment horizontal="center" vertical="center"/>
      <protection hidden="1"/>
    </xf>
    <xf numFmtId="0" fontId="16" fillId="0" borderId="0" xfId="201" applyFont="1" applyAlignment="1" applyProtection="1">
      <alignment vertical="center"/>
      <protection hidden="1"/>
    </xf>
    <xf numFmtId="0" fontId="17" fillId="0" borderId="0" xfId="201" applyFont="1" applyAlignment="1" applyProtection="1">
      <alignment vertical="center"/>
      <protection hidden="1"/>
    </xf>
    <xf numFmtId="0" fontId="16" fillId="0" borderId="0" xfId="204" applyFont="1" applyAlignment="1" applyProtection="1">
      <alignment vertical="top"/>
      <protection hidden="1"/>
    </xf>
    <xf numFmtId="0" fontId="17" fillId="0" borderId="0" xfId="201" applyFont="1" applyAlignment="1" applyProtection="1">
      <alignment vertical="top"/>
      <protection hidden="1"/>
    </xf>
    <xf numFmtId="0" fontId="26" fillId="0" borderId="0" xfId="201" applyFont="1" applyAlignment="1" applyProtection="1">
      <alignment vertical="center"/>
      <protection hidden="1"/>
    </xf>
    <xf numFmtId="177" fontId="16" fillId="0" borderId="11" xfId="201" applyNumberFormat="1" applyFont="1" applyBorder="1" applyAlignment="1" applyProtection="1">
      <alignment horizontal="center" vertical="center"/>
      <protection hidden="1"/>
    </xf>
    <xf numFmtId="0" fontId="17" fillId="0" borderId="12" xfId="201" applyFont="1" applyBorder="1" applyAlignment="1" applyProtection="1">
      <alignment horizontal="center" vertical="center"/>
      <protection hidden="1"/>
    </xf>
    <xf numFmtId="0" fontId="17" fillId="0" borderId="13" xfId="201" applyFont="1" applyBorder="1" applyAlignment="1" applyProtection="1">
      <alignment vertical="center"/>
      <protection hidden="1"/>
    </xf>
    <xf numFmtId="0" fontId="16" fillId="0" borderId="0" xfId="201" applyFont="1" applyAlignment="1" applyProtection="1">
      <alignment vertical="center" wrapText="1"/>
      <protection hidden="1"/>
    </xf>
    <xf numFmtId="4" fontId="16" fillId="0" borderId="0" xfId="201" applyNumberFormat="1" applyFont="1" applyAlignment="1" applyProtection="1">
      <alignment vertical="center"/>
      <protection hidden="1"/>
    </xf>
    <xf numFmtId="0" fontId="17" fillId="0" borderId="0" xfId="201" applyFont="1" applyAlignment="1" applyProtection="1">
      <alignment horizontal="right" vertical="center"/>
      <protection hidden="1"/>
    </xf>
    <xf numFmtId="0" fontId="7" fillId="0" borderId="0" xfId="201" applyFont="1" applyAlignment="1" applyProtection="1">
      <alignment horizontal="center" vertical="top"/>
      <protection hidden="1"/>
    </xf>
    <xf numFmtId="0" fontId="16" fillId="0" borderId="5" xfId="201" applyFont="1" applyBorder="1" applyAlignment="1" applyProtection="1">
      <alignment vertical="top"/>
      <protection hidden="1"/>
    </xf>
    <xf numFmtId="0" fontId="16" fillId="0" borderId="11" xfId="201" applyFont="1" applyBorder="1" applyAlignment="1" applyProtection="1">
      <alignment horizontal="justify" vertical="top" wrapText="1"/>
      <protection hidden="1"/>
    </xf>
    <xf numFmtId="0" fontId="16" fillId="0" borderId="11" xfId="201" applyFont="1" applyBorder="1" applyAlignment="1" applyProtection="1">
      <alignment horizontal="right" vertical="center" wrapText="1" indent="5"/>
      <protection hidden="1"/>
    </xf>
    <xf numFmtId="0" fontId="17" fillId="0" borderId="13" xfId="201" applyFont="1" applyBorder="1" applyAlignment="1" applyProtection="1">
      <alignment horizontal="center" vertical="center"/>
      <protection hidden="1"/>
    </xf>
    <xf numFmtId="0" fontId="17" fillId="0" borderId="0" xfId="201" applyFont="1" applyAlignment="1" applyProtection="1">
      <alignment horizontal="left" vertical="center"/>
      <protection hidden="1"/>
    </xf>
    <xf numFmtId="0" fontId="6" fillId="0" borderId="0" xfId="201" applyFont="1" applyAlignment="1" applyProtection="1">
      <alignment horizontal="right"/>
      <protection hidden="1"/>
    </xf>
    <xf numFmtId="0" fontId="16" fillId="0" borderId="5" xfId="0" applyFont="1" applyBorder="1" applyAlignment="1">
      <alignment horizontal="left"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17" fillId="0" borderId="0" xfId="202"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201" applyFont="1" applyAlignment="1" applyProtection="1">
      <alignment horizontal="left" vertical="center" indent="1"/>
      <protection hidden="1"/>
    </xf>
    <xf numFmtId="0" fontId="17" fillId="0" borderId="0" xfId="204" applyFont="1" applyAlignment="1" applyProtection="1">
      <alignment horizontal="left" vertical="center" indent="1"/>
      <protection hidden="1"/>
    </xf>
    <xf numFmtId="0" fontId="17" fillId="0" borderId="5" xfId="0" applyFont="1" applyBorder="1" applyAlignment="1">
      <alignment horizontal="left" vertical="center"/>
    </xf>
    <xf numFmtId="0" fontId="17" fillId="0" borderId="0" xfId="0" applyFont="1" applyAlignment="1" applyProtection="1">
      <alignment horizontal="left" vertical="center"/>
      <protection hidden="1"/>
    </xf>
    <xf numFmtId="0" fontId="16" fillId="0" borderId="0" xfId="202" applyFont="1" applyAlignment="1" applyProtection="1">
      <alignment horizontal="left" vertical="center"/>
      <protection hidden="1"/>
    </xf>
    <xf numFmtId="0" fontId="16" fillId="0" borderId="4" xfId="198" applyNumberFormat="1" applyFont="1" applyFill="1" applyBorder="1" applyAlignment="1" applyProtection="1">
      <alignment horizontal="center" vertical="center"/>
    </xf>
    <xf numFmtId="0" fontId="16" fillId="0" borderId="4" xfId="198" applyNumberFormat="1" applyFont="1" applyFill="1" applyBorder="1" applyAlignment="1" applyProtection="1">
      <alignment horizontal="center" vertical="center" wrapText="1"/>
    </xf>
    <xf numFmtId="0" fontId="27" fillId="0" borderId="0" xfId="0" applyFont="1" applyAlignment="1">
      <alignment vertical="center" wrapText="1"/>
    </xf>
    <xf numFmtId="0" fontId="16" fillId="0" borderId="0" xfId="0" applyFont="1" applyAlignment="1">
      <alignment horizontal="left" vertical="top"/>
    </xf>
    <xf numFmtId="0" fontId="16" fillId="0" borderId="11" xfId="201" applyFont="1" applyBorder="1" applyAlignment="1" applyProtection="1">
      <alignment horizontal="center" vertical="center" wrapText="1"/>
      <protection hidden="1"/>
    </xf>
    <xf numFmtId="0" fontId="17" fillId="0" borderId="0" xfId="201" applyFont="1" applyAlignment="1" applyProtection="1">
      <alignment horizontal="center" vertical="center"/>
      <protection hidden="1"/>
    </xf>
    <xf numFmtId="0" fontId="16" fillId="0" borderId="0" xfId="201" applyFont="1" applyAlignment="1" applyProtection="1">
      <alignment horizontal="left" vertical="center" wrapText="1"/>
      <protection hidden="1"/>
    </xf>
    <xf numFmtId="0" fontId="16" fillId="0" borderId="0" xfId="201" applyFont="1" applyAlignment="1" applyProtection="1">
      <alignment horizontal="right" vertical="center" wrapText="1"/>
      <protection hidden="1"/>
    </xf>
    <xf numFmtId="0" fontId="30" fillId="0" borderId="0" xfId="0" applyFont="1"/>
    <xf numFmtId="0" fontId="16" fillId="0" borderId="5" xfId="0" applyFont="1" applyBorder="1" applyAlignment="1" applyProtection="1">
      <alignment horizontal="left" vertical="center"/>
      <protection hidden="1"/>
    </xf>
    <xf numFmtId="0" fontId="16" fillId="0" borderId="5" xfId="0" applyFont="1" applyBorder="1" applyAlignment="1" applyProtection="1">
      <alignment horizontal="justify" vertical="center"/>
      <protection hidden="1"/>
    </xf>
    <xf numFmtId="0" fontId="16" fillId="0" borderId="5" xfId="0" applyFont="1" applyBorder="1" applyAlignment="1" applyProtection="1">
      <alignment horizontal="center" vertical="center"/>
      <protection hidden="1"/>
    </xf>
    <xf numFmtId="0" fontId="16" fillId="0" borderId="5" xfId="0" applyFont="1" applyBorder="1" applyAlignment="1" applyProtection="1">
      <alignment vertical="center"/>
      <protection hidden="1"/>
    </xf>
    <xf numFmtId="0" fontId="16" fillId="0" borderId="5" xfId="0" applyFont="1" applyBorder="1" applyAlignment="1" applyProtection="1">
      <alignment horizontal="right" vertical="center"/>
      <protection hidden="1"/>
    </xf>
    <xf numFmtId="0" fontId="3" fillId="0" borderId="0" xfId="200" applyNumberFormat="1" applyFont="1" applyFill="1" applyBorder="1" applyAlignment="1" applyProtection="1">
      <alignment vertical="center"/>
      <protection hidden="1"/>
    </xf>
    <xf numFmtId="0" fontId="3" fillId="0" borderId="0" xfId="200"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198" applyNumberFormat="1" applyFill="1" applyBorder="1" applyAlignment="1" applyProtection="1">
      <alignment vertical="center"/>
      <protection hidden="1"/>
    </xf>
    <xf numFmtId="0" fontId="17" fillId="0" borderId="0" xfId="198" applyNumberFormat="1" applyFill="1" applyBorder="1" applyAlignment="1" applyProtection="1">
      <alignment vertical="center" wrapText="1"/>
      <protection hidden="1"/>
    </xf>
    <xf numFmtId="0" fontId="6" fillId="0" borderId="0" xfId="200" applyFont="1" applyAlignment="1" applyProtection="1">
      <alignment vertical="center"/>
      <protection hidden="1"/>
    </xf>
    <xf numFmtId="0" fontId="6" fillId="0" borderId="0" xfId="200" applyFont="1" applyAlignment="1" applyProtection="1">
      <alignment vertical="center" wrapText="1"/>
      <protection hidden="1"/>
    </xf>
    <xf numFmtId="0" fontId="7" fillId="0" borderId="0" xfId="200" applyFont="1" applyAlignment="1" applyProtection="1">
      <alignment vertical="center"/>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8" fillId="0" borderId="0" xfId="200" applyNumberFormat="1" applyFont="1" applyFill="1" applyBorder="1" applyAlignment="1" applyProtection="1">
      <alignment vertical="center"/>
      <protection hidden="1"/>
    </xf>
    <xf numFmtId="2" fontId="17" fillId="0" borderId="4" xfId="0" applyNumberFormat="1" applyFont="1" applyBorder="1" applyAlignment="1">
      <alignment horizontal="right" vertical="center"/>
    </xf>
    <xf numFmtId="0" fontId="16" fillId="0" borderId="0" xfId="0" applyFont="1" applyAlignment="1">
      <alignment horizontal="left" vertical="center" indent="1"/>
    </xf>
    <xf numFmtId="0" fontId="16" fillId="0" borderId="0" xfId="201" applyFont="1" applyAlignment="1" applyProtection="1">
      <alignment horizontal="left" vertical="center" indent="1"/>
      <protection hidden="1"/>
    </xf>
    <xf numFmtId="0" fontId="16" fillId="0" borderId="0" xfId="202" applyFont="1" applyAlignment="1" applyProtection="1">
      <alignment horizontal="center" vertical="center"/>
      <protection hidden="1"/>
    </xf>
    <xf numFmtId="0" fontId="16" fillId="0" borderId="4" xfId="0" applyFont="1" applyBorder="1" applyAlignment="1" applyProtection="1">
      <alignment horizontal="left" vertical="center" wrapText="1"/>
      <protection hidden="1"/>
    </xf>
    <xf numFmtId="168" fontId="16" fillId="0" borderId="4" xfId="0" applyNumberFormat="1" applyFont="1" applyBorder="1" applyAlignment="1" applyProtection="1">
      <alignment horizontal="center" vertical="center" wrapText="1"/>
      <protection hidden="1"/>
    </xf>
    <xf numFmtId="0" fontId="16" fillId="0" borderId="0" xfId="0" applyFont="1" applyAlignment="1" applyProtection="1">
      <alignment horizontal="left" vertical="center" indent="1"/>
      <protection hidden="1"/>
    </xf>
    <xf numFmtId="0" fontId="16" fillId="0" borderId="0" xfId="202" applyFont="1" applyAlignment="1" applyProtection="1">
      <alignment horizontal="left" vertical="top"/>
      <protection hidden="1"/>
    </xf>
    <xf numFmtId="178" fontId="16" fillId="0" borderId="0" xfId="0" applyNumberFormat="1" applyFont="1" applyAlignment="1">
      <alignment horizontal="left" vertical="center" indent="1"/>
    </xf>
    <xf numFmtId="178" fontId="16" fillId="0" borderId="0" xfId="0" applyNumberFormat="1" applyFont="1" applyAlignment="1" applyProtection="1">
      <alignment horizontal="justify" vertical="center"/>
      <protection hidden="1"/>
    </xf>
    <xf numFmtId="178" fontId="16" fillId="0" borderId="0" xfId="0" applyNumberFormat="1" applyFont="1" applyAlignment="1" applyProtection="1">
      <alignment horizontal="left" vertical="center" indent="1"/>
      <protection hidden="1"/>
    </xf>
    <xf numFmtId="0" fontId="3" fillId="0" borderId="0" xfId="196" applyAlignment="1" applyProtection="1">
      <alignment vertical="center"/>
      <protection hidden="1"/>
    </xf>
    <xf numFmtId="0" fontId="3" fillId="0" borderId="0" xfId="196" applyProtection="1">
      <protection hidden="1"/>
    </xf>
    <xf numFmtId="1" fontId="17" fillId="0" borderId="0" xfId="205" applyNumberFormat="1" applyFont="1" applyAlignment="1" applyProtection="1">
      <alignment vertical="center" wrapText="1"/>
      <protection hidden="1"/>
    </xf>
    <xf numFmtId="1" fontId="16" fillId="0" borderId="0" xfId="205" applyNumberFormat="1" applyFont="1" applyAlignment="1" applyProtection="1">
      <alignment horizontal="center" vertical="center" wrapText="1"/>
      <protection hidden="1"/>
    </xf>
    <xf numFmtId="0" fontId="16" fillId="0" borderId="0" xfId="205" applyFont="1" applyAlignment="1" applyProtection="1">
      <alignment horizontal="center" vertical="center" wrapText="1"/>
      <protection hidden="1"/>
    </xf>
    <xf numFmtId="0" fontId="3" fillId="0" borderId="0" xfId="205" applyProtection="1">
      <protection hidden="1"/>
    </xf>
    <xf numFmtId="4" fontId="16" fillId="0" borderId="0" xfId="205" applyNumberFormat="1" applyFont="1" applyAlignment="1" applyProtection="1">
      <alignment horizontal="center" vertical="center" wrapText="1"/>
      <protection hidden="1"/>
    </xf>
    <xf numFmtId="0" fontId="18" fillId="0" borderId="0" xfId="205" applyFont="1" applyProtection="1">
      <protection hidden="1"/>
    </xf>
    <xf numFmtId="4" fontId="16" fillId="0" borderId="4" xfId="205" applyNumberFormat="1" applyFont="1" applyBorder="1" applyAlignment="1" applyProtection="1">
      <alignment horizontal="center" vertical="center" wrapText="1"/>
      <protection hidden="1"/>
    </xf>
    <xf numFmtId="1" fontId="16" fillId="0" borderId="4" xfId="205" applyNumberFormat="1" applyFont="1" applyBorder="1" applyAlignment="1" applyProtection="1">
      <alignment vertical="center" wrapText="1"/>
      <protection hidden="1"/>
    </xf>
    <xf numFmtId="4" fontId="16" fillId="0" borderId="4" xfId="205" applyNumberFormat="1" applyFont="1" applyBorder="1" applyAlignment="1" applyProtection="1">
      <alignment horizontal="right" vertical="center" wrapText="1"/>
      <protection hidden="1"/>
    </xf>
    <xf numFmtId="4" fontId="16" fillId="0" borderId="14" xfId="205" applyNumberFormat="1" applyFont="1" applyBorder="1" applyAlignment="1" applyProtection="1">
      <alignment horizontal="right" vertical="center" wrapText="1"/>
      <protection hidden="1"/>
    </xf>
    <xf numFmtId="4" fontId="17" fillId="0" borderId="15" xfId="205" applyNumberFormat="1" applyFont="1" applyBorder="1" applyAlignment="1" applyProtection="1">
      <alignment horizontal="right" vertical="center" wrapText="1"/>
      <protection hidden="1"/>
    </xf>
    <xf numFmtId="0" fontId="18" fillId="0" borderId="0" xfId="205" applyFont="1" applyAlignment="1" applyProtection="1">
      <alignment vertical="center"/>
      <protection hidden="1"/>
    </xf>
    <xf numFmtId="1" fontId="17" fillId="0" borderId="4" xfId="205" applyNumberFormat="1" applyFont="1" applyBorder="1" applyAlignment="1" applyProtection="1">
      <alignment horizontal="center" vertical="center" wrapText="1"/>
      <protection hidden="1"/>
    </xf>
    <xf numFmtId="0" fontId="16" fillId="0" borderId="14" xfId="205" applyFont="1" applyBorder="1" applyAlignment="1" applyProtection="1">
      <alignment vertical="center" wrapText="1"/>
      <protection hidden="1"/>
    </xf>
    <xf numFmtId="0" fontId="16" fillId="0" borderId="15" xfId="205" applyFont="1" applyBorder="1" applyAlignment="1" applyProtection="1">
      <alignment vertical="center" wrapText="1"/>
      <protection hidden="1"/>
    </xf>
    <xf numFmtId="4" fontId="17" fillId="0" borderId="4" xfId="205" applyNumberFormat="1" applyFont="1" applyBorder="1" applyAlignment="1" applyProtection="1">
      <alignment vertical="center" wrapText="1"/>
      <protection hidden="1"/>
    </xf>
    <xf numFmtId="4" fontId="16" fillId="0" borderId="14" xfId="205" applyNumberFormat="1" applyFont="1" applyBorder="1" applyAlignment="1" applyProtection="1">
      <alignment vertical="center" wrapText="1"/>
      <protection hidden="1"/>
    </xf>
    <xf numFmtId="4" fontId="17" fillId="0" borderId="15" xfId="205" applyNumberFormat="1" applyFont="1" applyBorder="1" applyAlignment="1" applyProtection="1">
      <alignment vertical="center" wrapText="1"/>
      <protection hidden="1"/>
    </xf>
    <xf numFmtId="3" fontId="18" fillId="0" borderId="0" xfId="205" applyNumberFormat="1" applyFont="1" applyProtection="1">
      <protection hidden="1"/>
    </xf>
    <xf numFmtId="4" fontId="17" fillId="0" borderId="4" xfId="205" applyNumberFormat="1" applyFont="1" applyBorder="1" applyAlignment="1" applyProtection="1">
      <alignment horizontal="right" vertical="center" wrapText="1"/>
      <protection hidden="1"/>
    </xf>
    <xf numFmtId="4" fontId="16" fillId="0" borderId="4" xfId="205" applyNumberFormat="1" applyFont="1" applyBorder="1" applyAlignment="1" applyProtection="1">
      <alignment vertical="center" wrapText="1"/>
      <protection hidden="1"/>
    </xf>
    <xf numFmtId="4" fontId="16" fillId="0" borderId="15" xfId="205" applyNumberFormat="1" applyFont="1" applyBorder="1" applyAlignment="1" applyProtection="1">
      <alignment vertical="center" wrapText="1"/>
      <protection hidden="1"/>
    </xf>
    <xf numFmtId="0" fontId="16" fillId="2" borderId="14" xfId="205" applyFont="1" applyFill="1" applyBorder="1" applyAlignment="1" applyProtection="1">
      <alignment vertical="center" wrapText="1"/>
      <protection hidden="1"/>
    </xf>
    <xf numFmtId="0" fontId="17" fillId="0" borderId="15" xfId="205" applyFont="1" applyBorder="1" applyAlignment="1" applyProtection="1">
      <alignment vertical="center" wrapText="1"/>
      <protection hidden="1"/>
    </xf>
    <xf numFmtId="4" fontId="17" fillId="0" borderId="14" xfId="205" applyNumberFormat="1" applyFont="1" applyBorder="1" applyAlignment="1" applyProtection="1">
      <alignment vertical="center" wrapText="1"/>
      <protection hidden="1"/>
    </xf>
    <xf numFmtId="179" fontId="18" fillId="0" borderId="0" xfId="205" applyNumberFormat="1" applyFont="1" applyProtection="1">
      <protection hidden="1"/>
    </xf>
    <xf numFmtId="0" fontId="17" fillId="0" borderId="15" xfId="205" applyFont="1" applyBorder="1" applyAlignment="1" applyProtection="1">
      <alignment horizontal="center" vertical="center" wrapText="1"/>
      <protection hidden="1"/>
    </xf>
    <xf numFmtId="3" fontId="17" fillId="0" borderId="14" xfId="205" applyNumberFormat="1" applyFont="1" applyBorder="1" applyAlignment="1" applyProtection="1">
      <alignment horizontal="right" vertical="center" wrapText="1"/>
      <protection hidden="1"/>
    </xf>
    <xf numFmtId="3" fontId="16" fillId="0" borderId="14" xfId="205" applyNumberFormat="1" applyFont="1" applyBorder="1" applyAlignment="1" applyProtection="1">
      <alignment horizontal="right" vertical="center" wrapText="1"/>
      <protection hidden="1"/>
    </xf>
    <xf numFmtId="4" fontId="16" fillId="0" borderId="15" xfId="11" applyNumberFormat="1" applyFont="1" applyBorder="1" applyAlignment="1" applyProtection="1">
      <alignment horizontal="right" vertical="center" wrapText="1"/>
      <protection hidden="1"/>
    </xf>
    <xf numFmtId="4" fontId="16" fillId="0" borderId="14" xfId="11" applyNumberFormat="1" applyFont="1" applyBorder="1" applyAlignment="1" applyProtection="1">
      <alignment horizontal="right" vertical="center" wrapText="1"/>
      <protection hidden="1"/>
    </xf>
    <xf numFmtId="4" fontId="16" fillId="0" borderId="14" xfId="205" applyNumberFormat="1" applyFont="1" applyBorder="1" applyAlignment="1" applyProtection="1">
      <alignment horizontal="center" vertical="center" wrapText="1"/>
      <protection hidden="1"/>
    </xf>
    <xf numFmtId="4" fontId="16" fillId="0" borderId="15" xfId="205" applyNumberFormat="1" applyFont="1" applyBorder="1" applyAlignment="1" applyProtection="1">
      <alignment horizontal="right" vertical="center" wrapText="1"/>
      <protection hidden="1"/>
    </xf>
    <xf numFmtId="1" fontId="16" fillId="0" borderId="6" xfId="205" applyNumberFormat="1" applyFont="1" applyBorder="1" applyAlignment="1" applyProtection="1">
      <alignment horizontal="center" vertical="center" wrapText="1"/>
      <protection hidden="1"/>
    </xf>
    <xf numFmtId="0" fontId="17" fillId="0" borderId="0" xfId="205" applyFont="1" applyAlignment="1" applyProtection="1">
      <alignment horizontal="justify" vertical="center" wrapText="1"/>
      <protection hidden="1"/>
    </xf>
    <xf numFmtId="1" fontId="17" fillId="0" borderId="6" xfId="205" applyNumberFormat="1" applyFont="1" applyBorder="1" applyAlignment="1" applyProtection="1">
      <alignment horizontal="left" vertical="center" wrapText="1" indent="3"/>
      <protection hidden="1"/>
    </xf>
    <xf numFmtId="3" fontId="17" fillId="0" borderId="7" xfId="205" applyNumberFormat="1" applyFont="1" applyBorder="1" applyAlignment="1" applyProtection="1">
      <alignment horizontal="right" vertical="center" wrapText="1"/>
      <protection hidden="1"/>
    </xf>
    <xf numFmtId="4" fontId="17" fillId="0" borderId="7" xfId="205" applyNumberFormat="1" applyFont="1" applyBorder="1" applyAlignment="1" applyProtection="1">
      <alignment horizontal="right" vertical="center" wrapText="1"/>
      <protection hidden="1"/>
    </xf>
    <xf numFmtId="4" fontId="17" fillId="0" borderId="0" xfId="205" applyNumberFormat="1" applyFont="1" applyAlignment="1" applyProtection="1">
      <alignment vertical="center" wrapText="1"/>
      <protection hidden="1"/>
    </xf>
    <xf numFmtId="1" fontId="16" fillId="0" borderId="6" xfId="205" applyNumberFormat="1" applyFont="1" applyBorder="1" applyAlignment="1" applyProtection="1">
      <alignment horizontal="center" vertical="top" wrapText="1"/>
      <protection hidden="1"/>
    </xf>
    <xf numFmtId="0" fontId="34" fillId="0" borderId="0" xfId="201" applyFont="1" applyAlignment="1" applyProtection="1">
      <alignment vertical="top"/>
      <protection hidden="1"/>
    </xf>
    <xf numFmtId="0" fontId="31" fillId="0" borderId="0" xfId="195" applyProtection="1">
      <protection hidden="1"/>
    </xf>
    <xf numFmtId="0" fontId="35" fillId="0" borderId="0" xfId="195" applyFont="1" applyAlignment="1" applyProtection="1">
      <alignment horizontal="center" vertical="center" wrapText="1"/>
      <protection hidden="1"/>
    </xf>
    <xf numFmtId="0" fontId="17" fillId="0" borderId="0" xfId="195" applyFont="1" applyAlignment="1" applyProtection="1">
      <alignment vertical="center"/>
      <protection hidden="1"/>
    </xf>
    <xf numFmtId="0" fontId="16" fillId="0" borderId="0" xfId="195" applyFont="1" applyAlignment="1" applyProtection="1">
      <alignment horizontal="center" vertical="center"/>
      <protection hidden="1"/>
    </xf>
    <xf numFmtId="0" fontId="17" fillId="0" borderId="0" xfId="195" applyFont="1" applyAlignment="1" applyProtection="1">
      <alignment horizontal="justify" vertical="center"/>
      <protection hidden="1"/>
    </xf>
    <xf numFmtId="0" fontId="31" fillId="0" borderId="0" xfId="195" applyAlignment="1" applyProtection="1">
      <alignment vertical="center"/>
      <protection hidden="1"/>
    </xf>
    <xf numFmtId="0" fontId="17" fillId="0" borderId="0" xfId="195" applyFont="1" applyAlignment="1" applyProtection="1">
      <alignment horizontal="center" vertical="center"/>
      <protection hidden="1"/>
    </xf>
    <xf numFmtId="0" fontId="17" fillId="0" borderId="0" xfId="195" applyFont="1" applyProtection="1">
      <protection hidden="1"/>
    </xf>
    <xf numFmtId="0" fontId="17" fillId="0" borderId="0" xfId="195" applyFont="1" applyAlignment="1" applyProtection="1">
      <alignment vertical="center" wrapText="1"/>
      <protection hidden="1"/>
    </xf>
    <xf numFmtId="0" fontId="17" fillId="0" borderId="16" xfId="195" applyFont="1" applyBorder="1" applyAlignment="1" applyProtection="1">
      <alignment vertical="center"/>
      <protection hidden="1"/>
    </xf>
    <xf numFmtId="0" fontId="17" fillId="0" borderId="17" xfId="195" applyFont="1" applyBorder="1" applyAlignment="1" applyProtection="1">
      <alignment vertical="center"/>
      <protection hidden="1"/>
    </xf>
    <xf numFmtId="0" fontId="17" fillId="0" borderId="18" xfId="195" applyFont="1" applyBorder="1" applyAlignment="1" applyProtection="1">
      <alignment vertical="center"/>
      <protection hidden="1"/>
    </xf>
    <xf numFmtId="0" fontId="17" fillId="0" borderId="19" xfId="195" applyFont="1" applyBorder="1" applyAlignment="1" applyProtection="1">
      <alignment vertical="center"/>
      <protection hidden="1"/>
    </xf>
    <xf numFmtId="0" fontId="17" fillId="0" borderId="20" xfId="195" applyFont="1" applyBorder="1" applyAlignment="1" applyProtection="1">
      <alignment vertical="center"/>
      <protection hidden="1"/>
    </xf>
    <xf numFmtId="0" fontId="17" fillId="0" borderId="21" xfId="195" applyFont="1" applyBorder="1" applyAlignment="1" applyProtection="1">
      <alignment vertical="center"/>
      <protection hidden="1"/>
    </xf>
    <xf numFmtId="0" fontId="17" fillId="0" borderId="8" xfId="195" applyFont="1" applyBorder="1" applyAlignment="1" applyProtection="1">
      <alignment vertical="center"/>
      <protection hidden="1"/>
    </xf>
    <xf numFmtId="0" fontId="17" fillId="0" borderId="9" xfId="195" applyFont="1" applyBorder="1" applyAlignment="1" applyProtection="1">
      <alignment vertical="center"/>
      <protection hidden="1"/>
    </xf>
    <xf numFmtId="0" fontId="17" fillId="0" borderId="14" xfId="195" applyFont="1" applyBorder="1" applyAlignment="1" applyProtection="1">
      <alignment horizontal="left" vertical="center"/>
      <protection hidden="1"/>
    </xf>
    <xf numFmtId="0" fontId="17" fillId="0" borderId="15" xfId="195" applyFont="1" applyBorder="1" applyAlignment="1" applyProtection="1">
      <alignment horizontal="left" vertical="center"/>
      <protection hidden="1"/>
    </xf>
    <xf numFmtId="0" fontId="17" fillId="0" borderId="0" xfId="195" applyFont="1" applyAlignment="1" applyProtection="1">
      <alignment horizontal="left" vertical="center"/>
      <protection hidden="1"/>
    </xf>
    <xf numFmtId="0" fontId="16" fillId="0" borderId="0" xfId="198" applyNumberFormat="1" applyFont="1" applyFill="1" applyBorder="1" applyAlignment="1" applyProtection="1">
      <alignment horizontal="left" vertical="center"/>
    </xf>
    <xf numFmtId="0" fontId="16" fillId="0" borderId="0" xfId="202" applyFont="1" applyAlignment="1" applyProtection="1">
      <alignment vertical="top"/>
      <protection hidden="1"/>
    </xf>
    <xf numFmtId="0" fontId="36" fillId="0" borderId="0" xfId="195" applyFont="1" applyAlignment="1" applyProtection="1">
      <alignment vertical="center"/>
      <protection hidden="1"/>
    </xf>
    <xf numFmtId="0" fontId="36" fillId="0" borderId="0" xfId="195" applyFont="1" applyProtection="1">
      <protection hidden="1"/>
    </xf>
    <xf numFmtId="0" fontId="30" fillId="0" borderId="0" xfId="0" applyFont="1" applyProtection="1">
      <protection hidden="1"/>
    </xf>
    <xf numFmtId="0" fontId="30" fillId="0" borderId="0" xfId="0" applyFont="1" applyAlignment="1">
      <alignment vertical="center"/>
    </xf>
    <xf numFmtId="0" fontId="16" fillId="0" borderId="0" xfId="0" applyFont="1" applyAlignment="1" applyProtection="1">
      <alignment horizontal="left" vertical="center"/>
      <protection hidden="1"/>
    </xf>
    <xf numFmtId="0" fontId="1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6" fillId="0" borderId="0" xfId="0" applyFont="1" applyAlignment="1">
      <alignment vertical="center"/>
    </xf>
    <xf numFmtId="0" fontId="30" fillId="0" borderId="0" xfId="202" applyFont="1" applyAlignment="1" applyProtection="1">
      <alignment vertical="center"/>
      <protection hidden="1"/>
    </xf>
    <xf numFmtId="0" fontId="30" fillId="0" borderId="0" xfId="0" applyFont="1" applyAlignment="1" applyProtection="1">
      <alignment vertical="center"/>
      <protection hidden="1"/>
    </xf>
    <xf numFmtId="0" fontId="26" fillId="0" borderId="0" xfId="198" applyNumberFormat="1" applyFont="1" applyFill="1" applyBorder="1" applyAlignment="1" applyProtection="1">
      <alignment horizontal="center" vertical="center" wrapText="1"/>
      <protection hidden="1"/>
    </xf>
    <xf numFmtId="0" fontId="26" fillId="0" borderId="0" xfId="0" applyFont="1" applyAlignment="1">
      <alignment horizontal="center" vertical="center"/>
    </xf>
    <xf numFmtId="0" fontId="26" fillId="0" borderId="0" xfId="0" applyFont="1" applyAlignment="1" applyProtection="1">
      <alignment horizontal="center" vertical="center"/>
      <protection hidden="1"/>
    </xf>
    <xf numFmtId="0" fontId="30" fillId="0" borderId="0" xfId="198"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198"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2" applyFont="1" applyAlignment="1" applyProtection="1">
      <alignment horizontal="left" vertical="center" indent="1"/>
      <protection hidden="1"/>
    </xf>
    <xf numFmtId="0" fontId="30" fillId="0" borderId="0" xfId="202" applyFont="1" applyAlignment="1" applyProtection="1">
      <alignment horizontal="left" vertical="center"/>
      <protection hidden="1"/>
    </xf>
    <xf numFmtId="0" fontId="26" fillId="0" borderId="0" xfId="202" applyFont="1" applyAlignment="1" applyProtection="1">
      <alignmen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right" vertical="center"/>
      <protection hidden="1"/>
    </xf>
    <xf numFmtId="0" fontId="26" fillId="0" borderId="0" xfId="198" applyNumberFormat="1" applyFont="1" applyFill="1" applyBorder="1" applyAlignment="1" applyProtection="1">
      <alignment vertical="center" wrapText="1"/>
      <protection hidden="1"/>
    </xf>
    <xf numFmtId="0" fontId="30" fillId="0" borderId="0" xfId="207" applyFont="1" applyFill="1" applyBorder="1" applyAlignment="1" applyProtection="1">
      <alignment vertical="center" wrapText="1"/>
      <protection hidden="1"/>
    </xf>
    <xf numFmtId="0" fontId="30" fillId="0" borderId="0" xfId="207" applyNumberFormat="1" applyFont="1" applyFill="1" applyBorder="1" applyAlignment="1" applyProtection="1">
      <alignment horizontal="center" vertical="center" wrapText="1"/>
      <protection hidden="1"/>
    </xf>
    <xf numFmtId="3" fontId="30" fillId="0" borderId="0" xfId="207" applyNumberFormat="1" applyFont="1" applyFill="1" applyBorder="1" applyAlignment="1" applyProtection="1">
      <alignment horizontal="left" vertical="center" wrapText="1"/>
      <protection hidden="1"/>
    </xf>
    <xf numFmtId="0" fontId="30" fillId="0" borderId="0" xfId="207" applyFont="1" applyFill="1" applyBorder="1" applyAlignment="1" applyProtection="1">
      <alignment horizontal="center" vertical="center" wrapText="1"/>
      <protection hidden="1"/>
    </xf>
    <xf numFmtId="165" fontId="26" fillId="0" borderId="0" xfId="207" applyNumberFormat="1" applyFont="1" applyFill="1" applyBorder="1" applyAlignment="1" applyProtection="1">
      <alignment horizontal="center" vertical="center" wrapText="1"/>
      <protection hidden="1"/>
    </xf>
    <xf numFmtId="165" fontId="30" fillId="0" borderId="0" xfId="207" applyNumberFormat="1" applyFont="1" applyFill="1" applyBorder="1" applyAlignment="1" applyProtection="1">
      <alignment horizontal="center" vertical="center" wrapText="1"/>
      <protection hidden="1"/>
    </xf>
    <xf numFmtId="0" fontId="30" fillId="0" borderId="0" xfId="207" applyNumberFormat="1" applyFont="1" applyFill="1" applyBorder="1" applyAlignment="1" applyProtection="1">
      <alignment vertical="center" wrapText="1"/>
      <protection hidden="1"/>
    </xf>
    <xf numFmtId="0" fontId="30" fillId="0" borderId="0" xfId="207" applyFont="1" applyFill="1" applyBorder="1" applyAlignment="1" applyProtection="1">
      <alignment horizontal="left" vertical="center" wrapText="1"/>
      <protection hidden="1"/>
    </xf>
    <xf numFmtId="0" fontId="26" fillId="0" borderId="0" xfId="207"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198"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6" fillId="0" borderId="0" xfId="0" applyFont="1" applyAlignment="1" applyProtection="1">
      <alignment horizontal="center" vertical="center" wrapText="1"/>
      <protection hidden="1"/>
    </xf>
    <xf numFmtId="0" fontId="30" fillId="0" borderId="0" xfId="201" applyFont="1" applyAlignment="1" applyProtection="1">
      <alignment vertical="center"/>
      <protection hidden="1"/>
    </xf>
    <xf numFmtId="0" fontId="30" fillId="0" borderId="0" xfId="201" applyFont="1" applyAlignment="1" applyProtection="1">
      <alignment horizontal="right" vertical="center"/>
      <protection hidden="1"/>
    </xf>
    <xf numFmtId="0" fontId="30" fillId="0" borderId="0" xfId="201"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2" applyNumberFormat="1" applyFont="1" applyAlignment="1" applyProtection="1">
      <alignment vertical="center"/>
      <protection hidden="1"/>
    </xf>
    <xf numFmtId="2" fontId="30" fillId="0" borderId="0" xfId="0" applyNumberFormat="1" applyFont="1" applyProtection="1">
      <protection hidden="1"/>
    </xf>
    <xf numFmtId="0" fontId="26" fillId="0" borderId="0" xfId="0" applyFont="1" applyAlignment="1" applyProtection="1">
      <alignment horizontal="left" vertical="center" wrapText="1"/>
      <protection hidden="1"/>
    </xf>
    <xf numFmtId="0" fontId="26" fillId="0" borderId="0" xfId="207" applyFont="1" applyFill="1" applyBorder="1" applyAlignment="1" applyProtection="1">
      <alignment vertical="center"/>
      <protection hidden="1"/>
    </xf>
    <xf numFmtId="0" fontId="30" fillId="0" borderId="0" xfId="207"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07"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07"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07" quotePrefix="1" applyNumberFormat="1" applyFont="1" applyFill="1" applyBorder="1" applyAlignment="1" applyProtection="1">
      <alignment horizontal="left" vertical="center" wrapText="1"/>
      <protection hidden="1"/>
    </xf>
    <xf numFmtId="171" fontId="30" fillId="0" borderId="0" xfId="207" applyNumberFormat="1" applyFont="1" applyFill="1" applyBorder="1" applyAlignment="1" applyProtection="1">
      <alignment horizontal="left" vertical="center" wrapText="1"/>
      <protection hidden="1"/>
    </xf>
    <xf numFmtId="165" fontId="30" fillId="0" borderId="0" xfId="207" applyNumberFormat="1" applyFont="1" applyFill="1" applyBorder="1" applyAlignment="1" applyProtection="1">
      <alignment horizontal="left" vertical="center" wrapText="1"/>
      <protection hidden="1"/>
    </xf>
    <xf numFmtId="0" fontId="30" fillId="0" borderId="0" xfId="207" applyFont="1" applyFill="1" applyBorder="1" applyAlignment="1" applyProtection="1">
      <alignment horizontal="right" vertical="center" wrapText="1"/>
      <protection hidden="1"/>
    </xf>
    <xf numFmtId="0" fontId="26" fillId="0" borderId="0" xfId="207" applyFont="1" applyFill="1" applyBorder="1" applyAlignment="1" applyProtection="1">
      <alignment horizontal="center" vertical="center" wrapText="1"/>
      <protection hidden="1"/>
    </xf>
    <xf numFmtId="0" fontId="30" fillId="0" borderId="0" xfId="207" applyNumberFormat="1" applyFont="1" applyFill="1" applyBorder="1" applyAlignment="1" applyProtection="1">
      <alignment horizontal="center" vertical="center"/>
      <protection hidden="1"/>
    </xf>
    <xf numFmtId="0" fontId="30" fillId="0" borderId="0" xfId="207"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4" fontId="16" fillId="0" borderId="11" xfId="201"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7" fillId="0" borderId="0" xfId="0" applyFont="1" applyAlignment="1" applyProtection="1">
      <alignment vertical="center"/>
      <protection hidden="1"/>
    </xf>
    <xf numFmtId="2" fontId="27" fillId="0" borderId="0" xfId="0" applyNumberFormat="1" applyFont="1" applyAlignment="1" applyProtection="1">
      <alignment vertical="center"/>
      <protection hidden="1"/>
    </xf>
    <xf numFmtId="0" fontId="27" fillId="0" borderId="0" xfId="202" applyFont="1" applyAlignment="1" applyProtection="1">
      <alignment vertical="center" wrapText="1"/>
      <protection hidden="1"/>
    </xf>
    <xf numFmtId="4" fontId="16" fillId="0" borderId="4" xfId="11" applyNumberFormat="1" applyFont="1" applyBorder="1" applyAlignment="1" applyProtection="1">
      <alignment horizontal="right" vertical="center" wrapText="1"/>
      <protection hidden="1"/>
    </xf>
    <xf numFmtId="0" fontId="3" fillId="0" borderId="6" xfId="205" applyBorder="1" applyProtection="1">
      <protection hidden="1"/>
    </xf>
    <xf numFmtId="0" fontId="3" fillId="0" borderId="7" xfId="205" applyBorder="1" applyProtection="1">
      <protection hidden="1"/>
    </xf>
    <xf numFmtId="0" fontId="18" fillId="0" borderId="6" xfId="205" applyFont="1" applyBorder="1" applyProtection="1">
      <protection hidden="1"/>
    </xf>
    <xf numFmtId="0" fontId="18" fillId="0" borderId="7" xfId="205" applyFont="1" applyBorder="1" applyProtection="1">
      <protection hidden="1"/>
    </xf>
    <xf numFmtId="1" fontId="17" fillId="0" borderId="8" xfId="205" applyNumberFormat="1" applyFont="1" applyBorder="1" applyAlignment="1" applyProtection="1">
      <alignment horizontal="left" vertical="center" wrapText="1" indent="3"/>
      <protection hidden="1"/>
    </xf>
    <xf numFmtId="0" fontId="17" fillId="0" borderId="5" xfId="205" applyFont="1" applyBorder="1" applyAlignment="1" applyProtection="1">
      <alignment horizontal="justify" vertical="center" wrapText="1"/>
      <protection hidden="1"/>
    </xf>
    <xf numFmtId="4" fontId="17" fillId="0" borderId="9" xfId="205" applyNumberFormat="1" applyFont="1" applyBorder="1" applyAlignment="1" applyProtection="1">
      <alignment horizontal="justify" vertical="center" wrapText="1"/>
      <protection hidden="1"/>
    </xf>
    <xf numFmtId="0" fontId="17" fillId="0" borderId="0" xfId="0" applyFont="1" applyProtection="1">
      <protection hidden="1"/>
    </xf>
    <xf numFmtId="0" fontId="16" fillId="0" borderId="0" xfId="0" applyFont="1" applyProtection="1">
      <protection hidden="1"/>
    </xf>
    <xf numFmtId="0" fontId="39" fillId="0" borderId="0" xfId="201" applyFont="1" applyAlignment="1" applyProtection="1">
      <alignment vertical="top"/>
      <protection hidden="1"/>
    </xf>
    <xf numFmtId="0" fontId="30" fillId="0" borderId="0" xfId="0" applyFont="1" applyAlignment="1" applyProtection="1">
      <alignment horizontal="right" vertical="center"/>
      <protection hidden="1"/>
    </xf>
    <xf numFmtId="0" fontId="40" fillId="0" borderId="0" xfId="205" applyFont="1" applyProtection="1">
      <protection hidden="1"/>
    </xf>
    <xf numFmtId="0" fontId="30" fillId="0" borderId="0" xfId="200" applyNumberFormat="1" applyFont="1" applyFill="1" applyBorder="1" applyAlignment="1" applyProtection="1">
      <alignment vertical="center" wrapText="1"/>
      <protection hidden="1"/>
    </xf>
    <xf numFmtId="0" fontId="40" fillId="3" borderId="0" xfId="205" applyFont="1" applyFill="1" applyProtection="1">
      <protection hidden="1"/>
    </xf>
    <xf numFmtId="4" fontId="17" fillId="4" borderId="7" xfId="205" applyNumberFormat="1" applyFont="1" applyFill="1" applyBorder="1" applyAlignment="1" applyProtection="1">
      <alignment horizontal="right" vertical="center" wrapText="1"/>
      <protection hidden="1"/>
    </xf>
    <xf numFmtId="0" fontId="20" fillId="0" borderId="18" xfId="201" applyFont="1" applyBorder="1" applyAlignment="1" applyProtection="1">
      <alignment horizontal="center" vertical="center"/>
      <protection hidden="1"/>
    </xf>
    <xf numFmtId="0" fontId="0" fillId="0" borderId="0" xfId="0" applyAlignment="1">
      <alignment vertical="top"/>
    </xf>
    <xf numFmtId="0" fontId="5" fillId="0" borderId="4" xfId="201" applyFont="1" applyBorder="1" applyAlignment="1" applyProtection="1">
      <alignment vertical="center"/>
      <protection hidden="1"/>
    </xf>
    <xf numFmtId="0" fontId="43"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6" fillId="0" borderId="0" xfId="0" applyFont="1" applyAlignment="1" applyProtection="1">
      <alignment vertical="top"/>
      <protection hidden="1"/>
    </xf>
    <xf numFmtId="0" fontId="6" fillId="0" borderId="0" xfId="0" applyFont="1" applyAlignment="1" applyProtection="1">
      <alignment vertical="center"/>
      <protection hidden="1"/>
    </xf>
    <xf numFmtId="0" fontId="19" fillId="0" borderId="0" xfId="0" applyFont="1" applyProtection="1">
      <protection hidden="1"/>
    </xf>
    <xf numFmtId="0" fontId="16" fillId="0" borderId="0" xfId="0" applyFont="1" applyAlignment="1" applyProtection="1">
      <alignment horizontal="center" vertical="top"/>
      <protection hidden="1"/>
    </xf>
    <xf numFmtId="0" fontId="6"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7" fillId="0" borderId="0" xfId="0" quotePrefix="1" applyNumberFormat="1" applyFont="1" applyAlignment="1" applyProtection="1">
      <alignment horizontal="left" vertical="top" wrapText="1" indent="1"/>
      <protection hidden="1"/>
    </xf>
    <xf numFmtId="0" fontId="6" fillId="0" borderId="0" xfId="0" applyFont="1" applyAlignment="1" applyProtection="1">
      <alignment horizontal="justify" vertical="top"/>
      <protection hidden="1"/>
    </xf>
    <xf numFmtId="165" fontId="7"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6" fillId="0" borderId="0" xfId="0" applyFont="1" applyAlignment="1" applyProtection="1">
      <alignment horizontal="right" vertical="top" wrapText="1"/>
      <protection hidden="1"/>
    </xf>
    <xf numFmtId="0" fontId="6" fillId="0" borderId="0" xfId="0" applyFont="1" applyAlignment="1" applyProtection="1">
      <alignment horizontal="center" vertical="top" wrapText="1"/>
      <protection hidden="1"/>
    </xf>
    <xf numFmtId="0" fontId="17" fillId="0" borderId="0" xfId="0" applyFont="1" applyAlignment="1" applyProtection="1">
      <alignment vertical="top"/>
      <protection hidden="1"/>
    </xf>
    <xf numFmtId="0" fontId="6" fillId="0" borderId="0" xfId="0" applyFont="1" applyAlignment="1" applyProtection="1">
      <alignment horizontal="justify"/>
      <protection hidden="1"/>
    </xf>
    <xf numFmtId="0" fontId="6" fillId="0" borderId="0" xfId="0" applyFont="1" applyProtection="1">
      <protection hidden="1"/>
    </xf>
    <xf numFmtId="0" fontId="20" fillId="0" borderId="0" xfId="0" applyFont="1" applyAlignment="1" applyProtection="1">
      <alignment horizontal="center" vertical="top"/>
      <protection hidden="1"/>
    </xf>
    <xf numFmtId="0" fontId="16" fillId="0" borderId="0" xfId="0" applyFont="1" applyAlignment="1" applyProtection="1">
      <alignment horizontal="left" vertical="center" wrapText="1"/>
      <protection hidden="1"/>
    </xf>
    <xf numFmtId="0" fontId="16" fillId="0" borderId="0" xfId="198" applyNumberFormat="1" applyFont="1" applyFill="1" applyBorder="1" applyAlignment="1" applyProtection="1">
      <alignment horizontal="center" vertical="center" wrapText="1"/>
      <protection hidden="1"/>
    </xf>
    <xf numFmtId="0" fontId="17" fillId="0" borderId="0" xfId="202" applyAlignment="1" applyProtection="1">
      <alignment horizontal="left" vertical="center"/>
      <protection hidden="1"/>
    </xf>
    <xf numFmtId="2" fontId="17" fillId="0" borderId="0" xfId="198" applyNumberFormat="1" applyFill="1" applyBorder="1" applyAlignment="1" applyProtection="1">
      <alignment horizontal="right" vertical="center"/>
      <protection hidden="1"/>
    </xf>
    <xf numFmtId="10" fontId="17" fillId="0" borderId="0" xfId="0" applyNumberFormat="1" applyFont="1" applyAlignment="1">
      <alignment horizontal="center" vertical="center"/>
    </xf>
    <xf numFmtId="0" fontId="16" fillId="0" borderId="0" xfId="0" applyFont="1" applyAlignment="1" applyProtection="1">
      <alignment horizontal="center" vertical="center" wrapText="1"/>
      <protection hidden="1"/>
    </xf>
    <xf numFmtId="168" fontId="16" fillId="0" borderId="0" xfId="0" applyNumberFormat="1" applyFont="1" applyAlignment="1" applyProtection="1">
      <alignment horizontal="center" vertical="center" wrapText="1"/>
      <protection hidden="1"/>
    </xf>
    <xf numFmtId="169" fontId="16" fillId="0" borderId="0" xfId="11" applyNumberFormat="1" applyFont="1" applyFill="1" applyBorder="1" applyAlignment="1" applyProtection="1">
      <alignment horizontal="left" vertical="center" wrapText="1" indent="1"/>
      <protection hidden="1"/>
    </xf>
    <xf numFmtId="0" fontId="16" fillId="0" borderId="0" xfId="0" applyFont="1" applyAlignment="1" applyProtection="1">
      <alignment vertical="center" wrapText="1"/>
      <protection hidden="1"/>
    </xf>
    <xf numFmtId="169" fontId="17" fillId="0" borderId="0" xfId="11" applyNumberFormat="1" applyFont="1" applyFill="1" applyBorder="1" applyAlignment="1" applyProtection="1">
      <alignment horizontal="right" vertical="center" wrapText="1" indent="1"/>
      <protection hidden="1"/>
    </xf>
    <xf numFmtId="0" fontId="17" fillId="0" borderId="0" xfId="0" applyFont="1" applyAlignment="1" applyProtection="1">
      <alignment vertical="center" wrapText="1"/>
      <protection hidden="1"/>
    </xf>
    <xf numFmtId="2" fontId="17" fillId="0" borderId="0" xfId="202" applyNumberFormat="1" applyAlignment="1" applyProtection="1">
      <alignment horizontal="right" vertical="center"/>
      <protection hidden="1"/>
    </xf>
    <xf numFmtId="2" fontId="17" fillId="0" borderId="0" xfId="202" applyNumberFormat="1" applyAlignment="1" applyProtection="1">
      <alignment vertical="center"/>
      <protection hidden="1"/>
    </xf>
    <xf numFmtId="169" fontId="17" fillId="0" borderId="0" xfId="11" applyNumberFormat="1" applyFont="1" applyFill="1" applyBorder="1" applyAlignment="1" applyProtection="1">
      <alignment horizontal="left" vertical="center" wrapText="1"/>
      <protection hidden="1"/>
    </xf>
    <xf numFmtId="165" fontId="16" fillId="0" borderId="0" xfId="202" applyNumberFormat="1" applyFont="1" applyAlignment="1" applyProtection="1">
      <alignment horizontal="center" vertical="center"/>
      <protection hidden="1"/>
    </xf>
    <xf numFmtId="169" fontId="16" fillId="0" borderId="0" xfId="11" applyNumberFormat="1" applyFont="1" applyFill="1" applyBorder="1" applyAlignment="1" applyProtection="1">
      <alignment horizontal="right" vertical="center" wrapText="1" indent="1"/>
      <protection hidden="1"/>
    </xf>
    <xf numFmtId="169" fontId="16" fillId="0" borderId="0" xfId="11" applyNumberFormat="1" applyFont="1" applyFill="1" applyBorder="1" applyAlignment="1" applyProtection="1">
      <alignment horizontal="left" vertical="center" wrapText="1"/>
      <protection hidden="1"/>
    </xf>
    <xf numFmtId="0" fontId="17" fillId="0" borderId="0" xfId="202" applyAlignment="1" applyProtection="1">
      <alignment horizontal="left" vertical="center" wrapText="1"/>
      <protection hidden="1"/>
    </xf>
    <xf numFmtId="0" fontId="17" fillId="0" borderId="0" xfId="202" applyAlignment="1" applyProtection="1">
      <alignment horizontal="right" vertical="center" wrapText="1"/>
      <protection hidden="1"/>
    </xf>
    <xf numFmtId="0" fontId="17" fillId="0" borderId="0" xfId="0" applyFont="1" applyAlignment="1" applyProtection="1">
      <alignment horizontal="left" vertical="center" wrapText="1"/>
      <protection hidden="1"/>
    </xf>
    <xf numFmtId="169" fontId="17" fillId="0" borderId="0" xfId="11" applyNumberFormat="1" applyFont="1" applyFill="1" applyBorder="1" applyAlignment="1" applyProtection="1">
      <alignment horizontal="right" vertical="center" wrapText="1"/>
      <protection hidden="1"/>
    </xf>
    <xf numFmtId="0" fontId="44" fillId="0" borderId="0" xfId="0" applyFont="1"/>
    <xf numFmtId="0" fontId="44" fillId="0" borderId="0" xfId="0" applyFont="1" applyAlignment="1">
      <alignment vertical="center"/>
    </xf>
    <xf numFmtId="0" fontId="44" fillId="0" borderId="0" xfId="0" applyFont="1" applyAlignment="1">
      <alignment horizontal="center" vertical="center"/>
    </xf>
    <xf numFmtId="0" fontId="44" fillId="0" borderId="0" xfId="202" applyFont="1" applyAlignment="1" applyProtection="1">
      <alignment vertical="center"/>
      <protection hidden="1"/>
    </xf>
    <xf numFmtId="0" fontId="45" fillId="0" borderId="0" xfId="209" applyFont="1" applyAlignment="1" applyProtection="1">
      <alignment horizontal="center"/>
      <protection hidden="1"/>
    </xf>
    <xf numFmtId="0" fontId="45" fillId="0" borderId="0" xfId="209" applyFont="1" applyProtection="1">
      <protection hidden="1"/>
    </xf>
    <xf numFmtId="0" fontId="45" fillId="0" borderId="0" xfId="196" applyFont="1" applyAlignment="1" applyProtection="1">
      <alignment horizontal="left" vertical="center"/>
      <protection hidden="1"/>
    </xf>
    <xf numFmtId="0" fontId="45" fillId="0" borderId="0" xfId="196" applyFont="1" applyProtection="1">
      <protection hidden="1"/>
    </xf>
    <xf numFmtId="0" fontId="45" fillId="0" borderId="0" xfId="196" applyFont="1" applyAlignment="1" applyProtection="1">
      <alignment vertical="center"/>
      <protection hidden="1"/>
    </xf>
    <xf numFmtId="0" fontId="45" fillId="0" borderId="0" xfId="196" applyFont="1" applyAlignment="1" applyProtection="1">
      <alignment horizontal="center" vertical="center"/>
      <protection hidden="1"/>
    </xf>
    <xf numFmtId="0" fontId="45" fillId="0" borderId="0" xfId="196" applyFont="1" applyAlignment="1" applyProtection="1">
      <alignment horizontal="left"/>
      <protection hidden="1"/>
    </xf>
    <xf numFmtId="0" fontId="45" fillId="0" borderId="0" xfId="196" applyFont="1" applyAlignment="1" applyProtection="1">
      <alignment horizontal="center"/>
      <protection hidden="1"/>
    </xf>
    <xf numFmtId="1" fontId="17" fillId="4" borderId="11" xfId="195" applyNumberFormat="1" applyFont="1" applyFill="1" applyBorder="1" applyAlignment="1" applyProtection="1">
      <alignment horizontal="center" vertical="center"/>
      <protection locked="0"/>
    </xf>
    <xf numFmtId="0" fontId="27" fillId="0" borderId="0" xfId="195" applyFont="1" applyAlignment="1" applyProtection="1">
      <alignment horizontal="center" vertical="center"/>
      <protection hidden="1"/>
    </xf>
    <xf numFmtId="0" fontId="46" fillId="0" borderId="0" xfId="195" applyFont="1" applyAlignment="1" applyProtection="1">
      <alignment vertical="center"/>
      <protection hidden="1"/>
    </xf>
    <xf numFmtId="0" fontId="31" fillId="0" borderId="0" xfId="195" applyAlignment="1" applyProtection="1">
      <alignment horizontal="center"/>
      <protection hidden="1"/>
    </xf>
    <xf numFmtId="0" fontId="17" fillId="0" borderId="0" xfId="0" applyFont="1" applyAlignment="1">
      <alignment horizontal="center"/>
    </xf>
    <xf numFmtId="1" fontId="17" fillId="0" borderId="0" xfId="0" applyNumberFormat="1" applyFont="1"/>
    <xf numFmtId="2" fontId="17" fillId="0" borderId="0" xfId="0" applyNumberFormat="1" applyFont="1"/>
    <xf numFmtId="1" fontId="17" fillId="0" borderId="0" xfId="0" applyNumberFormat="1" applyFont="1" applyAlignment="1">
      <alignment vertical="center"/>
    </xf>
    <xf numFmtId="10" fontId="16" fillId="0" borderId="0" xfId="0" applyNumberFormat="1" applyFont="1" applyAlignment="1">
      <alignment horizontal="center" vertical="center"/>
    </xf>
    <xf numFmtId="2" fontId="17" fillId="0" borderId="0" xfId="0" applyNumberFormat="1" applyFont="1" applyAlignment="1">
      <alignment horizontal="center" vertical="center"/>
    </xf>
    <xf numFmtId="180" fontId="17" fillId="0" borderId="0" xfId="0" applyNumberFormat="1" applyFont="1" applyAlignment="1">
      <alignment horizontal="center"/>
    </xf>
    <xf numFmtId="15" fontId="17" fillId="0" borderId="0" xfId="0" applyNumberFormat="1" applyFont="1"/>
    <xf numFmtId="2" fontId="16" fillId="0" borderId="0" xfId="0" applyNumberFormat="1" applyFont="1" applyAlignment="1" applyProtection="1">
      <alignment horizontal="center" vertical="center"/>
      <protection hidden="1"/>
    </xf>
    <xf numFmtId="2" fontId="17" fillId="0" borderId="0" xfId="0" applyNumberFormat="1" applyFont="1" applyAlignment="1" applyProtection="1">
      <alignment vertical="center" wrapText="1"/>
      <protection hidden="1"/>
    </xf>
    <xf numFmtId="168" fontId="17" fillId="0" borderId="0" xfId="0" applyNumberFormat="1" applyFont="1" applyAlignment="1" applyProtection="1">
      <alignment horizontal="right" vertical="center" wrapText="1"/>
      <protection hidden="1"/>
    </xf>
    <xf numFmtId="2" fontId="17" fillId="0" borderId="0" xfId="0" applyNumberFormat="1" applyFont="1" applyAlignment="1" applyProtection="1">
      <alignment vertical="center"/>
      <protection hidden="1"/>
    </xf>
    <xf numFmtId="2" fontId="17" fillId="0" borderId="0" xfId="0" applyNumberFormat="1" applyFont="1" applyAlignment="1">
      <alignment vertical="center"/>
    </xf>
    <xf numFmtId="2" fontId="17" fillId="0" borderId="0" xfId="11" applyNumberFormat="1" applyFont="1" applyFill="1" applyBorder="1" applyAlignment="1" applyProtection="1">
      <alignment horizontal="center" vertical="center"/>
      <protection hidden="1"/>
    </xf>
    <xf numFmtId="2" fontId="16" fillId="0" borderId="0" xfId="0" applyNumberFormat="1" applyFont="1" applyAlignment="1" applyProtection="1">
      <alignment vertical="center"/>
      <protection hidden="1"/>
    </xf>
    <xf numFmtId="0" fontId="17" fillId="0" borderId="0" xfId="0" applyFont="1" applyAlignment="1">
      <alignment horizontal="right" vertical="center"/>
    </xf>
    <xf numFmtId="180" fontId="17" fillId="0" borderId="0" xfId="0" applyNumberFormat="1" applyFont="1" applyAlignment="1">
      <alignment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2" fontId="16" fillId="0" borderId="0" xfId="0" applyNumberFormat="1" applyFont="1" applyAlignment="1">
      <alignment vertical="center"/>
    </xf>
    <xf numFmtId="0" fontId="17" fillId="5" borderId="0" xfId="0" applyFont="1" applyFill="1"/>
    <xf numFmtId="0" fontId="16" fillId="0" borderId="0" xfId="0" applyFont="1" applyAlignment="1">
      <alignment vertical="center" wrapText="1"/>
    </xf>
    <xf numFmtId="0" fontId="44" fillId="0" borderId="0" xfId="198" applyNumberFormat="1" applyFont="1" applyFill="1" applyBorder="1" applyAlignment="1" applyProtection="1">
      <alignment vertical="center"/>
    </xf>
    <xf numFmtId="0" fontId="44" fillId="0" borderId="0" xfId="198" applyNumberFormat="1" applyFont="1" applyFill="1" applyBorder="1" applyAlignment="1" applyProtection="1">
      <alignment vertical="center" wrapText="1"/>
    </xf>
    <xf numFmtId="165" fontId="16" fillId="0" borderId="0" xfId="208" applyNumberFormat="1" applyFont="1" applyFill="1" applyBorder="1" applyAlignment="1" applyProtection="1">
      <alignment horizontal="center" vertical="center" wrapText="1"/>
      <protection hidden="1"/>
    </xf>
    <xf numFmtId="0" fontId="17" fillId="0" borderId="0" xfId="199" applyNumberFormat="1" applyFont="1" applyFill="1" applyBorder="1" applyAlignment="1" applyProtection="1">
      <alignment horizontal="justify" vertical="center" wrapText="1"/>
      <protection hidden="1"/>
    </xf>
    <xf numFmtId="179" fontId="17" fillId="0" borderId="0" xfId="11" applyNumberFormat="1" applyFont="1" applyFill="1" applyBorder="1" applyAlignment="1" applyProtection="1">
      <alignment horizontal="center" vertical="center" wrapText="1"/>
      <protection hidden="1"/>
    </xf>
    <xf numFmtId="0" fontId="17" fillId="0" borderId="0" xfId="199" applyNumberFormat="1" applyFont="1" applyFill="1" applyBorder="1" applyAlignment="1" applyProtection="1">
      <alignment horizontal="right" vertical="center"/>
      <protection hidden="1"/>
    </xf>
    <xf numFmtId="0" fontId="44" fillId="0" borderId="0" xfId="202" applyFont="1" applyAlignment="1" applyProtection="1">
      <alignment horizontal="left" vertical="center"/>
      <protection hidden="1"/>
    </xf>
    <xf numFmtId="2" fontId="30" fillId="0" borderId="0" xfId="198" applyNumberFormat="1" applyFont="1" applyFill="1" applyBorder="1" applyAlignment="1" applyProtection="1">
      <alignment horizontal="right" vertical="center"/>
      <protection hidden="1"/>
    </xf>
    <xf numFmtId="2" fontId="26" fillId="0" borderId="0" xfId="198" applyNumberFormat="1" applyFont="1" applyFill="1" applyBorder="1" applyAlignment="1" applyProtection="1">
      <alignment horizontal="right" vertical="center"/>
      <protection hidden="1"/>
    </xf>
    <xf numFmtId="0" fontId="17" fillId="5" borderId="0" xfId="0" applyFont="1" applyFill="1" applyAlignment="1">
      <alignment horizontal="left" vertical="center"/>
    </xf>
    <xf numFmtId="1" fontId="17" fillId="5" borderId="0" xfId="0" applyNumberFormat="1" applyFont="1" applyFill="1"/>
    <xf numFmtId="0" fontId="44" fillId="0" borderId="0" xfId="0" applyFont="1" applyProtection="1">
      <protection hidden="1"/>
    </xf>
    <xf numFmtId="0" fontId="27" fillId="0" borderId="0" xfId="202" applyFont="1" applyAlignment="1" applyProtection="1">
      <alignment horizontal="center" vertical="center" wrapText="1"/>
      <protection hidden="1"/>
    </xf>
    <xf numFmtId="0" fontId="16" fillId="0" borderId="0" xfId="0" applyFont="1" applyAlignment="1">
      <alignment horizontal="left" vertical="center" wrapText="1"/>
    </xf>
    <xf numFmtId="0" fontId="44" fillId="0" borderId="0" xfId="198" applyNumberFormat="1" applyFont="1" applyFill="1" applyBorder="1" applyAlignment="1" applyProtection="1">
      <alignment horizontal="center" vertical="center"/>
    </xf>
    <xf numFmtId="0" fontId="27" fillId="0" borderId="0" xfId="0" applyFont="1" applyAlignment="1">
      <alignment vertical="center"/>
    </xf>
    <xf numFmtId="2" fontId="17" fillId="0" borderId="4" xfId="198" applyNumberFormat="1" applyFill="1" applyBorder="1" applyAlignment="1" applyProtection="1">
      <alignment horizontal="right" vertical="top"/>
    </xf>
    <xf numFmtId="0" fontId="16" fillId="0" borderId="0" xfId="207" applyFont="1" applyFill="1" applyBorder="1" applyAlignment="1">
      <alignment vertical="center" wrapText="1"/>
    </xf>
    <xf numFmtId="2" fontId="17" fillId="0" borderId="0" xfId="0" applyNumberFormat="1" applyFont="1" applyAlignment="1">
      <alignment horizontal="right" vertical="center"/>
    </xf>
    <xf numFmtId="2" fontId="17" fillId="6" borderId="4" xfId="0" applyNumberFormat="1" applyFont="1" applyFill="1" applyBorder="1" applyAlignment="1">
      <alignment horizontal="right" vertical="center"/>
    </xf>
    <xf numFmtId="0" fontId="17" fillId="6" borderId="4" xfId="0" applyFont="1" applyFill="1" applyBorder="1" applyAlignment="1">
      <alignment horizontal="center" vertical="top" wrapText="1"/>
    </xf>
    <xf numFmtId="0" fontId="16" fillId="6" borderId="14" xfId="207" applyFont="1" applyFill="1" applyBorder="1" applyAlignment="1">
      <alignment vertical="center" wrapText="1"/>
    </xf>
    <xf numFmtId="0" fontId="16" fillId="6" borderId="3" xfId="207" applyFont="1" applyFill="1" applyBorder="1" applyAlignment="1">
      <alignment vertical="center" wrapText="1"/>
    </xf>
    <xf numFmtId="0" fontId="16" fillId="6" borderId="15" xfId="207" applyFont="1" applyFill="1" applyBorder="1" applyAlignment="1">
      <alignment vertical="center" wrapText="1"/>
    </xf>
    <xf numFmtId="2" fontId="17" fillId="7" borderId="4" xfId="0" applyNumberFormat="1" applyFont="1" applyFill="1" applyBorder="1" applyAlignment="1">
      <alignment horizontal="right" vertical="center"/>
    </xf>
    <xf numFmtId="0" fontId="17" fillId="7" borderId="4" xfId="0" applyFont="1" applyFill="1" applyBorder="1" applyAlignment="1">
      <alignment vertical="center"/>
    </xf>
    <xf numFmtId="2" fontId="17" fillId="0" borderId="4" xfId="198" applyNumberFormat="1" applyFill="1" applyBorder="1" applyAlignment="1" applyProtection="1">
      <alignment horizontal="right" vertical="top"/>
      <protection hidden="1"/>
    </xf>
    <xf numFmtId="0" fontId="16" fillId="0" borderId="0" xfId="207" applyFont="1" applyFill="1" applyBorder="1" applyAlignment="1">
      <alignment vertical="top" wrapText="1"/>
    </xf>
    <xf numFmtId="2" fontId="17" fillId="0" borderId="0" xfId="0" applyNumberFormat="1" applyFont="1" applyAlignment="1">
      <alignment horizontal="right" vertical="top"/>
    </xf>
    <xf numFmtId="0" fontId="16" fillId="0" borderId="0" xfId="0" applyFont="1" applyAlignment="1">
      <alignment horizontal="justify" vertical="top"/>
    </xf>
    <xf numFmtId="178" fontId="16" fillId="0" borderId="0" xfId="0" applyNumberFormat="1" applyFont="1" applyAlignment="1" applyProtection="1">
      <alignment horizontal="justify" vertical="top"/>
      <protection hidden="1"/>
    </xf>
    <xf numFmtId="14" fontId="17" fillId="0" borderId="0" xfId="0" applyNumberFormat="1" applyFont="1" applyAlignment="1">
      <alignment horizontal="left" vertical="top"/>
    </xf>
    <xf numFmtId="0" fontId="16" fillId="0" borderId="0" xfId="0" applyFont="1" applyAlignment="1">
      <alignment horizontal="right" vertical="top"/>
    </xf>
    <xf numFmtId="0" fontId="17" fillId="0" borderId="0" xfId="0" applyFont="1" applyAlignment="1">
      <alignment vertical="top"/>
    </xf>
    <xf numFmtId="0" fontId="16"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16" fillId="7" borderId="4" xfId="207" applyFont="1" applyFill="1" applyBorder="1" applyAlignment="1">
      <alignment vertical="center" wrapText="1"/>
    </xf>
    <xf numFmtId="0" fontId="16" fillId="0" borderId="5" xfId="193" applyFont="1" applyBorder="1" applyAlignment="1">
      <alignment vertical="center"/>
    </xf>
    <xf numFmtId="0" fontId="17" fillId="0" borderId="5" xfId="193" applyFont="1" applyBorder="1" applyAlignment="1">
      <alignment vertical="center"/>
    </xf>
    <xf numFmtId="0" fontId="16" fillId="0" borderId="5" xfId="193" applyFont="1" applyBorder="1" applyAlignment="1">
      <alignment horizontal="right" vertical="center"/>
    </xf>
    <xf numFmtId="0" fontId="17" fillId="0" borderId="0" xfId="193" applyFont="1" applyAlignment="1">
      <alignment vertical="center"/>
    </xf>
    <xf numFmtId="0" fontId="17" fillId="0" borderId="0" xfId="193" applyFont="1"/>
    <xf numFmtId="0" fontId="30" fillId="0" borderId="0" xfId="193" applyFont="1"/>
    <xf numFmtId="0" fontId="30" fillId="0" borderId="0" xfId="193" applyFont="1" applyAlignment="1">
      <alignment horizontal="center" vertical="center"/>
    </xf>
    <xf numFmtId="0" fontId="44" fillId="0" borderId="0" xfId="193" applyFont="1"/>
    <xf numFmtId="0" fontId="44" fillId="0" borderId="0" xfId="193" applyFont="1" applyAlignment="1">
      <alignment vertical="center"/>
    </xf>
    <xf numFmtId="0" fontId="16" fillId="0" borderId="0" xfId="193" applyFont="1" applyAlignment="1">
      <alignment horizontal="center" vertical="center"/>
    </xf>
    <xf numFmtId="0" fontId="44" fillId="0" borderId="0" xfId="193" applyFont="1" applyAlignment="1">
      <alignment horizontal="left" vertical="center"/>
    </xf>
    <xf numFmtId="0" fontId="30" fillId="0" borderId="0" xfId="193" applyFont="1" applyAlignment="1">
      <alignment horizontal="center"/>
    </xf>
    <xf numFmtId="0" fontId="16" fillId="0" borderId="0" xfId="194" applyFont="1" applyAlignment="1">
      <alignment horizontal="left" vertical="center"/>
    </xf>
    <xf numFmtId="0" fontId="17" fillId="0" borderId="0" xfId="193" applyFont="1" applyAlignment="1">
      <alignment horizontal="justify" vertical="center"/>
    </xf>
    <xf numFmtId="4" fontId="16" fillId="0" borderId="0" xfId="193" applyNumberFormat="1" applyFont="1" applyAlignment="1">
      <alignment vertical="center"/>
    </xf>
    <xf numFmtId="0" fontId="16" fillId="0" borderId="0" xfId="193" applyFont="1" applyAlignment="1">
      <alignment horizontal="justify" vertical="center"/>
    </xf>
    <xf numFmtId="0" fontId="30" fillId="0" borderId="0" xfId="193" applyFont="1" applyAlignment="1">
      <alignment vertical="center"/>
    </xf>
    <xf numFmtId="178" fontId="16" fillId="0" borderId="0" xfId="193" applyNumberFormat="1" applyFont="1" applyAlignment="1">
      <alignment vertical="center"/>
    </xf>
    <xf numFmtId="0" fontId="16" fillId="0" borderId="0" xfId="193" applyFont="1" applyAlignment="1">
      <alignment horizontal="right" vertical="center"/>
    </xf>
    <xf numFmtId="0" fontId="17" fillId="0" borderId="0" xfId="193" applyFont="1" applyAlignment="1">
      <alignment horizontal="left" vertical="center"/>
    </xf>
    <xf numFmtId="0" fontId="16" fillId="0" borderId="0" xfId="193" applyFont="1" applyAlignment="1">
      <alignment horizontal="left" vertical="center" indent="2"/>
    </xf>
    <xf numFmtId="0" fontId="16" fillId="0" borderId="0" xfId="193" applyFont="1" applyAlignment="1">
      <alignment horizontal="left" vertical="center" indent="1"/>
    </xf>
    <xf numFmtId="0" fontId="17" fillId="0" borderId="0" xfId="193" applyFont="1" applyAlignment="1">
      <alignment horizontal="left" vertical="center" indent="1"/>
    </xf>
    <xf numFmtId="0" fontId="17" fillId="0" borderId="0" xfId="201" applyFont="1" applyAlignment="1" applyProtection="1">
      <alignment horizontal="left" vertical="top"/>
      <protection hidden="1"/>
    </xf>
    <xf numFmtId="0" fontId="16" fillId="0" borderId="0" xfId="198" applyNumberFormat="1" applyFont="1" applyFill="1" applyBorder="1" applyAlignment="1" applyProtection="1">
      <alignment horizontal="justify" vertical="center"/>
      <protection hidden="1"/>
    </xf>
    <xf numFmtId="0" fontId="27" fillId="0" borderId="0" xfId="202" applyFont="1" applyAlignment="1" applyProtection="1">
      <alignment horizontal="justify" vertical="center" wrapText="1"/>
      <protection hidden="1"/>
    </xf>
    <xf numFmtId="165" fontId="5"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48" fillId="0" borderId="0" xfId="0" applyFont="1" applyAlignment="1">
      <alignment vertical="top"/>
    </xf>
    <xf numFmtId="0" fontId="49" fillId="0" borderId="0" xfId="0" applyFont="1" applyAlignment="1">
      <alignment vertical="top"/>
    </xf>
    <xf numFmtId="165" fontId="5"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2" fillId="4" borderId="4" xfId="0" applyFont="1" applyFill="1" applyBorder="1" applyAlignment="1" applyProtection="1">
      <alignment vertical="center"/>
      <protection locked="0"/>
    </xf>
    <xf numFmtId="0" fontId="51" fillId="0" borderId="0" xfId="198" applyNumberFormat="1" applyFont="1" applyFill="1" applyBorder="1" applyProtection="1">
      <alignment vertical="top"/>
    </xf>
    <xf numFmtId="0" fontId="19" fillId="0" borderId="0" xfId="198" applyNumberFormat="1" applyFont="1" applyFill="1" applyBorder="1" applyProtection="1">
      <alignment vertical="top"/>
    </xf>
    <xf numFmtId="0" fontId="51" fillId="0" borderId="6" xfId="198" applyNumberFormat="1" applyFont="1" applyFill="1" applyBorder="1" applyProtection="1">
      <alignment vertical="top"/>
    </xf>
    <xf numFmtId="0" fontId="19" fillId="0" borderId="6" xfId="198" applyNumberFormat="1" applyFont="1" applyFill="1" applyBorder="1" applyProtection="1">
      <alignment vertical="top"/>
    </xf>
    <xf numFmtId="0" fontId="5" fillId="0" borderId="10" xfId="0" applyFont="1" applyBorder="1" applyAlignment="1">
      <alignment horizontal="left" vertical="top"/>
    </xf>
    <xf numFmtId="0" fontId="5" fillId="0" borderId="0" xfId="0" applyFont="1" applyAlignment="1">
      <alignment horizontal="left" vertical="top"/>
    </xf>
    <xf numFmtId="0" fontId="19" fillId="0" borderId="4" xfId="198" applyNumberFormat="1" applyFont="1" applyFill="1" applyBorder="1" applyAlignment="1" applyProtection="1">
      <alignment vertical="top" wrapText="1"/>
    </xf>
    <xf numFmtId="0" fontId="48" fillId="0" borderId="4" xfId="198" applyNumberFormat="1" applyFont="1" applyFill="1" applyBorder="1" applyAlignment="1" applyProtection="1">
      <alignment vertical="top" wrapText="1"/>
    </xf>
    <xf numFmtId="0" fontId="17" fillId="7" borderId="4" xfId="0" applyFont="1" applyFill="1" applyBorder="1" applyAlignment="1">
      <alignment horizontal="center" vertical="center" wrapText="1"/>
    </xf>
    <xf numFmtId="0" fontId="17" fillId="0" borderId="0" xfId="0" applyFont="1" applyAlignment="1">
      <alignment horizontal="center" vertical="top" wrapText="1"/>
    </xf>
    <xf numFmtId="0" fontId="17" fillId="0" borderId="0" xfId="198" applyNumberFormat="1" applyFill="1" applyBorder="1" applyProtection="1">
      <alignment vertical="top"/>
    </xf>
    <xf numFmtId="0" fontId="17" fillId="0" borderId="0" xfId="198" applyNumberFormat="1" applyFill="1" applyBorder="1" applyAlignment="1" applyProtection="1">
      <alignment vertical="top" wrapText="1"/>
    </xf>
    <xf numFmtId="0" fontId="17" fillId="0" borderId="0" xfId="198" applyNumberFormat="1" applyFill="1" applyBorder="1" applyAlignment="1" applyProtection="1">
      <alignment vertical="center" wrapText="1"/>
    </xf>
    <xf numFmtId="165" fontId="16"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4" xfId="0" applyFont="1" applyBorder="1" applyAlignment="1" applyProtection="1">
      <alignment horizontal="center" vertical="center" wrapText="1"/>
      <protection hidden="1"/>
    </xf>
    <xf numFmtId="0" fontId="16" fillId="0" borderId="4" xfId="0" applyFont="1" applyBorder="1" applyAlignment="1" applyProtection="1">
      <alignment vertical="center" wrapText="1"/>
      <protection hidden="1"/>
    </xf>
    <xf numFmtId="0" fontId="16"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6" fillId="0" borderId="0" xfId="0" quotePrefix="1" applyFont="1" applyAlignment="1" applyProtection="1">
      <alignment horizontal="center" vertical="center"/>
      <protection hidden="1"/>
    </xf>
    <xf numFmtId="2" fontId="16" fillId="0" borderId="0" xfId="202" applyNumberFormat="1" applyFont="1" applyAlignment="1" applyProtection="1">
      <alignment vertical="center"/>
      <protection hidden="1"/>
    </xf>
    <xf numFmtId="0" fontId="0" fillId="0" borderId="0" xfId="201" applyFont="1" applyAlignment="1" applyProtection="1">
      <alignment vertical="center"/>
      <protection hidden="1"/>
    </xf>
    <xf numFmtId="0" fontId="16" fillId="0" borderId="0" xfId="198" applyNumberFormat="1" applyFont="1" applyFill="1" applyBorder="1" applyAlignment="1" applyProtection="1">
      <alignment vertical="center"/>
      <protection hidden="1"/>
    </xf>
    <xf numFmtId="0" fontId="16" fillId="0" borderId="4" xfId="0" applyFont="1" applyBorder="1" applyAlignment="1">
      <alignment horizontal="left" vertical="top" wrapText="1"/>
    </xf>
    <xf numFmtId="0" fontId="6" fillId="0" borderId="4" xfId="0" applyFont="1" applyBorder="1" applyAlignment="1">
      <alignment vertical="top"/>
    </xf>
    <xf numFmtId="2" fontId="0" fillId="0" borderId="4" xfId="198" applyNumberFormat="1" applyFont="1" applyFill="1" applyBorder="1" applyAlignment="1" applyProtection="1">
      <alignment horizontal="right" vertical="top"/>
    </xf>
    <xf numFmtId="0" fontId="6" fillId="0" borderId="4" xfId="0" applyFont="1" applyBorder="1" applyAlignment="1" applyProtection="1">
      <alignment vertical="top"/>
      <protection locked="0"/>
    </xf>
    <xf numFmtId="0" fontId="7" fillId="0" borderId="4" xfId="202" applyFont="1" applyBorder="1" applyAlignment="1">
      <alignment vertical="center"/>
    </xf>
    <xf numFmtId="179" fontId="7" fillId="0" borderId="4" xfId="0" applyNumberFormat="1" applyFont="1" applyBorder="1" applyAlignment="1">
      <alignment vertical="center" wrapText="1"/>
    </xf>
    <xf numFmtId="0" fontId="7" fillId="0" borderId="4" xfId="0" applyFont="1" applyBorder="1" applyAlignment="1">
      <alignment horizontal="center" vertical="top" wrapText="1"/>
    </xf>
    <xf numFmtId="0" fontId="6" fillId="0" borderId="4" xfId="0" applyFont="1" applyBorder="1" applyAlignment="1">
      <alignment horizontal="right" vertical="top" wrapText="1"/>
    </xf>
    <xf numFmtId="0" fontId="6" fillId="0" borderId="4" xfId="0" applyFont="1" applyBorder="1" applyAlignment="1">
      <alignment horizontal="center" vertical="top"/>
    </xf>
    <xf numFmtId="3" fontId="6" fillId="0" borderId="4" xfId="11" applyNumberFormat="1" applyFont="1" applyFill="1" applyBorder="1" applyAlignment="1" applyProtection="1">
      <alignment horizontal="center" vertical="top"/>
    </xf>
    <xf numFmtId="0" fontId="6" fillId="6" borderId="4" xfId="0" applyFont="1" applyFill="1" applyBorder="1" applyAlignment="1">
      <alignment horizontal="center" vertical="top" wrapText="1"/>
    </xf>
    <xf numFmtId="0" fontId="6" fillId="6" borderId="4" xfId="202" applyFont="1" applyFill="1" applyBorder="1" applyAlignment="1">
      <alignment vertical="top" wrapText="1"/>
    </xf>
    <xf numFmtId="0" fontId="16" fillId="6" borderId="4" xfId="0" applyFont="1" applyFill="1" applyBorder="1" applyAlignment="1">
      <alignment horizontal="left" vertical="top" wrapText="1"/>
    </xf>
    <xf numFmtId="2" fontId="16" fillId="6" borderId="4" xfId="0" applyNumberFormat="1" applyFont="1" applyFill="1" applyBorder="1" applyAlignment="1">
      <alignment horizontal="right" vertical="top" wrapText="1"/>
    </xf>
    <xf numFmtId="4" fontId="16"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0" fillId="0" borderId="4" xfId="0" applyNumberFormat="1" applyFont="1" applyBorder="1" applyAlignment="1">
      <alignment horizontal="center" vertical="top" wrapText="1"/>
    </xf>
    <xf numFmtId="178" fontId="0" fillId="4" borderId="11" xfId="195" applyNumberFormat="1" applyFont="1" applyFill="1" applyBorder="1" applyAlignment="1" applyProtection="1">
      <alignment horizontal="center" vertical="center"/>
      <protection locked="0"/>
    </xf>
    <xf numFmtId="0" fontId="16" fillId="0" borderId="0" xfId="202" applyFont="1" applyAlignment="1" applyProtection="1">
      <alignment vertical="center" wrapText="1"/>
      <protection hidden="1"/>
    </xf>
    <xf numFmtId="0" fontId="54" fillId="0" borderId="0" xfId="201" applyFont="1" applyAlignment="1" applyProtection="1">
      <alignment vertical="top"/>
      <protection hidden="1"/>
    </xf>
    <xf numFmtId="0" fontId="55" fillId="0" borderId="0" xfId="0" applyFont="1" applyAlignment="1">
      <alignment vertical="top"/>
    </xf>
    <xf numFmtId="1" fontId="17" fillId="0" borderId="0" xfId="206" applyNumberFormat="1" applyFont="1" applyAlignment="1" applyProtection="1">
      <alignment vertical="center" wrapText="1"/>
      <protection hidden="1"/>
    </xf>
    <xf numFmtId="1" fontId="16" fillId="0" borderId="0" xfId="206" applyNumberFormat="1" applyFont="1" applyAlignment="1" applyProtection="1">
      <alignment horizontal="center" vertical="center" wrapText="1"/>
      <protection hidden="1"/>
    </xf>
    <xf numFmtId="0" fontId="16" fillId="0" borderId="0" xfId="206" applyFont="1" applyAlignment="1" applyProtection="1">
      <alignment horizontal="center" vertical="center" wrapText="1"/>
      <protection hidden="1"/>
    </xf>
    <xf numFmtId="0" fontId="33" fillId="0" borderId="0" xfId="206" applyProtection="1">
      <protection hidden="1"/>
    </xf>
    <xf numFmtId="4" fontId="16" fillId="0" borderId="0" xfId="206" applyNumberFormat="1" applyFont="1" applyAlignment="1" applyProtection="1">
      <alignment horizontal="center" vertical="center" wrapText="1"/>
      <protection hidden="1"/>
    </xf>
    <xf numFmtId="0" fontId="18" fillId="0" borderId="0" xfId="206" applyFont="1" applyProtection="1">
      <protection hidden="1"/>
    </xf>
    <xf numFmtId="1" fontId="16" fillId="0" borderId="4" xfId="206" applyNumberFormat="1" applyFont="1" applyBorder="1" applyAlignment="1" applyProtection="1">
      <alignment vertical="center" wrapText="1"/>
      <protection hidden="1"/>
    </xf>
    <xf numFmtId="4" fontId="16" fillId="0" borderId="4" xfId="206" applyNumberFormat="1" applyFont="1" applyBorder="1" applyAlignment="1" applyProtection="1">
      <alignment horizontal="right" vertical="center" wrapText="1"/>
      <protection hidden="1"/>
    </xf>
    <xf numFmtId="4" fontId="16" fillId="0" borderId="14" xfId="206" applyNumberFormat="1" applyFont="1" applyBorder="1" applyAlignment="1" applyProtection="1">
      <alignment horizontal="right" vertical="center" wrapText="1"/>
      <protection hidden="1"/>
    </xf>
    <xf numFmtId="4" fontId="17" fillId="0" borderId="15" xfId="206" applyNumberFormat="1" applyFont="1" applyBorder="1" applyAlignment="1" applyProtection="1">
      <alignment horizontal="right" vertical="center" wrapText="1"/>
      <protection hidden="1"/>
    </xf>
    <xf numFmtId="0" fontId="18" fillId="0" borderId="0" xfId="206" applyFont="1" applyAlignment="1" applyProtection="1">
      <alignment vertical="center"/>
      <protection hidden="1"/>
    </xf>
    <xf numFmtId="1" fontId="17" fillId="0" borderId="4" xfId="206" applyNumberFormat="1" applyFont="1" applyBorder="1" applyAlignment="1" applyProtection="1">
      <alignment horizontal="center" vertical="center" wrapText="1"/>
      <protection hidden="1"/>
    </xf>
    <xf numFmtId="0" fontId="16" fillId="0" borderId="14" xfId="206" applyFont="1" applyBorder="1" applyAlignment="1" applyProtection="1">
      <alignment vertical="center" wrapText="1"/>
      <protection hidden="1"/>
    </xf>
    <xf numFmtId="0" fontId="16" fillId="0" borderId="15" xfId="206" applyFont="1" applyBorder="1" applyAlignment="1" applyProtection="1">
      <alignment vertical="center" wrapText="1"/>
      <protection hidden="1"/>
    </xf>
    <xf numFmtId="4" fontId="17" fillId="0" borderId="4" xfId="206" applyNumberFormat="1" applyFont="1" applyBorder="1" applyAlignment="1" applyProtection="1">
      <alignment vertical="center" wrapText="1"/>
      <protection hidden="1"/>
    </xf>
    <xf numFmtId="4" fontId="16" fillId="0" borderId="14" xfId="206" applyNumberFormat="1" applyFont="1" applyBorder="1" applyAlignment="1" applyProtection="1">
      <alignment vertical="center" wrapText="1"/>
      <protection hidden="1"/>
    </xf>
    <xf numFmtId="4" fontId="17" fillId="0" borderId="15" xfId="206" applyNumberFormat="1" applyFont="1" applyBorder="1" applyAlignment="1" applyProtection="1">
      <alignment vertical="center" wrapText="1"/>
      <protection hidden="1"/>
    </xf>
    <xf numFmtId="3" fontId="18" fillId="0" borderId="0" xfId="206" applyNumberFormat="1" applyFont="1" applyProtection="1">
      <protection hidden="1"/>
    </xf>
    <xf numFmtId="4" fontId="17" fillId="0" borderId="4" xfId="206" applyNumberFormat="1" applyFont="1" applyBorder="1" applyAlignment="1" applyProtection="1">
      <alignment horizontal="right" vertical="center" wrapText="1"/>
      <protection hidden="1"/>
    </xf>
    <xf numFmtId="4" fontId="16" fillId="0" borderId="4" xfId="206" applyNumberFormat="1" applyFont="1" applyBorder="1" applyAlignment="1" applyProtection="1">
      <alignment vertical="center" wrapText="1"/>
      <protection hidden="1"/>
    </xf>
    <xf numFmtId="4" fontId="16" fillId="0" borderId="15" xfId="206" applyNumberFormat="1" applyFont="1" applyBorder="1" applyAlignment="1" applyProtection="1">
      <alignment vertical="center" wrapText="1"/>
      <protection hidden="1"/>
    </xf>
    <xf numFmtId="0" fontId="16" fillId="2" borderId="14" xfId="206" applyFont="1" applyFill="1" applyBorder="1" applyAlignment="1" applyProtection="1">
      <alignment vertical="center" wrapText="1"/>
      <protection hidden="1"/>
    </xf>
    <xf numFmtId="0" fontId="17" fillId="0" borderId="15" xfId="206" applyFont="1" applyBorder="1" applyAlignment="1" applyProtection="1">
      <alignment vertical="center" wrapText="1"/>
      <protection hidden="1"/>
    </xf>
    <xf numFmtId="4" fontId="17" fillId="0" borderId="14" xfId="206" applyNumberFormat="1" applyFont="1" applyBorder="1" applyAlignment="1" applyProtection="1">
      <alignment vertical="center" wrapText="1"/>
      <protection hidden="1"/>
    </xf>
    <xf numFmtId="2" fontId="18" fillId="0" borderId="0" xfId="206" applyNumberFormat="1" applyFont="1" applyProtection="1">
      <protection hidden="1"/>
    </xf>
    <xf numFmtId="179" fontId="18" fillId="0" borderId="0" xfId="206" applyNumberFormat="1" applyFont="1" applyProtection="1">
      <protection hidden="1"/>
    </xf>
    <xf numFmtId="0" fontId="17" fillId="0" borderId="15" xfId="206" applyFont="1" applyBorder="1" applyAlignment="1" applyProtection="1">
      <alignment horizontal="center" vertical="center" wrapText="1"/>
      <protection hidden="1"/>
    </xf>
    <xf numFmtId="3" fontId="17" fillId="0" borderId="4" xfId="206" applyNumberFormat="1" applyFont="1" applyBorder="1" applyAlignment="1" applyProtection="1">
      <alignment horizontal="right" vertical="center" wrapText="1"/>
      <protection hidden="1"/>
    </xf>
    <xf numFmtId="3" fontId="17" fillId="0" borderId="14" xfId="206" applyNumberFormat="1" applyFont="1" applyBorder="1" applyAlignment="1" applyProtection="1">
      <alignment horizontal="right" vertical="center" wrapText="1"/>
      <protection hidden="1"/>
    </xf>
    <xf numFmtId="3" fontId="16" fillId="0" borderId="14" xfId="206" applyNumberFormat="1" applyFont="1" applyBorder="1" applyAlignment="1" applyProtection="1">
      <alignment horizontal="right" vertical="center" wrapText="1"/>
      <protection hidden="1"/>
    </xf>
    <xf numFmtId="4" fontId="16" fillId="0" borderId="15" xfId="38" applyNumberFormat="1" applyFont="1" applyBorder="1" applyAlignment="1" applyProtection="1">
      <alignment horizontal="right" vertical="center" wrapText="1"/>
      <protection hidden="1"/>
    </xf>
    <xf numFmtId="3" fontId="16" fillId="0" borderId="4" xfId="38" applyNumberFormat="1" applyFont="1" applyBorder="1" applyAlignment="1" applyProtection="1">
      <alignment horizontal="right" vertical="center" wrapText="1"/>
      <protection hidden="1"/>
    </xf>
    <xf numFmtId="4" fontId="16" fillId="0" borderId="14" xfId="38" applyNumberFormat="1" applyFont="1" applyBorder="1" applyAlignment="1" applyProtection="1">
      <alignment horizontal="right" vertical="center" wrapText="1"/>
      <protection hidden="1"/>
    </xf>
    <xf numFmtId="4" fontId="16" fillId="0" borderId="14" xfId="206" applyNumberFormat="1" applyFont="1" applyBorder="1" applyAlignment="1" applyProtection="1">
      <alignment horizontal="center" vertical="center" wrapText="1"/>
      <protection hidden="1"/>
    </xf>
    <xf numFmtId="4" fontId="16" fillId="0" borderId="15" xfId="206" applyNumberFormat="1" applyFont="1" applyBorder="1" applyAlignment="1" applyProtection="1">
      <alignment horizontal="right" vertical="center" wrapText="1"/>
      <protection hidden="1"/>
    </xf>
    <xf numFmtId="1" fontId="17" fillId="0" borderId="27" xfId="206" applyNumberFormat="1" applyFont="1" applyBorder="1" applyAlignment="1" applyProtection="1">
      <alignment horizontal="center" vertical="center" wrapText="1"/>
      <protection hidden="1"/>
    </xf>
    <xf numFmtId="0" fontId="16" fillId="0" borderId="10" xfId="206" applyFont="1" applyBorder="1" applyAlignment="1" applyProtection="1">
      <alignment vertical="center" wrapText="1"/>
      <protection hidden="1"/>
    </xf>
    <xf numFmtId="4" fontId="17" fillId="0" borderId="10" xfId="206" applyNumberFormat="1" applyFont="1" applyBorder="1" applyAlignment="1" applyProtection="1">
      <alignment vertical="center" wrapText="1"/>
      <protection hidden="1"/>
    </xf>
    <xf numFmtId="4" fontId="16" fillId="0" borderId="10" xfId="206" applyNumberFormat="1" applyFont="1" applyBorder="1" applyAlignment="1" applyProtection="1">
      <alignment vertical="center" wrapText="1"/>
      <protection hidden="1"/>
    </xf>
    <xf numFmtId="4" fontId="17" fillId="0" borderId="28" xfId="206" applyNumberFormat="1" applyFont="1" applyBorder="1" applyAlignment="1" applyProtection="1">
      <alignment vertical="center" wrapText="1"/>
      <protection hidden="1"/>
    </xf>
    <xf numFmtId="1" fontId="16" fillId="0" borderId="6" xfId="206" applyNumberFormat="1" applyFont="1" applyBorder="1" applyAlignment="1" applyProtection="1">
      <alignment horizontal="center" vertical="center" wrapText="1"/>
      <protection hidden="1"/>
    </xf>
    <xf numFmtId="0" fontId="17" fillId="0" borderId="0" xfId="206" applyFont="1" applyAlignment="1" applyProtection="1">
      <alignment horizontal="justify" vertical="center" wrapText="1"/>
      <protection hidden="1"/>
    </xf>
    <xf numFmtId="2" fontId="0" fillId="0" borderId="6" xfId="206" applyNumberFormat="1" applyFont="1" applyBorder="1" applyAlignment="1" applyProtection="1">
      <alignment horizontal="left" vertical="center" wrapText="1" indent="3"/>
      <protection hidden="1"/>
    </xf>
    <xf numFmtId="0" fontId="0" fillId="0" borderId="0" xfId="206" applyFont="1" applyAlignment="1" applyProtection="1">
      <alignment vertical="center" wrapText="1"/>
      <protection hidden="1"/>
    </xf>
    <xf numFmtId="2" fontId="17" fillId="0" borderId="0" xfId="206" applyNumberFormat="1" applyFont="1" applyAlignment="1" applyProtection="1">
      <alignment horizontal="left" vertical="center" wrapText="1"/>
      <protection hidden="1"/>
    </xf>
    <xf numFmtId="0" fontId="0" fillId="0" borderId="0" xfId="206" applyFont="1" applyAlignment="1" applyProtection="1">
      <alignment horizontal="justify" vertical="center" wrapText="1"/>
      <protection hidden="1"/>
    </xf>
    <xf numFmtId="3" fontId="17" fillId="0" borderId="7" xfId="206" applyNumberFormat="1" applyFont="1" applyBorder="1" applyAlignment="1" applyProtection="1">
      <alignment horizontal="right" vertical="center" wrapText="1"/>
      <protection hidden="1"/>
    </xf>
    <xf numFmtId="10" fontId="17" fillId="0" borderId="0" xfId="206" applyNumberFormat="1" applyFont="1" applyAlignment="1" applyProtection="1">
      <alignment horizontal="left" vertical="center" wrapText="1"/>
      <protection hidden="1"/>
    </xf>
    <xf numFmtId="4" fontId="17" fillId="0" borderId="7" xfId="206" applyNumberFormat="1" applyFont="1" applyBorder="1" applyAlignment="1" applyProtection="1">
      <alignment horizontal="right" vertical="center" wrapText="1"/>
      <protection hidden="1"/>
    </xf>
    <xf numFmtId="1" fontId="16" fillId="0" borderId="6" xfId="206" applyNumberFormat="1" applyFont="1" applyBorder="1" applyAlignment="1" applyProtection="1">
      <alignment horizontal="center" vertical="top" wrapText="1"/>
      <protection hidden="1"/>
    </xf>
    <xf numFmtId="1" fontId="17" fillId="0" borderId="6" xfId="206" applyNumberFormat="1" applyFont="1" applyBorder="1" applyAlignment="1" applyProtection="1">
      <alignment horizontal="left" vertical="center" wrapText="1" indent="3"/>
      <protection hidden="1"/>
    </xf>
    <xf numFmtId="0" fontId="17" fillId="0" borderId="0" xfId="206" applyFont="1" applyAlignment="1" applyProtection="1">
      <alignment vertical="center" wrapText="1"/>
      <protection hidden="1"/>
    </xf>
    <xf numFmtId="10" fontId="16" fillId="7" borderId="0" xfId="206" applyNumberFormat="1" applyFont="1" applyFill="1" applyAlignment="1" applyProtection="1">
      <alignment vertical="center" wrapText="1"/>
      <protection locked="0" hidden="1"/>
    </xf>
    <xf numFmtId="1" fontId="0" fillId="0" borderId="6" xfId="206" applyNumberFormat="1" applyFont="1" applyBorder="1" applyAlignment="1" applyProtection="1">
      <alignment horizontal="left" vertical="center" wrapText="1" indent="3"/>
      <protection hidden="1"/>
    </xf>
    <xf numFmtId="2" fontId="16" fillId="0" borderId="0" xfId="206" applyNumberFormat="1" applyFont="1" applyAlignment="1" applyProtection="1">
      <alignment vertical="center" wrapText="1"/>
      <protection hidden="1"/>
    </xf>
    <xf numFmtId="4" fontId="17" fillId="7" borderId="7" xfId="206" applyNumberFormat="1" applyFont="1" applyFill="1" applyBorder="1" applyAlignment="1" applyProtection="1">
      <alignment horizontal="right" vertical="center" wrapText="1"/>
      <protection locked="0" hidden="1"/>
    </xf>
    <xf numFmtId="3" fontId="17" fillId="7" borderId="7" xfId="206" applyNumberFormat="1" applyFont="1" applyFill="1" applyBorder="1" applyAlignment="1" applyProtection="1">
      <alignment horizontal="right" vertical="center" wrapText="1"/>
      <protection locked="0" hidden="1"/>
    </xf>
    <xf numFmtId="4" fontId="17" fillId="0" borderId="7" xfId="206" applyNumberFormat="1" applyFont="1" applyBorder="1" applyAlignment="1" applyProtection="1">
      <alignment horizontal="justify" vertical="center" wrapText="1"/>
      <protection hidden="1"/>
    </xf>
    <xf numFmtId="1" fontId="0" fillId="0" borderId="0" xfId="206" applyNumberFormat="1" applyFont="1" applyAlignment="1" applyProtection="1">
      <alignment vertical="center" wrapText="1"/>
      <protection hidden="1"/>
    </xf>
    <xf numFmtId="4" fontId="17" fillId="0" borderId="0" xfId="206" applyNumberFormat="1" applyFont="1" applyAlignment="1" applyProtection="1">
      <alignment vertical="center" wrapText="1"/>
      <protection hidden="1"/>
    </xf>
    <xf numFmtId="1" fontId="53" fillId="0" borderId="8" xfId="206" applyNumberFormat="1" applyFont="1" applyBorder="1" applyAlignment="1" applyProtection="1">
      <alignment vertical="center" wrapText="1"/>
      <protection hidden="1"/>
    </xf>
    <xf numFmtId="1" fontId="17" fillId="0" borderId="5" xfId="206" applyNumberFormat="1" applyFont="1" applyBorder="1" applyAlignment="1" applyProtection="1">
      <alignment vertical="center" wrapText="1"/>
      <protection hidden="1"/>
    </xf>
    <xf numFmtId="1" fontId="17" fillId="0" borderId="9" xfId="206" applyNumberFormat="1" applyFont="1" applyBorder="1" applyAlignment="1" applyProtection="1">
      <alignment vertical="center" wrapText="1"/>
      <protection hidden="1"/>
    </xf>
    <xf numFmtId="4" fontId="17" fillId="0" borderId="8" xfId="206" applyNumberFormat="1" applyFont="1" applyBorder="1" applyAlignment="1" applyProtection="1">
      <alignment vertical="center" wrapText="1"/>
      <protection hidden="1"/>
    </xf>
    <xf numFmtId="4" fontId="17" fillId="0" borderId="9" xfId="206" applyNumberFormat="1" applyFont="1" applyBorder="1" applyAlignment="1" applyProtection="1">
      <alignment vertical="center" wrapText="1"/>
      <protection hidden="1"/>
    </xf>
    <xf numFmtId="4" fontId="16" fillId="0" borderId="11" xfId="206" applyNumberFormat="1" applyFont="1" applyBorder="1" applyAlignment="1" applyProtection="1">
      <alignment horizontal="center" vertical="center" wrapText="1"/>
      <protection hidden="1"/>
    </xf>
    <xf numFmtId="4" fontId="17" fillId="0" borderId="13" xfId="206" applyNumberFormat="1" applyFont="1" applyBorder="1" applyAlignment="1" applyProtection="1">
      <alignment vertical="center" wrapText="1"/>
      <protection hidden="1"/>
    </xf>
    <xf numFmtId="0" fontId="17" fillId="0" borderId="0" xfId="202" applyAlignment="1" applyProtection="1">
      <alignment vertical="top" wrapText="1"/>
      <protection hidden="1"/>
    </xf>
    <xf numFmtId="0" fontId="7" fillId="0" borderId="5" xfId="0" applyFont="1" applyBorder="1" applyAlignment="1">
      <alignment horizontal="left" vertical="center"/>
    </xf>
    <xf numFmtId="0" fontId="7" fillId="0" borderId="5" xfId="0" applyFont="1" applyBorder="1" applyAlignment="1">
      <alignment vertical="center"/>
    </xf>
    <xf numFmtId="0" fontId="7" fillId="0" borderId="5" xfId="0" applyFont="1" applyBorder="1" applyAlignment="1">
      <alignment horizontal="right" vertical="center"/>
    </xf>
    <xf numFmtId="0" fontId="34" fillId="0" borderId="0" xfId="0" applyFont="1"/>
    <xf numFmtId="0" fontId="6" fillId="0" borderId="0" xfId="0" applyFont="1"/>
    <xf numFmtId="0" fontId="6" fillId="0" borderId="0" xfId="0" applyFont="1" applyAlignment="1">
      <alignment horizontal="left" vertical="center"/>
    </xf>
    <xf numFmtId="0" fontId="6" fillId="0" borderId="0" xfId="0" applyFont="1" applyAlignment="1">
      <alignment vertical="center"/>
    </xf>
    <xf numFmtId="0" fontId="34" fillId="0" borderId="0" xfId="0" applyFont="1" applyAlignment="1">
      <alignment horizontal="left" vertical="center"/>
    </xf>
    <xf numFmtId="0" fontId="6" fillId="0" borderId="0" xfId="0" applyFont="1" applyAlignment="1">
      <alignment horizontal="center" vertical="center"/>
    </xf>
    <xf numFmtId="0" fontId="7" fillId="0" borderId="0" xfId="202" applyFont="1" applyAlignment="1" applyProtection="1">
      <alignment vertical="center"/>
      <protection hidden="1"/>
    </xf>
    <xf numFmtId="0" fontId="6" fillId="0" borderId="0" xfId="202" applyFont="1" applyAlignment="1" applyProtection="1">
      <alignment vertical="center"/>
      <protection hidden="1"/>
    </xf>
    <xf numFmtId="0" fontId="34" fillId="0" borderId="0" xfId="0" applyFont="1" applyAlignment="1" applyProtection="1">
      <alignment vertical="center"/>
      <protection hidden="1"/>
    </xf>
    <xf numFmtId="0" fontId="34" fillId="0" borderId="0" xfId="0" applyFont="1" applyAlignment="1">
      <alignment horizontal="center" vertical="center"/>
    </xf>
    <xf numFmtId="0" fontId="34" fillId="0" borderId="0" xfId="0" applyFont="1" applyAlignment="1">
      <alignment vertical="center"/>
    </xf>
    <xf numFmtId="0" fontId="7" fillId="0" borderId="0" xfId="0" applyFont="1" applyAlignment="1">
      <alignment horizontal="justify" vertical="center"/>
    </xf>
    <xf numFmtId="178" fontId="7" fillId="0" borderId="0" xfId="0" applyNumberFormat="1" applyFont="1" applyAlignment="1" applyProtection="1">
      <alignment horizontal="justify" vertical="center"/>
      <protection hidden="1"/>
    </xf>
    <xf numFmtId="0" fontId="7" fillId="0" borderId="0" xfId="0" applyFont="1" applyAlignment="1">
      <alignment horizontal="right" vertical="center"/>
    </xf>
    <xf numFmtId="0" fontId="6" fillId="0" borderId="0" xfId="198" applyNumberFormat="1" applyFont="1" applyFill="1" applyBorder="1" applyProtection="1">
      <alignment vertical="top"/>
    </xf>
    <xf numFmtId="0" fontId="7" fillId="0" borderId="5" xfId="0" applyFont="1" applyBorder="1" applyAlignment="1">
      <alignment horizontal="justify" vertical="center"/>
    </xf>
    <xf numFmtId="0" fontId="7" fillId="0" borderId="5" xfId="0" applyFont="1" applyBorder="1" applyAlignment="1">
      <alignment horizontal="center" vertical="center"/>
    </xf>
    <xf numFmtId="0" fontId="6" fillId="0" borderId="0" xfId="0" applyFont="1" applyAlignment="1">
      <alignment horizontal="justify" vertical="center"/>
    </xf>
    <xf numFmtId="0" fontId="7" fillId="0" borderId="0" xfId="0" applyFont="1" applyAlignment="1">
      <alignment vertical="center" wrapText="1"/>
    </xf>
    <xf numFmtId="0" fontId="61" fillId="0" borderId="0" xfId="0" applyFont="1" applyAlignment="1">
      <alignment vertical="center"/>
    </xf>
    <xf numFmtId="0" fontId="39" fillId="0" borderId="0" xfId="0" applyFont="1" applyAlignment="1">
      <alignment vertical="center"/>
    </xf>
    <xf numFmtId="0" fontId="6" fillId="0" borderId="0" xfId="198" applyNumberFormat="1" applyFont="1" applyFill="1" applyBorder="1" applyAlignment="1" applyProtection="1">
      <alignment horizontal="center" vertical="center"/>
    </xf>
    <xf numFmtId="0" fontId="6" fillId="0" borderId="0" xfId="198" applyNumberFormat="1" applyFont="1" applyFill="1" applyBorder="1" applyAlignment="1" applyProtection="1">
      <alignment vertical="center"/>
    </xf>
    <xf numFmtId="0" fontId="6" fillId="0" borderId="0" xfId="202" applyFont="1" applyAlignment="1" applyProtection="1">
      <alignment horizontal="center" vertical="center"/>
      <protection hidden="1"/>
    </xf>
    <xf numFmtId="0" fontId="6" fillId="0" borderId="0" xfId="0" applyFont="1" applyAlignment="1" applyProtection="1">
      <alignment horizontal="left" vertical="center"/>
      <protection hidden="1"/>
    </xf>
    <xf numFmtId="0" fontId="34" fillId="0" borderId="0" xfId="202" applyFont="1" applyAlignment="1" applyProtection="1">
      <alignment vertical="center"/>
      <protection hidden="1"/>
    </xf>
    <xf numFmtId="0" fontId="6" fillId="0" borderId="0" xfId="202" applyFont="1" applyAlignment="1" applyProtection="1">
      <alignment horizontal="left" vertical="center"/>
      <protection hidden="1"/>
    </xf>
    <xf numFmtId="0" fontId="7" fillId="0" borderId="0" xfId="202" applyFont="1" applyAlignment="1" applyProtection="1">
      <alignment horizontal="center" vertical="center"/>
      <protection hidden="1"/>
    </xf>
    <xf numFmtId="14" fontId="6" fillId="0" borderId="0" xfId="0" applyNumberFormat="1" applyFont="1" applyAlignment="1">
      <alignment horizontal="center" vertical="center"/>
    </xf>
    <xf numFmtId="0" fontId="6" fillId="0" borderId="0" xfId="198" applyNumberFormat="1" applyFont="1" applyFill="1" applyBorder="1" applyAlignment="1" applyProtection="1">
      <alignment horizontal="center" vertical="center"/>
      <protection hidden="1"/>
    </xf>
    <xf numFmtId="0" fontId="6" fillId="0" borderId="0" xfId="198" applyNumberFormat="1" applyFont="1" applyFill="1" applyBorder="1" applyAlignment="1" applyProtection="1">
      <alignment vertical="center"/>
      <protection hidden="1"/>
    </xf>
    <xf numFmtId="0" fontId="7" fillId="0" borderId="0" xfId="0" applyFont="1" applyAlignment="1">
      <alignment vertical="center"/>
    </xf>
    <xf numFmtId="0" fontId="34" fillId="0" borderId="0" xfId="0" applyFont="1" applyAlignment="1">
      <alignment horizontal="justify" vertical="center"/>
    </xf>
    <xf numFmtId="0" fontId="18" fillId="0" borderId="4" xfId="201" quotePrefix="1" applyFont="1" applyBorder="1" applyAlignment="1" applyProtection="1">
      <alignment horizontal="left" vertical="center"/>
      <protection hidden="1"/>
    </xf>
    <xf numFmtId="0" fontId="17" fillId="0" borderId="8" xfId="195" applyFont="1" applyBorder="1" applyAlignment="1" applyProtection="1">
      <alignment vertical="center" wrapText="1"/>
      <protection hidden="1"/>
    </xf>
    <xf numFmtId="0" fontId="17" fillId="0" borderId="29" xfId="195" applyFont="1" applyBorder="1" applyAlignment="1" applyProtection="1">
      <alignment vertical="center" wrapText="1"/>
      <protection hidden="1"/>
    </xf>
    <xf numFmtId="0" fontId="17" fillId="0" borderId="5" xfId="195" applyFont="1" applyBorder="1" applyAlignment="1" applyProtection="1">
      <alignment vertical="center" wrapText="1"/>
      <protection hidden="1"/>
    </xf>
    <xf numFmtId="0" fontId="17" fillId="0" borderId="30" xfId="195" applyFont="1" applyBorder="1" applyAlignment="1" applyProtection="1">
      <alignment vertical="center" wrapText="1"/>
      <protection hidden="1"/>
    </xf>
    <xf numFmtId="0" fontId="48" fillId="0" borderId="23" xfId="197" applyNumberFormat="1" applyFont="1" applyFill="1" applyBorder="1" applyAlignment="1" applyProtection="1">
      <alignment horizontal="center" vertical="top" wrapText="1"/>
    </xf>
    <xf numFmtId="0" fontId="62" fillId="0" borderId="4" xfId="197" applyNumberFormat="1" applyFont="1" applyFill="1" applyBorder="1" applyAlignment="1" applyProtection="1">
      <alignment vertical="top" wrapText="1"/>
    </xf>
    <xf numFmtId="0" fontId="48" fillId="2" borderId="4" xfId="197" applyNumberFormat="1" applyFont="1" applyFill="1" applyBorder="1" applyAlignment="1" applyProtection="1">
      <alignment horizontal="center" vertical="top" wrapText="1"/>
    </xf>
    <xf numFmtId="0" fontId="62" fillId="2" borderId="4" xfId="197" applyNumberFormat="1" applyFont="1" applyFill="1" applyBorder="1" applyAlignment="1" applyProtection="1">
      <alignment vertical="top" wrapText="1"/>
    </xf>
    <xf numFmtId="0" fontId="48" fillId="2" borderId="4" xfId="197" applyNumberFormat="1" applyFont="1" applyFill="1" applyBorder="1" applyAlignment="1" applyProtection="1">
      <alignment vertical="top" wrapText="1"/>
    </xf>
    <xf numFmtId="0" fontId="6" fillId="0" borderId="0" xfId="198" applyNumberFormat="1" applyFont="1" applyFill="1" applyBorder="1" applyAlignment="1" applyProtection="1">
      <alignment horizontal="justify" vertical="center" wrapText="1"/>
    </xf>
    <xf numFmtId="0" fontId="6" fillId="0" borderId="0" xfId="202" applyFont="1" applyAlignment="1" applyProtection="1">
      <alignment horizontal="justify" vertical="center"/>
      <protection hidden="1"/>
    </xf>
    <xf numFmtId="0" fontId="7" fillId="0" borderId="0" xfId="202" applyFont="1" applyAlignment="1" applyProtection="1">
      <alignment horizontal="justify" vertical="center"/>
      <protection hidden="1"/>
    </xf>
    <xf numFmtId="0" fontId="6" fillId="0" borderId="0" xfId="198" applyNumberFormat="1" applyFont="1" applyFill="1" applyBorder="1" applyAlignment="1" applyProtection="1">
      <alignment horizontal="justify" vertical="center"/>
      <protection hidden="1"/>
    </xf>
    <xf numFmtId="0" fontId="6" fillId="0" borderId="0" xfId="198" applyNumberFormat="1" applyFont="1" applyFill="1" applyBorder="1" applyAlignment="1" applyProtection="1">
      <alignment horizontal="justify" vertical="center" wrapText="1"/>
      <protection hidden="1"/>
    </xf>
    <xf numFmtId="0" fontId="7" fillId="0" borderId="5" xfId="0" applyFont="1" applyBorder="1" applyAlignment="1">
      <alignment horizontal="left" vertical="top"/>
    </xf>
    <xf numFmtId="0" fontId="6" fillId="0" borderId="5" xfId="0" applyFont="1" applyBorder="1" applyAlignment="1">
      <alignment vertical="top"/>
    </xf>
    <xf numFmtId="0" fontId="7" fillId="0" borderId="5" xfId="0" applyFont="1" applyBorder="1" applyAlignment="1">
      <alignment horizontal="center" vertical="top"/>
    </xf>
    <xf numFmtId="1" fontId="7" fillId="0" borderId="5" xfId="0" applyNumberFormat="1" applyFont="1" applyBorder="1" applyAlignment="1">
      <alignment horizontal="center" vertical="top"/>
    </xf>
    <xf numFmtId="0" fontId="7" fillId="0" borderId="5" xfId="0" applyFont="1" applyBorder="1" applyAlignment="1">
      <alignment vertical="top"/>
    </xf>
    <xf numFmtId="0" fontId="7" fillId="0" borderId="5" xfId="0" applyFont="1" applyBorder="1" applyAlignment="1">
      <alignment horizontal="right" vertical="top"/>
    </xf>
    <xf numFmtId="0" fontId="39" fillId="0" borderId="0" xfId="0" applyFont="1" applyAlignment="1">
      <alignment horizontal="left" vertical="top"/>
    </xf>
    <xf numFmtId="0" fontId="34" fillId="0" borderId="0" xfId="0" applyFont="1" applyAlignment="1">
      <alignment horizontal="center" vertical="top"/>
    </xf>
    <xf numFmtId="0" fontId="34" fillId="0" borderId="0" xfId="0" applyFont="1" applyAlignment="1">
      <alignment vertical="top"/>
    </xf>
    <xf numFmtId="0" fontId="6"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center" vertical="top"/>
    </xf>
    <xf numFmtId="1" fontId="6" fillId="0" borderId="0" xfId="0" applyNumberFormat="1" applyFont="1" applyAlignment="1">
      <alignment horizontal="center" vertical="top"/>
    </xf>
    <xf numFmtId="0" fontId="7" fillId="0" borderId="0" xfId="202" applyFont="1" applyAlignment="1" applyProtection="1">
      <alignment vertical="top"/>
      <protection hidden="1"/>
    </xf>
    <xf numFmtId="0" fontId="6" fillId="0" borderId="0" xfId="202" applyFont="1" applyAlignment="1" applyProtection="1">
      <alignment vertical="top"/>
      <protection hidden="1"/>
    </xf>
    <xf numFmtId="0" fontId="7" fillId="0" borderId="0" xfId="202" applyFont="1" applyAlignment="1" applyProtection="1">
      <alignment horizontal="center" vertical="top"/>
      <protection hidden="1"/>
    </xf>
    <xf numFmtId="1" fontId="7" fillId="0" borderId="0" xfId="202" applyNumberFormat="1" applyFont="1" applyAlignment="1" applyProtection="1">
      <alignment horizontal="center" vertical="top"/>
      <protection hidden="1"/>
    </xf>
    <xf numFmtId="0" fontId="6" fillId="0" borderId="0" xfId="0" applyFont="1" applyAlignment="1" applyProtection="1">
      <alignment horizontal="left" vertical="top"/>
      <protection hidden="1"/>
    </xf>
    <xf numFmtId="0" fontId="6" fillId="0" borderId="0" xfId="202" applyFont="1" applyAlignment="1" applyProtection="1">
      <alignment horizontal="left" vertical="top"/>
      <protection hidden="1"/>
    </xf>
    <xf numFmtId="0" fontId="6" fillId="0" borderId="0" xfId="202" applyFont="1" applyAlignment="1" applyProtection="1">
      <alignment horizontal="center" vertical="top"/>
      <protection hidden="1"/>
    </xf>
    <xf numFmtId="1" fontId="6" fillId="0" borderId="0" xfId="202" applyNumberFormat="1" applyFont="1" applyAlignment="1" applyProtection="1">
      <alignment horizontal="center" vertical="top"/>
      <protection hidden="1"/>
    </xf>
    <xf numFmtId="0" fontId="39" fillId="0" borderId="0" xfId="0" applyFont="1" applyAlignment="1">
      <alignment horizontal="left" vertical="top" wrapText="1"/>
    </xf>
    <xf numFmtId="0" fontId="34" fillId="0" borderId="0" xfId="0" applyFont="1" applyAlignment="1">
      <alignment horizontal="center" vertical="top" wrapText="1"/>
    </xf>
    <xf numFmtId="0" fontId="7" fillId="0" borderId="4" xfId="0" applyFont="1" applyBorder="1" applyAlignment="1">
      <alignment horizontal="center" vertical="top"/>
    </xf>
    <xf numFmtId="1" fontId="7" fillId="0" borderId="4" xfId="0" applyNumberFormat="1" applyFont="1" applyBorder="1" applyAlignment="1">
      <alignment horizontal="center" vertical="top"/>
    </xf>
    <xf numFmtId="0" fontId="7" fillId="0" borderId="0" xfId="0" applyFont="1" applyAlignment="1">
      <alignment horizontal="center" vertical="top"/>
    </xf>
    <xf numFmtId="0" fontId="7" fillId="0" borderId="0" xfId="0" applyFont="1" applyAlignment="1">
      <alignment horizontal="left" vertical="top"/>
    </xf>
    <xf numFmtId="0" fontId="7" fillId="0" borderId="0" xfId="0" applyFont="1" applyAlignment="1">
      <alignment horizontal="justify" vertical="top"/>
    </xf>
    <xf numFmtId="178" fontId="7" fillId="0" borderId="0" xfId="0" applyNumberFormat="1" applyFont="1" applyAlignment="1">
      <alignment vertical="top"/>
    </xf>
    <xf numFmtId="14" fontId="6" fillId="0" borderId="0" xfId="0" applyNumberFormat="1" applyFont="1" applyAlignment="1">
      <alignment horizontal="center" vertical="top"/>
    </xf>
    <xf numFmtId="1" fontId="7" fillId="0" borderId="0" xfId="0" applyNumberFormat="1" applyFont="1" applyAlignment="1">
      <alignment horizontal="center" vertical="top"/>
    </xf>
    <xf numFmtId="0" fontId="7" fillId="0" borderId="0" xfId="0" applyFont="1" applyAlignment="1">
      <alignment vertical="top"/>
    </xf>
    <xf numFmtId="0" fontId="34" fillId="0" borderId="0" xfId="0" applyFont="1" applyAlignment="1" applyProtection="1">
      <alignment horizontal="center" vertical="top"/>
      <protection hidden="1"/>
    </xf>
    <xf numFmtId="0" fontId="34" fillId="0" borderId="0" xfId="0" applyFont="1" applyAlignment="1" applyProtection="1">
      <alignment vertical="top"/>
      <protection hidden="1"/>
    </xf>
    <xf numFmtId="0" fontId="39" fillId="0" borderId="0" xfId="0" applyFont="1" applyAlignment="1" applyProtection="1">
      <alignment horizontal="right" vertical="top"/>
      <protection hidden="1"/>
    </xf>
    <xf numFmtId="1" fontId="34" fillId="0" borderId="0" xfId="0" applyNumberFormat="1" applyFont="1" applyAlignment="1" applyProtection="1">
      <alignment horizontal="center" vertical="top"/>
      <protection hidden="1"/>
    </xf>
    <xf numFmtId="0" fontId="39" fillId="0" borderId="0" xfId="0" applyFont="1" applyAlignment="1" applyProtection="1">
      <alignment horizontal="left" vertical="top"/>
      <protection hidden="1"/>
    </xf>
    <xf numFmtId="0" fontId="39" fillId="0" borderId="0" xfId="0" applyFont="1" applyAlignment="1" applyProtection="1">
      <alignment horizontal="center" vertical="top"/>
      <protection hidden="1"/>
    </xf>
    <xf numFmtId="1" fontId="39" fillId="0" borderId="0" xfId="0" applyNumberFormat="1" applyFont="1" applyAlignment="1" applyProtection="1">
      <alignment horizontal="center" vertical="top"/>
      <protection hidden="1"/>
    </xf>
    <xf numFmtId="0" fontId="39" fillId="0" borderId="0" xfId="0" applyFont="1" applyAlignment="1" applyProtection="1">
      <alignment vertical="top"/>
      <protection hidden="1"/>
    </xf>
    <xf numFmtId="0" fontId="34" fillId="0" borderId="0" xfId="0" applyFont="1" applyAlignment="1" applyProtection="1">
      <alignment horizontal="left" vertical="top"/>
      <protection hidden="1"/>
    </xf>
    <xf numFmtId="0" fontId="39" fillId="0" borderId="0" xfId="0" applyFont="1" applyAlignment="1" applyProtection="1">
      <alignment horizontal="center" vertical="top" wrapText="1"/>
      <protection hidden="1"/>
    </xf>
    <xf numFmtId="0" fontId="39" fillId="0" borderId="0" xfId="202" applyFont="1" applyAlignment="1" applyProtection="1">
      <alignment vertical="top"/>
      <protection hidden="1"/>
    </xf>
    <xf numFmtId="0" fontId="34" fillId="0" borderId="0" xfId="202" applyFont="1" applyAlignment="1" applyProtection="1">
      <alignment vertical="top"/>
      <protection hidden="1"/>
    </xf>
    <xf numFmtId="0" fontId="39" fillId="0" borderId="0" xfId="202" applyFont="1" applyAlignment="1" applyProtection="1">
      <alignment horizontal="center" vertical="top"/>
      <protection hidden="1"/>
    </xf>
    <xf numFmtId="1" fontId="39" fillId="0" borderId="0" xfId="202" applyNumberFormat="1" applyFont="1" applyAlignment="1" applyProtection="1">
      <alignment horizontal="center" vertical="top"/>
      <protection hidden="1"/>
    </xf>
    <xf numFmtId="0" fontId="34" fillId="0" borderId="0" xfId="202" applyFont="1" applyAlignment="1" applyProtection="1">
      <alignment horizontal="left" vertical="top"/>
      <protection hidden="1"/>
    </xf>
    <xf numFmtId="0" fontId="34" fillId="0" borderId="0" xfId="202" applyFont="1" applyAlignment="1" applyProtection="1">
      <alignment horizontal="center" vertical="top"/>
      <protection hidden="1"/>
    </xf>
    <xf numFmtId="1" fontId="34" fillId="0" borderId="0" xfId="202" applyNumberFormat="1" applyFont="1" applyAlignment="1" applyProtection="1">
      <alignment horizontal="center" vertical="top"/>
      <protection hidden="1"/>
    </xf>
    <xf numFmtId="0" fontId="39" fillId="0" borderId="0" xfId="0" applyFont="1" applyAlignment="1" applyProtection="1">
      <alignment vertical="top" wrapText="1"/>
      <protection hidden="1"/>
    </xf>
    <xf numFmtId="165" fontId="39" fillId="0" borderId="0" xfId="207" applyNumberFormat="1" applyFont="1" applyFill="1" applyBorder="1" applyAlignment="1" applyProtection="1">
      <alignment horizontal="center" vertical="top" wrapText="1"/>
      <protection hidden="1"/>
    </xf>
    <xf numFmtId="0" fontId="39" fillId="0" borderId="0" xfId="207" applyFont="1" applyFill="1" applyBorder="1" applyAlignment="1" applyProtection="1">
      <alignment vertical="top"/>
      <protection hidden="1"/>
    </xf>
    <xf numFmtId="0" fontId="34" fillId="0" borderId="0" xfId="207" applyNumberFormat="1" applyFont="1" applyFill="1" applyBorder="1" applyAlignment="1" applyProtection="1">
      <alignment horizontal="center" vertical="top" wrapText="1"/>
      <protection hidden="1"/>
    </xf>
    <xf numFmtId="1" fontId="34" fillId="0" borderId="0" xfId="207" applyNumberFormat="1" applyFont="1" applyFill="1" applyBorder="1" applyAlignment="1" applyProtection="1">
      <alignment horizontal="center" vertical="top" wrapText="1"/>
      <protection hidden="1"/>
    </xf>
    <xf numFmtId="2"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horizontal="right" vertical="top"/>
      <protection hidden="1"/>
    </xf>
    <xf numFmtId="165" fontId="34" fillId="0" borderId="0" xfId="207" applyNumberFormat="1" applyFont="1" applyFill="1" applyBorder="1" applyAlignment="1" applyProtection="1">
      <alignment horizontal="center" vertical="top" wrapText="1"/>
      <protection hidden="1"/>
    </xf>
    <xf numFmtId="0" fontId="34" fillId="0" borderId="0" xfId="207" applyFont="1" applyFill="1" applyBorder="1" applyAlignment="1" applyProtection="1">
      <alignment vertical="top" wrapText="1"/>
      <protection hidden="1"/>
    </xf>
    <xf numFmtId="168"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wrapText="1"/>
      <protection hidden="1"/>
    </xf>
    <xf numFmtId="0" fontId="34" fillId="0" borderId="0" xfId="207" applyNumberFormat="1" applyFont="1" applyFill="1" applyBorder="1" applyAlignment="1" applyProtection="1">
      <alignment vertical="top"/>
      <protection hidden="1"/>
    </xf>
    <xf numFmtId="167"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protection hidden="1"/>
    </xf>
    <xf numFmtId="0" fontId="34" fillId="0" borderId="0" xfId="207" applyFont="1" applyFill="1" applyBorder="1" applyAlignment="1" applyProtection="1">
      <alignment horizontal="center" vertical="top" wrapText="1"/>
      <protection hidden="1"/>
    </xf>
    <xf numFmtId="2" fontId="34" fillId="0" borderId="0" xfId="11" applyNumberFormat="1" applyFont="1" applyFill="1" applyBorder="1" applyAlignment="1" applyProtection="1">
      <alignment horizontal="right" vertical="top" wrapText="1"/>
      <protection hidden="1"/>
    </xf>
    <xf numFmtId="171" fontId="34" fillId="0" borderId="0" xfId="207" quotePrefix="1" applyNumberFormat="1" applyFont="1" applyFill="1" applyBorder="1" applyAlignment="1" applyProtection="1">
      <alignment vertical="top" wrapText="1"/>
      <protection hidden="1"/>
    </xf>
    <xf numFmtId="171" fontId="34" fillId="0" borderId="0" xfId="207" applyNumberFormat="1" applyFont="1" applyFill="1" applyBorder="1" applyAlignment="1" applyProtection="1">
      <alignment vertical="top" wrapText="1"/>
      <protection hidden="1"/>
    </xf>
    <xf numFmtId="0" fontId="39" fillId="0" borderId="0" xfId="207" applyFont="1" applyFill="1" applyBorder="1" applyAlignment="1" applyProtection="1">
      <alignment vertical="top" wrapText="1"/>
      <protection hidden="1"/>
    </xf>
    <xf numFmtId="165" fontId="34" fillId="0" borderId="0" xfId="207" applyNumberFormat="1" applyFont="1" applyFill="1" applyBorder="1" applyAlignment="1" applyProtection="1">
      <alignment vertical="top" wrapText="1"/>
      <protection hidden="1"/>
    </xf>
    <xf numFmtId="0" fontId="34" fillId="0" borderId="0" xfId="207" applyNumberFormat="1" applyFont="1" applyFill="1" applyBorder="1" applyAlignment="1" applyProtection="1">
      <alignment vertical="top" wrapText="1"/>
      <protection hidden="1"/>
    </xf>
    <xf numFmtId="3" fontId="34" fillId="0" borderId="0" xfId="207" applyNumberFormat="1" applyFont="1" applyFill="1" applyBorder="1" applyAlignment="1" applyProtection="1">
      <alignment vertical="top" wrapText="1"/>
      <protection hidden="1"/>
    </xf>
    <xf numFmtId="0" fontId="39" fillId="0" borderId="0" xfId="207" applyFont="1" applyFill="1" applyBorder="1" applyAlignment="1" applyProtection="1">
      <alignment horizontal="center" vertical="top" wrapText="1"/>
      <protection hidden="1"/>
    </xf>
    <xf numFmtId="0" fontId="34" fillId="0" borderId="0" xfId="207" applyNumberFormat="1" applyFont="1" applyFill="1" applyBorder="1" applyAlignment="1" applyProtection="1">
      <alignment horizontal="center" vertical="top"/>
      <protection hidden="1"/>
    </xf>
    <xf numFmtId="1" fontId="34" fillId="0" borderId="0" xfId="207" applyNumberFormat="1" applyFont="1" applyFill="1" applyBorder="1" applyAlignment="1" applyProtection="1">
      <alignment horizontal="center" vertical="top"/>
      <protection hidden="1"/>
    </xf>
    <xf numFmtId="0" fontId="7" fillId="0" borderId="0" xfId="0" applyFont="1" applyAlignment="1">
      <alignment horizontal="center" vertical="top" wrapText="1"/>
    </xf>
    <xf numFmtId="0" fontId="7" fillId="0" borderId="4" xfId="198" applyNumberFormat="1" applyFont="1" applyFill="1" applyBorder="1" applyAlignment="1" applyProtection="1">
      <alignment horizontal="justify" vertical="center" wrapText="1"/>
    </xf>
    <xf numFmtId="0" fontId="7" fillId="0" borderId="4" xfId="198" applyNumberFormat="1" applyFont="1" applyFill="1" applyBorder="1" applyAlignment="1" applyProtection="1">
      <alignment horizontal="center" vertical="center"/>
    </xf>
    <xf numFmtId="0" fontId="7" fillId="0" borderId="4" xfId="198" applyNumberFormat="1" applyFont="1" applyFill="1" applyBorder="1" applyAlignment="1" applyProtection="1">
      <alignment horizontal="center" vertical="center" wrapText="1"/>
    </xf>
    <xf numFmtId="0" fontId="48" fillId="0" borderId="0" xfId="0" applyFont="1" applyAlignment="1">
      <alignment horizontal="left" vertical="top" wrapText="1"/>
    </xf>
    <xf numFmtId="1" fontId="7" fillId="0" borderId="0" xfId="0" applyNumberFormat="1" applyFont="1" applyAlignment="1">
      <alignment horizontal="center" vertical="top" wrapText="1"/>
    </xf>
    <xf numFmtId="1" fontId="34" fillId="0" borderId="0" xfId="0" applyNumberFormat="1" applyFont="1" applyAlignment="1">
      <alignment horizontal="center" vertical="top"/>
    </xf>
    <xf numFmtId="1" fontId="39" fillId="0" borderId="0" xfId="0" applyNumberFormat="1" applyFont="1" applyAlignment="1" applyProtection="1">
      <alignment horizontal="center" vertical="top" wrapText="1"/>
      <protection hidden="1"/>
    </xf>
    <xf numFmtId="1" fontId="39" fillId="0" borderId="0" xfId="207" applyNumberFormat="1" applyFont="1" applyFill="1" applyBorder="1" applyAlignment="1" applyProtection="1">
      <alignment horizontal="center" vertical="top" wrapText="1"/>
      <protection hidden="1"/>
    </xf>
    <xf numFmtId="0" fontId="7" fillId="0" borderId="4" xfId="207" applyFont="1" applyFill="1" applyBorder="1" applyAlignment="1" applyProtection="1">
      <alignment vertical="top" wrapText="1"/>
    </xf>
    <xf numFmtId="0" fontId="48" fillId="0" borderId="0" xfId="0" applyFont="1" applyAlignment="1">
      <alignment vertical="top" wrapText="1"/>
    </xf>
    <xf numFmtId="164" fontId="6" fillId="0" borderId="0" xfId="11" applyFont="1" applyFill="1" applyBorder="1" applyAlignment="1" applyProtection="1">
      <alignment horizontal="right" vertical="top"/>
    </xf>
    <xf numFmtId="0" fontId="0" fillId="0" borderId="0" xfId="193" quotePrefix="1" applyFont="1" applyAlignment="1">
      <alignment horizontal="justify"/>
    </xf>
    <xf numFmtId="0" fontId="0" fillId="0" borderId="0" xfId="193" applyFont="1" applyAlignment="1">
      <alignment vertical="top"/>
    </xf>
    <xf numFmtId="0" fontId="16" fillId="0" borderId="10" xfId="0" applyFont="1" applyBorder="1" applyAlignment="1" applyProtection="1">
      <alignment vertical="center" wrapText="1"/>
      <protection hidden="1"/>
    </xf>
    <xf numFmtId="0" fontId="7" fillId="0" borderId="0" xfId="0" applyFont="1" applyAlignment="1">
      <alignment horizontal="right" vertical="top"/>
    </xf>
    <xf numFmtId="0" fontId="7" fillId="0" borderId="32" xfId="0" applyFont="1" applyBorder="1" applyAlignment="1">
      <alignment horizontal="center" vertical="center" wrapText="1"/>
    </xf>
    <xf numFmtId="0" fontId="6" fillId="0" borderId="0" xfId="207" applyNumberFormat="1" applyFont="1" applyFill="1" applyBorder="1" applyAlignment="1" applyProtection="1">
      <alignment horizontal="center" vertical="top"/>
    </xf>
    <xf numFmtId="1" fontId="6" fillId="0" borderId="0" xfId="207" applyNumberFormat="1" applyFont="1" applyFill="1" applyBorder="1" applyAlignment="1" applyProtection="1">
      <alignment horizontal="center" vertical="top"/>
    </xf>
    <xf numFmtId="0" fontId="7" fillId="0" borderId="0" xfId="207" applyNumberFormat="1" applyFont="1" applyFill="1" applyBorder="1" applyAlignment="1" applyProtection="1">
      <alignment horizontal="left" vertical="top" wrapText="1"/>
    </xf>
    <xf numFmtId="2" fontId="6" fillId="0" borderId="0" xfId="0" applyNumberFormat="1" applyFont="1" applyAlignment="1">
      <alignment horizontal="right" vertical="top"/>
    </xf>
    <xf numFmtId="0" fontId="65" fillId="0" borderId="0" xfId="0" applyFont="1" applyAlignment="1">
      <alignment wrapText="1"/>
    </xf>
    <xf numFmtId="0" fontId="65" fillId="0" borderId="0" xfId="0" applyFont="1"/>
    <xf numFmtId="0" fontId="65" fillId="0" borderId="0" xfId="0" applyFont="1" applyAlignment="1">
      <alignment horizontal="left"/>
    </xf>
    <xf numFmtId="0" fontId="6" fillId="0" borderId="0" xfId="0" applyFont="1" applyAlignment="1">
      <alignment vertical="top" wrapText="1"/>
    </xf>
    <xf numFmtId="0" fontId="6" fillId="6" borderId="23" xfId="0" applyFont="1" applyFill="1" applyBorder="1" applyAlignment="1">
      <alignment horizontal="center" vertical="top" wrapText="1"/>
    </xf>
    <xf numFmtId="0" fontId="6" fillId="6" borderId="3" xfId="0" applyFont="1" applyFill="1" applyBorder="1" applyAlignment="1">
      <alignment horizontal="center" vertical="top" wrapText="1"/>
    </xf>
    <xf numFmtId="1" fontId="6" fillId="6" borderId="3" xfId="0" applyNumberFormat="1" applyFont="1" applyFill="1" applyBorder="1" applyAlignment="1">
      <alignment horizontal="center" vertical="top" wrapText="1"/>
    </xf>
    <xf numFmtId="0" fontId="6" fillId="0" borderId="23" xfId="207" applyNumberFormat="1" applyFont="1" applyFill="1" applyBorder="1" applyAlignment="1" applyProtection="1">
      <alignment horizontal="center" vertical="top"/>
    </xf>
    <xf numFmtId="0" fontId="6" fillId="0" borderId="3" xfId="207" applyNumberFormat="1" applyFont="1" applyFill="1" applyBorder="1" applyAlignment="1" applyProtection="1">
      <alignment horizontal="center" vertical="top"/>
    </xf>
    <xf numFmtId="1" fontId="6" fillId="0" borderId="3" xfId="207" applyNumberFormat="1" applyFont="1" applyFill="1" applyBorder="1" applyAlignment="1" applyProtection="1">
      <alignment horizontal="center" vertical="top"/>
    </xf>
    <xf numFmtId="0" fontId="6" fillId="7" borderId="4" xfId="207" applyNumberFormat="1" applyFont="1" applyFill="1" applyBorder="1" applyAlignment="1" applyProtection="1">
      <alignment horizontal="center" vertical="top"/>
    </xf>
    <xf numFmtId="1" fontId="6" fillId="7" borderId="4" xfId="207" applyNumberFormat="1" applyFont="1" applyFill="1" applyBorder="1" applyAlignment="1" applyProtection="1">
      <alignment horizontal="center" vertical="top"/>
    </xf>
    <xf numFmtId="0" fontId="65" fillId="0" borderId="0" xfId="0" applyFont="1" applyAlignment="1">
      <alignment horizontal="left" vertical="top" wrapText="1"/>
    </xf>
    <xf numFmtId="0" fontId="65" fillId="0" borderId="0" xfId="0" applyFont="1" applyAlignment="1">
      <alignment horizontal="center" vertical="top" wrapText="1"/>
    </xf>
    <xf numFmtId="0" fontId="65" fillId="0" borderId="0" xfId="0" applyFont="1" applyAlignment="1">
      <alignment vertical="top"/>
    </xf>
    <xf numFmtId="0" fontId="68" fillId="6" borderId="14" xfId="207" applyFont="1" applyFill="1" applyBorder="1" applyAlignment="1" applyProtection="1">
      <alignment horizontal="center" vertical="center" wrapText="1"/>
    </xf>
    <xf numFmtId="0" fontId="68" fillId="6" borderId="3" xfId="207" applyFont="1" applyFill="1" applyBorder="1" applyAlignment="1" applyProtection="1">
      <alignment horizontal="center" vertical="center" wrapText="1"/>
    </xf>
    <xf numFmtId="1" fontId="68" fillId="6" borderId="15" xfId="207" applyNumberFormat="1" applyFont="1" applyFill="1" applyBorder="1" applyAlignment="1" applyProtection="1">
      <alignment horizontal="center" vertical="center" wrapText="1"/>
    </xf>
    <xf numFmtId="2" fontId="67" fillId="6" borderId="4" xfId="0" applyNumberFormat="1" applyFont="1" applyFill="1" applyBorder="1" applyAlignment="1">
      <alignment horizontal="center" vertical="center"/>
    </xf>
    <xf numFmtId="2" fontId="67" fillId="0" borderId="4" xfId="0" applyNumberFormat="1" applyFont="1" applyBorder="1" applyAlignment="1">
      <alignment horizontal="center" vertical="center"/>
    </xf>
    <xf numFmtId="164" fontId="67" fillId="0" borderId="4" xfId="11" applyFont="1" applyFill="1" applyBorder="1" applyAlignment="1" applyProtection="1">
      <alignment horizontal="center" vertical="center"/>
    </xf>
    <xf numFmtId="2" fontId="67" fillId="7" borderId="4" xfId="0" applyNumberFormat="1" applyFont="1" applyFill="1" applyBorder="1" applyAlignment="1">
      <alignment horizontal="center" vertical="center"/>
    </xf>
    <xf numFmtId="164" fontId="68" fillId="7" borderId="4" xfId="11" applyFont="1" applyFill="1" applyBorder="1" applyAlignment="1" applyProtection="1">
      <alignment horizontal="center" vertical="center"/>
    </xf>
    <xf numFmtId="0" fontId="37" fillId="14" borderId="4" xfId="0" applyFont="1" applyFill="1" applyBorder="1" applyAlignment="1">
      <alignment horizontal="center" vertical="center"/>
    </xf>
    <xf numFmtId="0" fontId="34" fillId="14" borderId="0" xfId="0" applyFont="1" applyFill="1" applyAlignment="1">
      <alignment vertical="top"/>
    </xf>
    <xf numFmtId="0" fontId="6" fillId="14" borderId="0" xfId="0" applyFont="1" applyFill="1" applyAlignment="1">
      <alignment vertical="top"/>
    </xf>
    <xf numFmtId="2" fontId="6" fillId="14" borderId="0" xfId="0" applyNumberFormat="1" applyFont="1" applyFill="1" applyAlignment="1">
      <alignment vertical="top"/>
    </xf>
    <xf numFmtId="0" fontId="67" fillId="0" borderId="0" xfId="0" applyFont="1" applyAlignment="1">
      <alignment vertical="top"/>
    </xf>
    <xf numFmtId="0" fontId="73" fillId="0" borderId="0" xfId="0" applyFont="1" applyAlignment="1">
      <alignment horizontal="center" vertical="top"/>
    </xf>
    <xf numFmtId="0" fontId="69" fillId="10" borderId="0" xfId="0" applyFont="1" applyFill="1" applyAlignment="1">
      <alignment horizontal="center" vertical="top" wrapText="1"/>
    </xf>
    <xf numFmtId="0" fontId="69" fillId="0" borderId="0" xfId="0" applyFont="1" applyAlignment="1">
      <alignment horizontal="center" vertical="top" wrapText="1"/>
    </xf>
    <xf numFmtId="0" fontId="73" fillId="0" borderId="0" xfId="202" applyFont="1" applyAlignment="1" applyProtection="1">
      <alignment horizontal="center" vertical="top"/>
      <protection hidden="1"/>
    </xf>
    <xf numFmtId="0" fontId="73" fillId="0" borderId="0" xfId="0" applyFont="1" applyAlignment="1" applyProtection="1">
      <alignment horizontal="center" vertical="top"/>
      <protection hidden="1"/>
    </xf>
    <xf numFmtId="0" fontId="69" fillId="0" borderId="4" xfId="0" applyFont="1" applyBorder="1" applyAlignment="1">
      <alignment horizontal="center" vertical="top"/>
    </xf>
    <xf numFmtId="0" fontId="73" fillId="0" borderId="31" xfId="0" applyFont="1" applyBorder="1" applyAlignment="1">
      <alignment horizontal="center" vertical="top"/>
    </xf>
    <xf numFmtId="164" fontId="73" fillId="7" borderId="4" xfId="0" applyNumberFormat="1" applyFont="1" applyFill="1" applyBorder="1" applyAlignment="1">
      <alignment horizontal="center" vertical="top"/>
    </xf>
    <xf numFmtId="164" fontId="69" fillId="0" borderId="9" xfId="11" applyFont="1" applyBorder="1" applyAlignment="1" applyProtection="1">
      <alignment horizontal="center" vertical="top"/>
    </xf>
    <xf numFmtId="0" fontId="73" fillId="0" borderId="0" xfId="0" applyFont="1" applyAlignment="1">
      <alignment horizontal="center" vertical="top" wrapText="1"/>
    </xf>
    <xf numFmtId="0" fontId="69" fillId="0" borderId="0" xfId="0" applyFont="1" applyAlignment="1">
      <alignment horizontal="center" vertical="top"/>
    </xf>
    <xf numFmtId="0" fontId="74" fillId="0" borderId="0" xfId="0" applyFont="1" applyAlignment="1">
      <alignment horizontal="center" vertical="top"/>
    </xf>
    <xf numFmtId="0" fontId="74" fillId="0" borderId="0" xfId="0" applyFont="1" applyAlignment="1" applyProtection="1">
      <alignment horizontal="center" vertical="top"/>
      <protection hidden="1"/>
    </xf>
    <xf numFmtId="0" fontId="75" fillId="0" borderId="0" xfId="0" applyFont="1" applyAlignment="1" applyProtection="1">
      <alignment horizontal="center" vertical="top"/>
      <protection hidden="1"/>
    </xf>
    <xf numFmtId="0" fontId="74" fillId="0" borderId="0" xfId="202" applyFont="1" applyAlignment="1" applyProtection="1">
      <alignment horizontal="center" vertical="top"/>
      <protection hidden="1"/>
    </xf>
    <xf numFmtId="0" fontId="75" fillId="0" borderId="0" xfId="0" applyFont="1" applyAlignment="1" applyProtection="1">
      <alignment horizontal="center" vertical="top" wrapText="1"/>
      <protection hidden="1"/>
    </xf>
    <xf numFmtId="0" fontId="74" fillId="0" borderId="0" xfId="0" applyFont="1" applyAlignment="1" applyProtection="1">
      <alignment horizontal="center" vertical="top" wrapText="1"/>
      <protection hidden="1"/>
    </xf>
    <xf numFmtId="168" fontId="74" fillId="0" borderId="0" xfId="11" applyNumberFormat="1" applyFont="1" applyFill="1" applyBorder="1" applyAlignment="1" applyProtection="1">
      <alignment horizontal="center" vertical="top"/>
      <protection hidden="1"/>
    </xf>
    <xf numFmtId="0" fontId="7" fillId="13" borderId="4" xfId="0" applyFont="1" applyFill="1" applyBorder="1" applyAlignment="1">
      <alignment horizontal="center" vertical="top"/>
    </xf>
    <xf numFmtId="0" fontId="7" fillId="13" borderId="4" xfId="0" applyFont="1" applyFill="1" applyBorder="1" applyAlignment="1">
      <alignment horizontal="center" vertical="center"/>
    </xf>
    <xf numFmtId="0" fontId="39" fillId="13" borderId="0" xfId="0" applyFont="1" applyFill="1" applyAlignment="1">
      <alignment horizontal="center" vertical="center"/>
    </xf>
    <xf numFmtId="0" fontId="6" fillId="13" borderId="0" xfId="0" applyFont="1" applyFill="1" applyAlignment="1">
      <alignment vertical="center"/>
    </xf>
    <xf numFmtId="0" fontId="34" fillId="13" borderId="0" xfId="0" applyFont="1" applyFill="1" applyAlignment="1">
      <alignment vertical="center"/>
    </xf>
    <xf numFmtId="0" fontId="76" fillId="0" borderId="0" xfId="0" applyFont="1" applyAlignment="1">
      <alignment vertical="center"/>
    </xf>
    <xf numFmtId="0" fontId="67" fillId="0" borderId="0" xfId="0" applyFont="1"/>
    <xf numFmtId="0" fontId="76" fillId="0" borderId="0" xfId="0" applyFont="1"/>
    <xf numFmtId="0" fontId="77" fillId="0" borderId="0" xfId="202" applyFont="1" applyAlignment="1" applyProtection="1">
      <alignment vertical="center"/>
      <protection hidden="1"/>
    </xf>
    <xf numFmtId="0" fontId="77" fillId="0" borderId="0" xfId="0" applyFont="1" applyAlignment="1">
      <alignment vertical="center"/>
    </xf>
    <xf numFmtId="39" fontId="68" fillId="6" borderId="4" xfId="11" applyNumberFormat="1" applyFont="1" applyFill="1" applyBorder="1" applyAlignment="1" applyProtection="1">
      <alignment horizontal="center" vertical="center"/>
    </xf>
    <xf numFmtId="0" fontId="70" fillId="0" borderId="0" xfId="0" applyFont="1" applyAlignment="1">
      <alignment vertical="top"/>
    </xf>
    <xf numFmtId="0" fontId="70" fillId="0" borderId="0" xfId="0" applyFont="1" applyAlignment="1">
      <alignment horizontal="right" vertical="top"/>
    </xf>
    <xf numFmtId="0" fontId="17" fillId="0" borderId="4" xfId="147" applyFont="1" applyBorder="1" applyAlignment="1">
      <alignment horizontal="center"/>
    </xf>
    <xf numFmtId="0" fontId="0" fillId="0" borderId="0" xfId="193" applyFont="1" applyAlignment="1">
      <alignment horizontal="justify"/>
    </xf>
    <xf numFmtId="0" fontId="17" fillId="0" borderId="4" xfId="201" applyFont="1" applyBorder="1" applyAlignment="1" applyProtection="1">
      <alignment horizontal="center" vertical="center"/>
      <protection hidden="1"/>
    </xf>
    <xf numFmtId="0" fontId="34" fillId="0" borderId="0" xfId="0" applyFont="1" applyAlignment="1">
      <alignment horizontal="left" vertical="top"/>
    </xf>
    <xf numFmtId="10" fontId="34" fillId="0" borderId="0" xfId="0" applyNumberFormat="1" applyFont="1" applyAlignment="1">
      <alignment horizontal="center" vertical="top"/>
    </xf>
    <xf numFmtId="0" fontId="78" fillId="0" borderId="0" xfId="0" applyFont="1" applyAlignment="1">
      <alignment vertical="top"/>
    </xf>
    <xf numFmtId="0" fontId="39" fillId="0" borderId="0" xfId="198" applyNumberFormat="1" applyFont="1" applyFill="1" applyBorder="1" applyAlignment="1" applyProtection="1">
      <alignment horizontal="center" vertical="top" wrapText="1"/>
      <protection hidden="1"/>
    </xf>
    <xf numFmtId="0" fontId="78" fillId="0" borderId="0" xfId="198" applyNumberFormat="1" applyFont="1" applyFill="1" applyBorder="1" applyProtection="1">
      <alignment vertical="top"/>
    </xf>
    <xf numFmtId="177" fontId="16" fillId="0" borderId="4" xfId="201" applyNumberFormat="1" applyFont="1" applyBorder="1" applyAlignment="1" applyProtection="1">
      <alignment horizontal="center" vertical="center"/>
      <protection hidden="1"/>
    </xf>
    <xf numFmtId="2" fontId="16" fillId="6" borderId="4" xfId="201" applyNumberFormat="1" applyFont="1" applyFill="1" applyBorder="1" applyAlignment="1" applyProtection="1">
      <alignment horizontal="center" vertical="center" wrapText="1"/>
      <protection hidden="1"/>
    </xf>
    <xf numFmtId="2" fontId="16" fillId="6" borderId="4" xfId="201" applyNumberFormat="1" applyFont="1" applyFill="1" applyBorder="1" applyAlignment="1" applyProtection="1">
      <alignment vertical="center" wrapText="1"/>
      <protection hidden="1"/>
    </xf>
    <xf numFmtId="2" fontId="16" fillId="0" borderId="4" xfId="201" applyNumberFormat="1" applyFont="1" applyBorder="1" applyAlignment="1" applyProtection="1">
      <alignment horizontal="center" vertical="center"/>
      <protection hidden="1"/>
    </xf>
    <xf numFmtId="0" fontId="0" fillId="0" borderId="16" xfId="195" applyFont="1" applyBorder="1" applyAlignment="1" applyProtection="1">
      <alignment vertical="center"/>
      <protection hidden="1"/>
    </xf>
    <xf numFmtId="0" fontId="0" fillId="0" borderId="18" xfId="195" applyFont="1" applyBorder="1" applyAlignment="1" applyProtection="1">
      <alignment vertical="center"/>
      <protection hidden="1"/>
    </xf>
    <xf numFmtId="1" fontId="72" fillId="14" borderId="4" xfId="198" applyNumberFormat="1" applyFont="1" applyFill="1" applyBorder="1" applyAlignment="1" applyProtection="1">
      <alignment horizontal="center"/>
      <protection locked="0"/>
    </xf>
    <xf numFmtId="9" fontId="72" fillId="0" borderId="4" xfId="0" applyNumberFormat="1" applyFont="1" applyBorder="1" applyAlignment="1">
      <alignment horizontal="center"/>
    </xf>
    <xf numFmtId="10" fontId="72" fillId="0" borderId="4" xfId="198" applyNumberFormat="1" applyFont="1" applyFill="1" applyBorder="1" applyAlignment="1" applyProtection="1">
      <alignment horizontal="center"/>
      <protection locked="0"/>
    </xf>
    <xf numFmtId="9" fontId="67" fillId="0" borderId="4" xfId="0" applyNumberFormat="1" applyFont="1" applyBorder="1" applyAlignment="1">
      <alignment horizontal="left" wrapText="1"/>
    </xf>
    <xf numFmtId="0" fontId="71" fillId="14" borderId="4" xfId="109" applyFont="1" applyFill="1" applyBorder="1" applyAlignment="1">
      <alignment horizontal="center" wrapText="1"/>
    </xf>
    <xf numFmtId="1" fontId="80" fillId="0" borderId="4" xfId="0" applyNumberFormat="1" applyFont="1" applyBorder="1" applyAlignment="1">
      <alignment horizontal="center" wrapText="1"/>
    </xf>
    <xf numFmtId="2" fontId="37" fillId="14" borderId="4" xfId="198" applyNumberFormat="1" applyFont="1" applyFill="1" applyBorder="1" applyAlignment="1" applyProtection="1">
      <alignment horizontal="center"/>
      <protection locked="0"/>
    </xf>
    <xf numFmtId="2" fontId="37" fillId="14" borderId="4" xfId="0" applyNumberFormat="1" applyFont="1" applyFill="1" applyBorder="1" applyAlignment="1">
      <alignment horizontal="center"/>
    </xf>
    <xf numFmtId="2" fontId="73" fillId="14" borderId="4" xfId="202" applyNumberFormat="1" applyFont="1" applyFill="1" applyBorder="1" applyAlignment="1" applyProtection="1">
      <alignment horizontal="center"/>
      <protection hidden="1"/>
    </xf>
    <xf numFmtId="0" fontId="0" fillId="0" borderId="4" xfId="0" applyBorder="1" applyAlignment="1">
      <alignment horizontal="left"/>
    </xf>
    <xf numFmtId="1" fontId="80" fillId="0" borderId="4" xfId="0" applyNumberFormat="1" applyFont="1" applyBorder="1" applyAlignment="1">
      <alignment horizontal="right" wrapText="1"/>
    </xf>
    <xf numFmtId="2" fontId="69" fillId="0" borderId="4" xfId="198" applyNumberFormat="1" applyFont="1" applyFill="1" applyBorder="1" applyAlignment="1" applyProtection="1">
      <alignment horizontal="center"/>
      <protection locked="0"/>
    </xf>
    <xf numFmtId="2" fontId="69" fillId="0" borderId="4" xfId="0" applyNumberFormat="1" applyFont="1" applyBorder="1" applyAlignment="1">
      <alignment horizontal="center"/>
    </xf>
    <xf numFmtId="164" fontId="73" fillId="6" borderId="4" xfId="11" applyFont="1" applyFill="1" applyBorder="1" applyAlignment="1" applyProtection="1">
      <alignment horizontal="center"/>
    </xf>
    <xf numFmtId="9" fontId="81" fillId="0" borderId="4" xfId="0" applyNumberFormat="1" applyFont="1" applyBorder="1" applyAlignment="1">
      <alignment horizontal="left" wrapText="1"/>
    </xf>
    <xf numFmtId="0" fontId="67" fillId="7" borderId="4" xfId="0" applyFont="1" applyFill="1" applyBorder="1" applyAlignment="1">
      <alignment horizontal="center" vertical="center" wrapText="1"/>
    </xf>
    <xf numFmtId="0" fontId="68" fillId="7" borderId="4" xfId="207" applyFont="1" applyFill="1" applyBorder="1" applyAlignment="1" applyProtection="1">
      <alignment horizontal="justify" vertical="center" wrapText="1"/>
    </xf>
    <xf numFmtId="0" fontId="68" fillId="7" borderId="4" xfId="207" applyFont="1" applyFill="1" applyBorder="1" applyAlignment="1" applyProtection="1">
      <alignment horizontal="center" vertical="center" wrapText="1"/>
    </xf>
    <xf numFmtId="0" fontId="68" fillId="7" borderId="4" xfId="207" applyFont="1" applyFill="1" applyBorder="1" applyAlignment="1" applyProtection="1">
      <alignment vertical="center" wrapText="1"/>
    </xf>
    <xf numFmtId="2" fontId="67" fillId="7" borderId="4" xfId="0" applyNumberFormat="1" applyFont="1" applyFill="1" applyBorder="1" applyAlignment="1">
      <alignment horizontal="right" vertical="center"/>
    </xf>
    <xf numFmtId="39" fontId="68" fillId="7" borderId="4" xfId="11" applyNumberFormat="1" applyFont="1" applyFill="1" applyBorder="1" applyAlignment="1" applyProtection="1">
      <alignment horizontal="center" vertical="center"/>
    </xf>
    <xf numFmtId="0" fontId="7" fillId="0" borderId="4" xfId="0" applyFont="1" applyBorder="1" applyAlignment="1">
      <alignment horizontal="center" wrapText="1"/>
    </xf>
    <xf numFmtId="0" fontId="7" fillId="0" borderId="32" xfId="0" applyFont="1" applyBorder="1" applyAlignment="1">
      <alignment horizontal="center" wrapText="1"/>
    </xf>
    <xf numFmtId="1" fontId="7" fillId="0" borderId="4" xfId="0" applyNumberFormat="1" applyFont="1" applyBorder="1" applyAlignment="1">
      <alignment horizontal="center" wrapText="1"/>
    </xf>
    <xf numFmtId="0" fontId="7" fillId="0" borderId="4" xfId="0" applyFont="1" applyBorder="1" applyAlignment="1">
      <alignment wrapText="1"/>
    </xf>
    <xf numFmtId="0" fontId="7" fillId="0" borderId="4" xfId="0" applyFont="1" applyBorder="1" applyAlignment="1">
      <alignment horizontal="center"/>
    </xf>
    <xf numFmtId="1" fontId="7" fillId="0" borderId="4" xfId="0" applyNumberFormat="1" applyFont="1" applyBorder="1" applyAlignment="1">
      <alignment horizontal="center"/>
    </xf>
    <xf numFmtId="0" fontId="69" fillId="0" borderId="4" xfId="0" applyFont="1" applyBorder="1" applyAlignment="1">
      <alignment horizontal="center" wrapText="1"/>
    </xf>
    <xf numFmtId="0" fontId="3" fillId="0" borderId="0" xfId="201" applyAlignment="1">
      <alignment vertical="center"/>
    </xf>
    <xf numFmtId="0" fontId="3" fillId="0" borderId="0" xfId="201" quotePrefix="1" applyAlignment="1">
      <alignment horizontal="left" vertical="center"/>
    </xf>
    <xf numFmtId="0" fontId="39" fillId="0" borderId="0" xfId="0" applyFont="1" applyAlignment="1">
      <alignment horizontal="center" vertical="top"/>
    </xf>
    <xf numFmtId="0" fontId="17" fillId="0" borderId="0" xfId="202" applyAlignment="1">
      <alignment horizontal="left" vertical="center"/>
    </xf>
    <xf numFmtId="165" fontId="7" fillId="0" borderId="5" xfId="0" applyNumberFormat="1" applyFont="1" applyBorder="1" applyAlignment="1">
      <alignment horizontal="left" vertical="center"/>
    </xf>
    <xf numFmtId="165" fontId="6" fillId="0" borderId="0" xfId="0" applyNumberFormat="1" applyFont="1" applyAlignment="1">
      <alignment horizontal="center" vertical="center"/>
    </xf>
    <xf numFmtId="165" fontId="6" fillId="0" borderId="0" xfId="198" applyNumberFormat="1" applyFont="1" applyFill="1" applyBorder="1" applyAlignment="1" applyProtection="1">
      <alignment horizontal="center" vertical="center"/>
    </xf>
    <xf numFmtId="165" fontId="7" fillId="0" borderId="0" xfId="202" applyNumberFormat="1" applyFont="1" applyAlignment="1" applyProtection="1">
      <alignment horizontal="left" vertical="center"/>
      <protection hidden="1"/>
    </xf>
    <xf numFmtId="165" fontId="6" fillId="0" borderId="0" xfId="202" applyNumberFormat="1" applyFont="1" applyAlignment="1" applyProtection="1">
      <alignment horizontal="center" vertical="center"/>
      <protection hidden="1"/>
    </xf>
    <xf numFmtId="165" fontId="6" fillId="0" borderId="0" xfId="202" applyNumberFormat="1" applyFont="1" applyAlignment="1" applyProtection="1">
      <alignment horizontal="left" vertical="center"/>
      <protection hidden="1"/>
    </xf>
    <xf numFmtId="165" fontId="7" fillId="0" borderId="4" xfId="198" applyNumberFormat="1" applyFont="1" applyFill="1" applyBorder="1" applyAlignment="1" applyProtection="1">
      <alignment horizontal="center" vertical="center" wrapText="1"/>
    </xf>
    <xf numFmtId="1" fontId="7" fillId="0" borderId="4" xfId="0" applyNumberFormat="1" applyFont="1" applyBorder="1" applyAlignment="1">
      <alignment horizontal="center" vertical="center"/>
    </xf>
    <xf numFmtId="0" fontId="6" fillId="0" borderId="4" xfId="0" applyFont="1" applyBorder="1" applyAlignment="1">
      <alignment horizontal="center" vertical="center" wrapText="1"/>
    </xf>
    <xf numFmtId="0" fontId="6" fillId="0" borderId="4" xfId="0" applyFont="1" applyBorder="1" applyAlignment="1">
      <alignment horizontal="center" vertical="center"/>
    </xf>
    <xf numFmtId="165" fontId="6" fillId="0" borderId="4" xfId="0" applyNumberFormat="1" applyFont="1" applyBorder="1" applyAlignment="1">
      <alignment horizontal="center" vertical="center"/>
    </xf>
    <xf numFmtId="165" fontId="6" fillId="0" borderId="4" xfId="198" applyNumberFormat="1" applyFont="1" applyFill="1" applyBorder="1" applyAlignment="1" applyProtection="1">
      <alignment horizontal="center" vertical="center"/>
    </xf>
    <xf numFmtId="165" fontId="7" fillId="0" borderId="5" xfId="0" applyNumberFormat="1" applyFont="1" applyBorder="1" applyAlignment="1">
      <alignment horizontal="center" vertical="center"/>
    </xf>
    <xf numFmtId="165" fontId="7" fillId="0" borderId="0" xfId="202" applyNumberFormat="1" applyFont="1" applyAlignment="1" applyProtection="1">
      <alignment horizontal="center" vertical="center"/>
      <protection hidden="1"/>
    </xf>
    <xf numFmtId="0" fontId="7" fillId="0" borderId="4" xfId="0" applyFont="1" applyBorder="1" applyAlignment="1">
      <alignment horizontal="center" vertical="center" wrapText="1"/>
    </xf>
    <xf numFmtId="1" fontId="6" fillId="0" borderId="4" xfId="198" applyNumberFormat="1" applyFont="1" applyFill="1" applyBorder="1" applyAlignment="1" applyProtection="1">
      <alignment horizontal="center" vertical="center"/>
      <protection locked="0"/>
    </xf>
    <xf numFmtId="1" fontId="6" fillId="0" borderId="4" xfId="0" applyNumberFormat="1" applyFont="1" applyBorder="1" applyAlignment="1">
      <alignment horizontal="center" vertical="center"/>
    </xf>
    <xf numFmtId="0" fontId="6" fillId="0" borderId="0" xfId="202" applyFont="1" applyAlignment="1">
      <alignment horizontal="left" vertical="center"/>
    </xf>
    <xf numFmtId="0" fontId="7" fillId="0" borderId="4" xfId="0" applyFont="1" applyBorder="1" applyAlignment="1">
      <alignment horizontal="center" vertical="center"/>
    </xf>
    <xf numFmtId="0" fontId="6" fillId="0" borderId="4" xfId="0" applyFont="1" applyBorder="1" applyAlignment="1">
      <alignment horizontal="justify" vertical="center" wrapText="1"/>
    </xf>
    <xf numFmtId="0" fontId="7" fillId="0" borderId="4" xfId="0" applyFont="1" applyBorder="1" applyAlignment="1">
      <alignment vertical="center"/>
    </xf>
    <xf numFmtId="0" fontId="6" fillId="0" borderId="4" xfId="198" applyNumberFormat="1" applyFont="1" applyFill="1" applyBorder="1" applyAlignment="1" applyProtection="1">
      <alignment vertical="center"/>
    </xf>
    <xf numFmtId="0" fontId="6" fillId="0" borderId="0" xfId="202" applyFont="1" applyAlignment="1">
      <alignment horizontal="center" vertical="center"/>
    </xf>
    <xf numFmtId="0" fontId="83" fillId="15" borderId="4" xfId="0" applyFont="1" applyFill="1" applyBorder="1" applyAlignment="1">
      <alignment horizontal="center" vertical="center"/>
    </xf>
    <xf numFmtId="0" fontId="6" fillId="0" borderId="4" xfId="198" applyNumberFormat="1" applyFont="1" applyFill="1" applyBorder="1" applyAlignment="1" applyProtection="1">
      <alignment horizontal="center" vertical="center"/>
    </xf>
    <xf numFmtId="2" fontId="6" fillId="0" borderId="4" xfId="198" applyNumberFormat="1" applyFont="1" applyFill="1" applyBorder="1" applyAlignment="1" applyProtection="1">
      <alignment horizontal="center" vertical="center"/>
      <protection locked="0"/>
    </xf>
    <xf numFmtId="0" fontId="6" fillId="0" borderId="0" xfId="0" applyFont="1" applyAlignment="1" applyProtection="1">
      <alignment horizontal="center" vertical="center"/>
      <protection hidden="1"/>
    </xf>
    <xf numFmtId="9" fontId="6" fillId="0" borderId="0" xfId="198" applyNumberFormat="1" applyFont="1" applyFill="1" applyBorder="1" applyAlignment="1" applyProtection="1">
      <alignment horizontal="center" vertical="center"/>
    </xf>
    <xf numFmtId="0" fontId="6" fillId="0" borderId="0" xfId="0" applyFont="1" applyAlignment="1">
      <alignment horizontal="right" vertical="center" indent="1"/>
    </xf>
    <xf numFmtId="2" fontId="6" fillId="0" borderId="0" xfId="0" applyNumberFormat="1" applyFont="1" applyAlignment="1">
      <alignment horizontal="right" vertical="center" indent="1"/>
    </xf>
    <xf numFmtId="10" fontId="6" fillId="0" borderId="4" xfId="198" applyNumberFormat="1" applyFont="1" applyFill="1" applyBorder="1" applyAlignment="1" applyProtection="1">
      <alignment horizontal="center" vertical="center"/>
      <protection locked="0"/>
    </xf>
    <xf numFmtId="0" fontId="83" fillId="0" borderId="4" xfId="0" applyFont="1" applyBorder="1" applyAlignment="1">
      <alignment horizontal="center" vertical="center" wrapText="1"/>
    </xf>
    <xf numFmtId="0" fontId="7" fillId="0" borderId="4" xfId="0" applyFont="1" applyBorder="1" applyAlignment="1">
      <alignment horizontal="justify" vertical="center"/>
    </xf>
    <xf numFmtId="9" fontId="79" fillId="0" borderId="4" xfId="0" applyNumberFormat="1" applyFont="1" applyBorder="1" applyAlignment="1">
      <alignment horizontal="center" vertical="center" wrapText="1"/>
    </xf>
    <xf numFmtId="1" fontId="7" fillId="0" borderId="5" xfId="0" applyNumberFormat="1" applyFont="1" applyBorder="1" applyAlignment="1">
      <alignment horizontal="left" vertical="center"/>
    </xf>
    <xf numFmtId="1" fontId="6" fillId="0" borderId="0" xfId="0" applyNumberFormat="1" applyFont="1" applyAlignment="1">
      <alignment horizontal="center" vertical="center"/>
    </xf>
    <xf numFmtId="1" fontId="6" fillId="0" borderId="0" xfId="198" applyNumberFormat="1" applyFont="1" applyFill="1" applyBorder="1" applyAlignment="1" applyProtection="1">
      <alignment horizontal="center" vertical="center"/>
    </xf>
    <xf numFmtId="1" fontId="7" fillId="0" borderId="0" xfId="202" applyNumberFormat="1" applyFont="1" applyAlignment="1" applyProtection="1">
      <alignment horizontal="left" vertical="center"/>
      <protection hidden="1"/>
    </xf>
    <xf numFmtId="1" fontId="6" fillId="0" borderId="0" xfId="202" applyNumberFormat="1" applyFont="1" applyAlignment="1" applyProtection="1">
      <alignment horizontal="center" vertical="center"/>
      <protection hidden="1"/>
    </xf>
    <xf numFmtId="1" fontId="6" fillId="0" borderId="0" xfId="202" applyNumberFormat="1" applyFont="1" applyAlignment="1" applyProtection="1">
      <alignment horizontal="left" vertical="center"/>
      <protection hidden="1"/>
    </xf>
    <xf numFmtId="1" fontId="7" fillId="0" borderId="4" xfId="0" applyNumberFormat="1" applyFont="1" applyBorder="1" applyAlignment="1">
      <alignment horizontal="center" vertical="center" wrapText="1"/>
    </xf>
    <xf numFmtId="1" fontId="6" fillId="0" borderId="4" xfId="198" applyNumberFormat="1" applyFont="1" applyFill="1" applyBorder="1" applyAlignment="1" applyProtection="1">
      <alignment horizontal="center" vertical="center"/>
    </xf>
    <xf numFmtId="0" fontId="6" fillId="0" borderId="0" xfId="202" applyFont="1" applyAlignment="1">
      <alignment horizontal="justify" vertical="center"/>
    </xf>
    <xf numFmtId="0" fontId="79" fillId="0" borderId="4" xfId="0" applyFont="1" applyBorder="1" applyAlignment="1">
      <alignment horizontal="right" vertical="center" wrapText="1"/>
    </xf>
    <xf numFmtId="0" fontId="7" fillId="0" borderId="4" xfId="0" applyFont="1" applyBorder="1" applyAlignment="1">
      <alignment horizontal="right" vertical="center"/>
    </xf>
    <xf numFmtId="0" fontId="7" fillId="0" borderId="4" xfId="198" applyNumberFormat="1" applyFont="1" applyFill="1" applyBorder="1" applyAlignment="1" applyProtection="1">
      <alignment horizontal="right" vertical="center" wrapText="1"/>
    </xf>
    <xf numFmtId="2" fontId="84" fillId="0" borderId="0" xfId="240" applyNumberFormat="1" applyFont="1" applyAlignment="1">
      <alignment horizontal="left" vertical="center" wrapText="1"/>
    </xf>
    <xf numFmtId="0" fontId="7" fillId="0" borderId="36" xfId="0" applyFont="1" applyBorder="1" applyAlignment="1">
      <alignment horizontal="right" vertical="center" indent="1"/>
    </xf>
    <xf numFmtId="2" fontId="6" fillId="0" borderId="36" xfId="198" applyNumberFormat="1" applyFont="1" applyFill="1" applyBorder="1" applyAlignment="1" applyProtection="1">
      <alignment horizontal="right" vertical="center" indent="1"/>
    </xf>
    <xf numFmtId="0" fontId="6" fillId="0" borderId="36" xfId="198" applyNumberFormat="1" applyFont="1" applyFill="1" applyBorder="1" applyAlignment="1" applyProtection="1">
      <alignment horizontal="right" vertical="center" indent="1"/>
    </xf>
    <xf numFmtId="2" fontId="7" fillId="0" borderId="36" xfId="198" applyNumberFormat="1" applyFont="1" applyFill="1" applyBorder="1" applyAlignment="1" applyProtection="1">
      <alignment horizontal="right" vertical="center" indent="1"/>
    </xf>
    <xf numFmtId="0" fontId="6" fillId="0" borderId="36" xfId="0" applyFont="1" applyBorder="1" applyAlignment="1">
      <alignment horizontal="right" vertical="center" indent="1"/>
    </xf>
    <xf numFmtId="0" fontId="7" fillId="0" borderId="14" xfId="0" applyFont="1" applyBorder="1" applyAlignment="1">
      <alignment horizontal="center" vertical="center"/>
    </xf>
    <xf numFmtId="2" fontId="6" fillId="0" borderId="14" xfId="198" applyNumberFormat="1" applyFont="1" applyFill="1" applyBorder="1" applyAlignment="1" applyProtection="1">
      <alignment horizontal="right" vertical="center"/>
    </xf>
    <xf numFmtId="2" fontId="7" fillId="0" borderId="14" xfId="198" applyNumberFormat="1" applyFont="1" applyFill="1" applyBorder="1" applyAlignment="1" applyProtection="1">
      <alignment horizontal="center" vertical="center"/>
    </xf>
    <xf numFmtId="2" fontId="7" fillId="0" borderId="14" xfId="0" applyNumberFormat="1" applyFont="1" applyBorder="1" applyAlignment="1">
      <alignment vertical="center"/>
    </xf>
    <xf numFmtId="0" fontId="7" fillId="0" borderId="11" xfId="198" applyNumberFormat="1" applyFont="1" applyFill="1" applyBorder="1" applyAlignment="1" applyProtection="1">
      <alignment horizontal="right" vertical="center" wrapText="1" indent="1"/>
    </xf>
    <xf numFmtId="0" fontId="5" fillId="0" borderId="0" xfId="0" applyFont="1" applyProtection="1">
      <protection hidden="1"/>
    </xf>
    <xf numFmtId="0" fontId="52" fillId="0" borderId="0" xfId="195" applyFont="1" applyAlignment="1" applyProtection="1">
      <alignment horizontal="center" vertical="center"/>
      <protection hidden="1"/>
    </xf>
    <xf numFmtId="0" fontId="17" fillId="6" borderId="4" xfId="0" applyFont="1" applyFill="1" applyBorder="1" applyAlignment="1" applyProtection="1">
      <alignment vertical="center"/>
      <protection locked="0"/>
    </xf>
    <xf numFmtId="0" fontId="17" fillId="0" borderId="4" xfId="207" applyNumberFormat="1" applyFont="1" applyFill="1" applyBorder="1" applyAlignment="1" applyProtection="1">
      <alignment horizontal="center" vertical="center"/>
    </xf>
    <xf numFmtId="0" fontId="17" fillId="7" borderId="4" xfId="207" applyNumberFormat="1" applyFont="1" applyFill="1" applyBorder="1" applyAlignment="1" applyProtection="1">
      <alignment horizontal="center" vertical="center"/>
    </xf>
    <xf numFmtId="0" fontId="17" fillId="0" borderId="0" xfId="198" applyNumberFormat="1" applyFill="1" applyBorder="1" applyAlignment="1" applyProtection="1">
      <alignment horizontal="center" vertical="center"/>
    </xf>
    <xf numFmtId="0" fontId="17" fillId="0" borderId="0" xfId="0" applyFont="1" applyAlignment="1">
      <alignment horizontal="center" vertical="center" wrapText="1"/>
    </xf>
    <xf numFmtId="0" fontId="17" fillId="0" borderId="0" xfId="198" applyNumberFormat="1" applyFill="1" applyBorder="1" applyAlignment="1" applyProtection="1">
      <alignment horizontal="center" vertical="center"/>
      <protection hidden="1"/>
    </xf>
    <xf numFmtId="178" fontId="17" fillId="0" borderId="0" xfId="193" applyNumberFormat="1" applyFont="1" applyAlignment="1">
      <alignment horizontal="left" vertical="center"/>
    </xf>
    <xf numFmtId="0" fontId="17" fillId="0" borderId="0" xfId="194" applyAlignment="1">
      <alignment horizontal="left" vertical="center"/>
    </xf>
    <xf numFmtId="0" fontId="17" fillId="0" borderId="0" xfId="203" applyAlignment="1">
      <alignment horizontal="left" vertical="center"/>
    </xf>
    <xf numFmtId="0" fontId="17" fillId="0" borderId="0" xfId="193" applyFont="1" applyAlignment="1">
      <alignment vertical="top"/>
    </xf>
    <xf numFmtId="165" fontId="17" fillId="0" borderId="0" xfId="193" applyNumberFormat="1" applyFont="1" applyAlignment="1">
      <alignment horizontal="center" vertical="top"/>
    </xf>
    <xf numFmtId="165" fontId="17" fillId="0" borderId="0" xfId="193" applyNumberFormat="1" applyFont="1" applyAlignment="1">
      <alignment horizontal="center" vertical="center"/>
    </xf>
    <xf numFmtId="0" fontId="17" fillId="0" borderId="0" xfId="193" applyFont="1" applyAlignment="1">
      <alignment horizontal="center" vertical="top"/>
    </xf>
    <xf numFmtId="165" fontId="17" fillId="0" borderId="0" xfId="0" applyNumberFormat="1" applyFont="1" applyAlignment="1">
      <alignment horizontal="center" vertical="center"/>
    </xf>
    <xf numFmtId="0" fontId="17" fillId="0" borderId="0" xfId="0" applyFont="1" applyAlignment="1">
      <alignment horizontal="left" vertical="center" wrapText="1" indent="2"/>
    </xf>
    <xf numFmtId="0" fontId="17" fillId="0" borderId="0" xfId="0" applyFont="1" applyAlignment="1">
      <alignment vertical="center" wrapText="1"/>
    </xf>
    <xf numFmtId="0" fontId="17" fillId="4" borderId="0" xfId="0" applyFont="1" applyFill="1" applyAlignment="1">
      <alignment vertical="center"/>
    </xf>
    <xf numFmtId="0" fontId="17" fillId="4" borderId="0" xfId="0" applyFont="1" applyFill="1" applyAlignment="1" applyProtection="1">
      <alignment vertical="center"/>
      <protection locked="0"/>
    </xf>
    <xf numFmtId="0" fontId="17" fillId="0" borderId="0" xfId="0" applyFont="1" applyAlignment="1">
      <alignment horizontal="left" vertical="center" indent="2"/>
    </xf>
    <xf numFmtId="0" fontId="17" fillId="4" borderId="22" xfId="0" applyFont="1" applyFill="1" applyBorder="1" applyAlignment="1" applyProtection="1">
      <alignment horizontal="left" vertical="center"/>
      <protection locked="0"/>
    </xf>
    <xf numFmtId="0" fontId="36" fillId="0" borderId="0" xfId="205" applyFont="1" applyProtection="1">
      <protection hidden="1"/>
    </xf>
    <xf numFmtId="0" fontId="36" fillId="0" borderId="0" xfId="205" applyFont="1" applyAlignment="1" applyProtection="1">
      <alignment vertical="center"/>
      <protection hidden="1"/>
    </xf>
    <xf numFmtId="0" fontId="36" fillId="0" borderId="0" xfId="205" applyFont="1" applyAlignment="1" applyProtection="1">
      <alignment wrapText="1"/>
      <protection hidden="1"/>
    </xf>
    <xf numFmtId="10" fontId="36" fillId="0" borderId="0" xfId="205" applyNumberFormat="1" applyFont="1" applyAlignment="1" applyProtection="1">
      <alignment vertical="center"/>
      <protection hidden="1"/>
    </xf>
    <xf numFmtId="0" fontId="3" fillId="0" borderId="0" xfId="196" applyAlignment="1" applyProtection="1">
      <alignment horizontal="left" vertical="center"/>
      <protection hidden="1"/>
    </xf>
    <xf numFmtId="0" fontId="6" fillId="0" borderId="23" xfId="0" applyFont="1" applyBorder="1" applyAlignment="1">
      <alignment horizontal="center" vertical="center" wrapText="1"/>
    </xf>
    <xf numFmtId="0" fontId="85" fillId="0" borderId="4" xfId="0" applyFont="1" applyBorder="1" applyAlignment="1">
      <alignment vertical="top" wrapText="1"/>
    </xf>
    <xf numFmtId="0" fontId="85" fillId="0" borderId="13" xfId="0" applyFont="1" applyBorder="1" applyAlignment="1">
      <alignment vertical="top" wrapText="1"/>
    </xf>
    <xf numFmtId="0" fontId="6" fillId="0" borderId="4" xfId="0" quotePrefix="1" applyFont="1" applyBorder="1" applyAlignment="1">
      <alignment horizontal="center" vertical="center" wrapText="1"/>
    </xf>
    <xf numFmtId="2" fontId="6" fillId="0" borderId="4" xfId="0" applyNumberFormat="1" applyFont="1" applyBorder="1" applyAlignment="1">
      <alignment horizontal="center" vertical="center" wrapText="1"/>
    </xf>
    <xf numFmtId="0" fontId="86" fillId="0" borderId="0" xfId="0" applyFont="1" applyAlignment="1" applyProtection="1">
      <alignment horizontal="left" vertical="center" wrapText="1"/>
      <protection hidden="1"/>
    </xf>
    <xf numFmtId="0" fontId="70" fillId="0" borderId="0" xfId="0" applyFont="1" applyAlignment="1" applyProtection="1">
      <alignment horizontal="left" vertical="center"/>
      <protection hidden="1"/>
    </xf>
    <xf numFmtId="0" fontId="66" fillId="0" borderId="0" xfId="0" applyFont="1" applyAlignment="1" applyProtection="1">
      <alignment horizontal="left" vertical="center"/>
      <protection hidden="1"/>
    </xf>
    <xf numFmtId="0" fontId="66" fillId="0" borderId="0" xfId="0" quotePrefix="1" applyFont="1" applyAlignment="1" applyProtection="1">
      <alignment horizontal="left" vertical="center"/>
      <protection hidden="1"/>
    </xf>
    <xf numFmtId="0" fontId="7" fillId="0" borderId="14" xfId="201" applyFont="1" applyBorder="1" applyAlignment="1" applyProtection="1">
      <alignment horizontal="center" vertical="center"/>
      <protection hidden="1"/>
    </xf>
    <xf numFmtId="0" fontId="7" fillId="0" borderId="3" xfId="201" applyFont="1" applyBorder="1" applyAlignment="1" applyProtection="1">
      <alignment horizontal="center" vertical="center"/>
      <protection hidden="1"/>
    </xf>
    <xf numFmtId="0" fontId="7" fillId="0" borderId="15" xfId="201" applyFont="1" applyBorder="1" applyAlignment="1" applyProtection="1">
      <alignment horizontal="center" vertical="center"/>
      <protection hidden="1"/>
    </xf>
    <xf numFmtId="0" fontId="20" fillId="0" borderId="22" xfId="201" applyFont="1" applyBorder="1" applyAlignment="1" applyProtection="1">
      <alignment horizontal="justify" vertical="center"/>
      <protection hidden="1"/>
    </xf>
    <xf numFmtId="0" fontId="20" fillId="0" borderId="19" xfId="201" applyFont="1" applyBorder="1" applyAlignment="1" applyProtection="1">
      <alignment horizontal="justify" vertical="center"/>
      <protection hidden="1"/>
    </xf>
    <xf numFmtId="0" fontId="41" fillId="10" borderId="16" xfId="201" applyFont="1" applyFill="1" applyBorder="1" applyAlignment="1" applyProtection="1">
      <alignment horizontal="left" vertical="center" wrapText="1"/>
      <protection hidden="1"/>
    </xf>
    <xf numFmtId="0" fontId="41" fillId="10" borderId="33" xfId="201" applyFont="1" applyFill="1" applyBorder="1" applyAlignment="1" applyProtection="1">
      <alignment horizontal="left" vertical="center" wrapText="1"/>
      <protection hidden="1"/>
    </xf>
    <xf numFmtId="0" fontId="41" fillId="10" borderId="17" xfId="201" applyFont="1" applyFill="1" applyBorder="1" applyAlignment="1" applyProtection="1">
      <alignment horizontal="left" vertical="center" wrapText="1"/>
      <protection hidden="1"/>
    </xf>
    <xf numFmtId="0" fontId="21" fillId="0" borderId="18" xfId="201" applyFont="1" applyBorder="1" applyAlignment="1" applyProtection="1">
      <alignment horizontal="center" vertical="center"/>
      <protection hidden="1"/>
    </xf>
    <xf numFmtId="0" fontId="21" fillId="0" borderId="22" xfId="201" applyFont="1" applyBorder="1" applyAlignment="1" applyProtection="1">
      <alignment horizontal="center" vertical="center"/>
      <protection hidden="1"/>
    </xf>
    <xf numFmtId="0" fontId="21" fillId="0" borderId="19" xfId="201" applyFont="1" applyBorder="1" applyAlignment="1" applyProtection="1">
      <alignment horizontal="center" vertical="center"/>
      <protection hidden="1"/>
    </xf>
    <xf numFmtId="0" fontId="24" fillId="0" borderId="6" xfId="201" applyFont="1" applyBorder="1" applyAlignment="1" applyProtection="1">
      <alignment horizontal="right" vertical="center"/>
      <protection hidden="1"/>
    </xf>
    <xf numFmtId="0" fontId="24" fillId="0" borderId="0" xfId="201" applyFont="1" applyAlignment="1" applyProtection="1">
      <alignment horizontal="right" vertical="center"/>
      <protection hidden="1"/>
    </xf>
    <xf numFmtId="0" fontId="22" fillId="0" borderId="6" xfId="201" applyFont="1" applyBorder="1" applyAlignment="1" applyProtection="1">
      <alignment horizontal="right" vertical="center"/>
      <protection hidden="1"/>
    </xf>
    <xf numFmtId="0" fontId="22" fillId="0" borderId="0" xfId="201" applyFont="1" applyAlignment="1" applyProtection="1">
      <alignment horizontal="right" vertical="center"/>
      <protection hidden="1"/>
    </xf>
    <xf numFmtId="0" fontId="25" fillId="0" borderId="4" xfId="201" applyFont="1" applyBorder="1" applyAlignment="1" applyProtection="1">
      <alignment horizontal="center" vertical="center"/>
      <protection hidden="1"/>
    </xf>
    <xf numFmtId="0" fontId="18" fillId="0" borderId="4" xfId="201" applyFont="1" applyBorder="1" applyAlignment="1" applyProtection="1">
      <alignment horizontal="center" vertical="center"/>
      <protection hidden="1"/>
    </xf>
    <xf numFmtId="0" fontId="42" fillId="0" borderId="11" xfId="201" applyFont="1" applyBorder="1" applyAlignment="1" applyProtection="1">
      <alignment horizontal="center" vertical="center" textRotation="180"/>
      <protection hidden="1"/>
    </xf>
    <xf numFmtId="0" fontId="42" fillId="0" borderId="12" xfId="201" applyFont="1" applyBorder="1" applyAlignment="1" applyProtection="1">
      <alignment horizontal="center" vertical="center" textRotation="180"/>
      <protection hidden="1"/>
    </xf>
    <xf numFmtId="0" fontId="42" fillId="0" borderId="13" xfId="201" applyFont="1" applyBorder="1" applyAlignment="1" applyProtection="1">
      <alignment horizontal="center" vertical="center" textRotation="180"/>
      <protection hidden="1"/>
    </xf>
    <xf numFmtId="0" fontId="42" fillId="0" borderId="11" xfId="201" applyFont="1" applyBorder="1" applyAlignment="1" applyProtection="1">
      <alignment horizontal="center" vertical="center" textRotation="90"/>
      <protection hidden="1"/>
    </xf>
    <xf numFmtId="0" fontId="42" fillId="0" borderId="12" xfId="201" applyFont="1" applyBorder="1" applyAlignment="1" applyProtection="1">
      <alignment horizontal="center" vertical="center" textRotation="90"/>
      <protection hidden="1"/>
    </xf>
    <xf numFmtId="0" fontId="42" fillId="0" borderId="13" xfId="201" applyFont="1" applyBorder="1" applyAlignment="1" applyProtection="1">
      <alignment horizontal="center" vertical="center" textRotation="90"/>
      <protection hidden="1"/>
    </xf>
    <xf numFmtId="0" fontId="24" fillId="0" borderId="8" xfId="201" applyFont="1" applyBorder="1" applyAlignment="1" applyProtection="1">
      <alignment horizontal="right" vertical="center"/>
      <protection hidden="1"/>
    </xf>
    <xf numFmtId="0" fontId="24" fillId="0" borderId="5" xfId="201" applyFont="1" applyBorder="1" applyAlignment="1" applyProtection="1">
      <alignment horizontal="right" vertical="center"/>
      <protection hidden="1"/>
    </xf>
    <xf numFmtId="0" fontId="22" fillId="0" borderId="27" xfId="201" applyFont="1" applyBorder="1" applyAlignment="1" applyProtection="1">
      <alignment horizontal="right" vertical="center"/>
      <protection hidden="1"/>
    </xf>
    <xf numFmtId="0" fontId="22" fillId="0" borderId="10" xfId="201" applyFont="1" applyBorder="1" applyAlignment="1" applyProtection="1">
      <alignment horizontal="right" vertical="center"/>
      <protection hidden="1"/>
    </xf>
    <xf numFmtId="0" fontId="3" fillId="0" borderId="6" xfId="201" applyBorder="1" applyAlignment="1">
      <alignment vertical="center"/>
    </xf>
    <xf numFmtId="0" fontId="3" fillId="0" borderId="0" xfId="201" applyAlignment="1">
      <alignment vertical="center"/>
    </xf>
    <xf numFmtId="0" fontId="3" fillId="0" borderId="7" xfId="201" applyBorder="1" applyAlignment="1">
      <alignment vertical="center"/>
    </xf>
    <xf numFmtId="0" fontId="29"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7" fillId="0" borderId="34" xfId="0" applyFont="1" applyBorder="1" applyAlignment="1" applyProtection="1">
      <alignment horizontal="center" vertical="top"/>
      <protection hidden="1"/>
    </xf>
    <xf numFmtId="0" fontId="37" fillId="0" borderId="0" xfId="0" applyFont="1" applyAlignment="1" applyProtection="1">
      <alignment horizontal="center" vertical="top"/>
      <protection hidden="1"/>
    </xf>
    <xf numFmtId="0" fontId="0" fillId="4" borderId="4" xfId="195" applyFont="1" applyFill="1" applyBorder="1" applyAlignment="1" applyProtection="1">
      <alignment horizontal="left" vertical="center" wrapText="1"/>
      <protection locked="0"/>
    </xf>
    <xf numFmtId="0" fontId="17" fillId="4" borderId="4" xfId="195" applyFont="1" applyFill="1" applyBorder="1" applyAlignment="1" applyProtection="1">
      <alignment horizontal="left" vertical="center" wrapText="1"/>
      <protection locked="0"/>
    </xf>
    <xf numFmtId="0" fontId="0" fillId="4" borderId="4" xfId="195" applyFont="1" applyFill="1" applyBorder="1" applyAlignment="1" applyProtection="1">
      <alignment horizontal="left" vertical="center"/>
      <protection locked="0"/>
    </xf>
    <xf numFmtId="0" fontId="17" fillId="4" borderId="4" xfId="195" applyFont="1" applyFill="1" applyBorder="1" applyAlignment="1" applyProtection="1">
      <alignment horizontal="left" vertical="center"/>
      <protection locked="0"/>
    </xf>
    <xf numFmtId="0" fontId="0" fillId="4" borderId="16" xfId="195" applyFont="1" applyFill="1" applyBorder="1" applyAlignment="1" applyProtection="1">
      <alignment horizontal="left" vertical="center"/>
      <protection locked="0"/>
    </xf>
    <xf numFmtId="0" fontId="17" fillId="4" borderId="33" xfId="195" applyFont="1" applyFill="1" applyBorder="1" applyAlignment="1" applyProtection="1">
      <alignment horizontal="left" vertical="center"/>
      <protection locked="0"/>
    </xf>
    <xf numFmtId="0" fontId="17" fillId="4" borderId="17" xfId="195" applyFont="1" applyFill="1" applyBorder="1" applyAlignment="1" applyProtection="1">
      <alignment horizontal="left" vertical="center"/>
      <protection locked="0"/>
    </xf>
    <xf numFmtId="0" fontId="52" fillId="4" borderId="16" xfId="195" applyFont="1" applyFill="1" applyBorder="1" applyAlignment="1" applyProtection="1">
      <alignment horizontal="left" vertical="center"/>
      <protection locked="0"/>
    </xf>
    <xf numFmtId="0" fontId="52" fillId="4" borderId="33" xfId="195" applyFont="1" applyFill="1" applyBorder="1" applyAlignment="1" applyProtection="1">
      <alignment horizontal="left" vertical="center"/>
      <protection locked="0"/>
    </xf>
    <xf numFmtId="0" fontId="52" fillId="4" borderId="17" xfId="195" applyFont="1" applyFill="1" applyBorder="1" applyAlignment="1" applyProtection="1">
      <alignment horizontal="left" vertical="center"/>
      <protection locked="0"/>
    </xf>
    <xf numFmtId="0" fontId="0" fillId="4" borderId="14" xfId="195" applyFont="1" applyFill="1" applyBorder="1" applyAlignment="1" applyProtection="1">
      <alignment horizontal="left" vertical="center"/>
      <protection locked="0"/>
    </xf>
    <xf numFmtId="0" fontId="0" fillId="4" borderId="3" xfId="195" applyFont="1" applyFill="1" applyBorder="1" applyAlignment="1" applyProtection="1">
      <alignment horizontal="left" vertical="center"/>
      <protection locked="0"/>
    </xf>
    <xf numFmtId="0" fontId="0" fillId="4" borderId="15" xfId="195" applyFont="1" applyFill="1" applyBorder="1" applyAlignment="1" applyProtection="1">
      <alignment horizontal="left" vertical="center"/>
      <protection locked="0"/>
    </xf>
    <xf numFmtId="0" fontId="0" fillId="4" borderId="33" xfId="195" applyFont="1" applyFill="1" applyBorder="1" applyAlignment="1" applyProtection="1">
      <alignment horizontal="left" vertical="center"/>
      <protection locked="0"/>
    </xf>
    <xf numFmtId="0" fontId="0" fillId="4" borderId="17" xfId="195" applyFont="1" applyFill="1" applyBorder="1" applyAlignment="1" applyProtection="1">
      <alignment horizontal="left" vertical="center"/>
      <protection locked="0"/>
    </xf>
    <xf numFmtId="0" fontId="35" fillId="10" borderId="5" xfId="195" applyFont="1" applyFill="1" applyBorder="1" applyAlignment="1" applyProtection="1">
      <alignment horizontal="left" vertical="top" wrapText="1"/>
      <protection hidden="1"/>
    </xf>
    <xf numFmtId="0" fontId="16" fillId="0" borderId="0" xfId="195" applyFont="1" applyAlignment="1" applyProtection="1">
      <alignment horizontal="center" vertical="center"/>
      <protection hidden="1"/>
    </xf>
    <xf numFmtId="0" fontId="26" fillId="8" borderId="0" xfId="195" applyFont="1" applyFill="1" applyAlignment="1" applyProtection="1">
      <alignment horizontal="center" vertical="center"/>
      <protection hidden="1"/>
    </xf>
    <xf numFmtId="0" fontId="6" fillId="4" borderId="4" xfId="195" applyFont="1" applyFill="1" applyBorder="1" applyAlignment="1" applyProtection="1">
      <alignment horizontal="center" vertical="center"/>
      <protection locked="0"/>
    </xf>
    <xf numFmtId="0" fontId="17" fillId="4" borderId="14" xfId="195" applyFont="1" applyFill="1" applyBorder="1" applyAlignment="1" applyProtection="1">
      <alignment horizontal="center" vertical="center" wrapText="1"/>
      <protection locked="0"/>
    </xf>
    <xf numFmtId="0" fontId="17" fillId="4" borderId="3" xfId="195" applyFont="1" applyFill="1" applyBorder="1" applyAlignment="1" applyProtection="1">
      <alignment horizontal="center" vertical="center" wrapText="1"/>
      <protection locked="0"/>
    </xf>
    <xf numFmtId="0" fontId="17" fillId="4" borderId="15" xfId="195" applyFont="1" applyFill="1" applyBorder="1" applyAlignment="1" applyProtection="1">
      <alignment horizontal="center" vertical="center" wrapText="1"/>
      <protection locked="0"/>
    </xf>
    <xf numFmtId="0" fontId="39" fillId="0" borderId="0" xfId="207" applyNumberFormat="1" applyFont="1" applyFill="1" applyBorder="1" applyAlignment="1" applyProtection="1">
      <alignment horizontal="left" vertical="top" wrapText="1"/>
      <protection hidden="1"/>
    </xf>
    <xf numFmtId="0" fontId="34" fillId="0" borderId="0" xfId="202" applyFont="1" applyAlignment="1" applyProtection="1">
      <alignment horizontal="left" vertical="top"/>
      <protection hidden="1"/>
    </xf>
    <xf numFmtId="0" fontId="39" fillId="0" borderId="0" xfId="207" applyFont="1" applyFill="1" applyBorder="1" applyAlignment="1" applyProtection="1">
      <alignment horizontal="left" vertical="top" wrapText="1"/>
      <protection hidden="1"/>
    </xf>
    <xf numFmtId="0" fontId="34" fillId="0" borderId="0" xfId="0" applyFont="1" applyAlignment="1" applyProtection="1">
      <alignment horizontal="justify" vertical="top" wrapText="1"/>
      <protection hidden="1"/>
    </xf>
    <xf numFmtId="0" fontId="6" fillId="0" borderId="0" xfId="202" applyFont="1" applyAlignment="1" applyProtection="1">
      <alignment horizontal="left" vertical="top"/>
      <protection hidden="1"/>
    </xf>
    <xf numFmtId="0" fontId="39" fillId="0" borderId="0" xfId="0" applyFont="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7" applyNumberFormat="1" applyFont="1" applyFill="1" applyBorder="1" applyAlignment="1" applyProtection="1">
      <alignment horizontal="left" vertical="top"/>
      <protection hidden="1"/>
    </xf>
    <xf numFmtId="0" fontId="7" fillId="10" borderId="0" xfId="0" applyFont="1" applyFill="1" applyAlignment="1">
      <alignment horizontal="center" vertical="top" wrapText="1"/>
    </xf>
    <xf numFmtId="0" fontId="6" fillId="0" borderId="0" xfId="202" applyFont="1" applyAlignment="1" applyProtection="1">
      <alignment horizontal="left" vertical="top" wrapText="1"/>
      <protection hidden="1"/>
    </xf>
    <xf numFmtId="0" fontId="68" fillId="0" borderId="0" xfId="0" applyFont="1" applyAlignment="1">
      <alignment horizontal="left" vertical="top" wrapText="1"/>
    </xf>
    <xf numFmtId="0" fontId="68" fillId="0" borderId="14" xfId="207" applyNumberFormat="1" applyFont="1" applyFill="1" applyBorder="1" applyAlignment="1" applyProtection="1">
      <alignment horizontal="center" vertical="center"/>
    </xf>
    <xf numFmtId="0" fontId="68" fillId="0" borderId="3" xfId="207" applyNumberFormat="1" applyFont="1" applyFill="1" applyBorder="1" applyAlignment="1" applyProtection="1">
      <alignment horizontal="center" vertical="center"/>
    </xf>
    <xf numFmtId="0" fontId="68" fillId="0" borderId="15" xfId="207" applyNumberFormat="1" applyFont="1" applyFill="1" applyBorder="1" applyAlignment="1" applyProtection="1">
      <alignment horizontal="center" vertical="center"/>
    </xf>
    <xf numFmtId="0" fontId="39" fillId="0" borderId="0" xfId="0" applyFont="1" applyAlignment="1" applyProtection="1">
      <alignment horizontal="center" vertical="top" wrapText="1"/>
      <protection hidden="1"/>
    </xf>
    <xf numFmtId="0" fontId="68" fillId="7" borderId="4" xfId="207" applyNumberFormat="1" applyFont="1" applyFill="1" applyBorder="1" applyAlignment="1" applyProtection="1">
      <alignment horizontal="center" vertical="center" wrapText="1"/>
    </xf>
    <xf numFmtId="0" fontId="61" fillId="0" borderId="0" xfId="207" applyNumberFormat="1" applyFont="1" applyFill="1" applyBorder="1" applyAlignment="1" applyProtection="1">
      <alignment horizontal="center" vertical="top"/>
    </xf>
    <xf numFmtId="0" fontId="65" fillId="0" borderId="0" xfId="0" applyFont="1" applyAlignment="1">
      <alignment horizontal="justify" vertical="top" wrapText="1"/>
    </xf>
    <xf numFmtId="0" fontId="39" fillId="8" borderId="0" xfId="0" applyFont="1" applyFill="1" applyAlignment="1">
      <alignment horizontal="center" vertical="top"/>
    </xf>
    <xf numFmtId="0" fontId="7" fillId="0" borderId="0" xfId="0" applyFont="1" applyAlignment="1">
      <alignment horizontal="justify" vertical="top" wrapText="1"/>
    </xf>
    <xf numFmtId="1" fontId="6" fillId="0" borderId="0" xfId="0" applyNumberFormat="1" applyFont="1" applyAlignment="1">
      <alignment horizontal="right" vertical="top"/>
    </xf>
    <xf numFmtId="0" fontId="26" fillId="0" borderId="0" xfId="207" applyNumberFormat="1" applyFont="1" applyFill="1" applyBorder="1" applyAlignment="1" applyProtection="1">
      <alignment horizontal="left" vertical="center" wrapText="1"/>
      <protection hidden="1"/>
    </xf>
    <xf numFmtId="0" fontId="30" fillId="0" borderId="0" xfId="202" applyFont="1" applyAlignment="1" applyProtection="1">
      <alignment horizontal="left" vertical="center"/>
      <protection hidden="1"/>
    </xf>
    <xf numFmtId="0" fontId="17" fillId="0" borderId="0" xfId="0" applyFont="1" applyAlignment="1">
      <alignment horizontal="center" vertical="center"/>
    </xf>
    <xf numFmtId="0" fontId="30" fillId="0" borderId="0" xfId="0" applyFont="1" applyAlignment="1" applyProtection="1">
      <alignment horizontal="justify" vertical="center" wrapText="1"/>
      <protection hidden="1"/>
    </xf>
    <xf numFmtId="0" fontId="26" fillId="0" borderId="0" xfId="0" applyFont="1" applyAlignment="1">
      <alignment horizontal="center" vertical="center"/>
    </xf>
    <xf numFmtId="0" fontId="26" fillId="0" borderId="0" xfId="207" applyFont="1" applyFill="1" applyBorder="1" applyAlignment="1" applyProtection="1">
      <alignment horizontal="left" vertical="center" wrapText="1"/>
      <protection hidden="1"/>
    </xf>
    <xf numFmtId="0" fontId="26" fillId="0" borderId="0" xfId="207" applyNumberFormat="1" applyFont="1" applyFill="1" applyBorder="1" applyAlignment="1" applyProtection="1">
      <alignment horizontal="left" vertical="center"/>
      <protection hidden="1"/>
    </xf>
    <xf numFmtId="0" fontId="16" fillId="0" borderId="0" xfId="0" applyFont="1" applyAlignment="1">
      <alignment horizontal="center" vertical="center"/>
    </xf>
    <xf numFmtId="0" fontId="26" fillId="0" borderId="0" xfId="0" applyFont="1" applyAlignment="1" applyProtection="1">
      <alignment horizontal="center" vertical="center"/>
      <protection hidden="1"/>
    </xf>
    <xf numFmtId="0" fontId="26" fillId="0" borderId="0" xfId="0" applyFont="1" applyAlignment="1" applyProtection="1">
      <alignment horizontal="justify" vertical="center" wrapText="1"/>
      <protection hidden="1"/>
    </xf>
    <xf numFmtId="0" fontId="16" fillId="0" borderId="4" xfId="207" applyNumberFormat="1" applyFont="1" applyFill="1" applyBorder="1" applyAlignment="1" applyProtection="1">
      <alignment horizontal="left" vertical="center"/>
    </xf>
    <xf numFmtId="0" fontId="16" fillId="7" borderId="4" xfId="207" applyNumberFormat="1" applyFont="1" applyFill="1" applyBorder="1" applyAlignment="1" applyProtection="1">
      <alignment horizontal="left" vertical="center" wrapText="1"/>
    </xf>
    <xf numFmtId="0" fontId="27" fillId="0" borderId="10" xfId="207" applyNumberFormat="1" applyFont="1" applyFill="1" applyBorder="1" applyAlignment="1" applyProtection="1">
      <alignment horizontal="center" vertical="center"/>
    </xf>
    <xf numFmtId="0" fontId="27" fillId="0" borderId="0" xfId="0" applyFont="1" applyAlignment="1">
      <alignment horizontal="justify" vertical="center" wrapText="1"/>
    </xf>
    <xf numFmtId="0" fontId="17" fillId="0" borderId="0" xfId="0" applyFont="1" applyAlignment="1">
      <alignment horizontal="justify" vertical="top" wrapText="1"/>
    </xf>
    <xf numFmtId="0" fontId="26" fillId="0" borderId="0" xfId="0" applyFont="1" applyAlignment="1" applyProtection="1">
      <alignment horizontal="center" vertical="center" wrapText="1"/>
      <protection hidden="1"/>
    </xf>
    <xf numFmtId="0" fontId="16" fillId="0" borderId="0" xfId="0" applyFont="1" applyAlignment="1">
      <alignment horizontal="center" vertical="center" wrapText="1"/>
    </xf>
    <xf numFmtId="0" fontId="26" fillId="8" borderId="0" xfId="0" applyFont="1" applyFill="1" applyAlignment="1">
      <alignment horizontal="center" vertical="center"/>
    </xf>
    <xf numFmtId="0" fontId="16" fillId="0" borderId="0" xfId="0" applyFont="1" applyAlignment="1">
      <alignment horizontal="justify" vertical="center" wrapText="1"/>
    </xf>
    <xf numFmtId="0" fontId="17" fillId="0" borderId="0" xfId="202" applyAlignment="1" applyProtection="1">
      <alignment horizontal="left" vertical="center"/>
      <protection hidden="1"/>
    </xf>
    <xf numFmtId="0" fontId="17" fillId="0" borderId="0" xfId="0" applyFont="1" applyAlignment="1">
      <alignment horizontal="justify" vertical="center" wrapText="1"/>
    </xf>
    <xf numFmtId="0" fontId="34" fillId="0" borderId="0" xfId="0" applyFont="1" applyAlignment="1">
      <alignment horizontal="center" vertical="center"/>
    </xf>
    <xf numFmtId="0" fontId="39" fillId="8" borderId="0" xfId="0" applyFont="1" applyFill="1" applyAlignment="1">
      <alignment horizontal="center" vertical="center"/>
    </xf>
    <xf numFmtId="0" fontId="7" fillId="0" borderId="0" xfId="198" applyNumberFormat="1" applyFont="1" applyFill="1" applyBorder="1" applyAlignment="1" applyProtection="1">
      <alignment horizontal="justify" vertical="center" wrapText="1"/>
    </xf>
    <xf numFmtId="0" fontId="77" fillId="0" borderId="0" xfId="202" applyFont="1" applyAlignment="1" applyProtection="1">
      <alignment horizontal="left"/>
      <protection hidden="1"/>
    </xf>
    <xf numFmtId="0" fontId="7" fillId="0" borderId="0" xfId="0" applyFont="1" applyAlignment="1">
      <alignment horizontal="right" vertical="center"/>
    </xf>
    <xf numFmtId="0" fontId="37" fillId="10" borderId="0" xfId="0" applyFont="1" applyFill="1" applyAlignment="1">
      <alignment horizontal="left" vertical="top" wrapText="1"/>
    </xf>
    <xf numFmtId="0" fontId="39" fillId="0" borderId="0" xfId="0" applyFont="1" applyAlignment="1">
      <alignment horizontal="center" vertical="top"/>
    </xf>
    <xf numFmtId="165" fontId="7" fillId="0" borderId="5" xfId="202" applyNumberFormat="1" applyFont="1" applyBorder="1" applyAlignment="1" applyProtection="1">
      <alignment horizontal="right" vertical="top"/>
      <protection hidden="1"/>
    </xf>
    <xf numFmtId="0" fontId="6" fillId="0" borderId="0" xfId="202" applyFont="1" applyAlignment="1">
      <alignment horizontal="left" vertical="top"/>
    </xf>
    <xf numFmtId="165" fontId="6" fillId="0" borderId="0" xfId="202" applyNumberFormat="1" applyFont="1" applyAlignment="1" applyProtection="1">
      <alignment horizontal="left" vertical="top"/>
      <protection hidden="1"/>
    </xf>
    <xf numFmtId="0" fontId="7" fillId="10" borderId="0" xfId="0" applyFont="1" applyFill="1" applyAlignment="1">
      <alignment horizontal="left" vertical="top" wrapText="1"/>
    </xf>
    <xf numFmtId="0" fontId="7" fillId="0" borderId="0" xfId="198" applyNumberFormat="1" applyFont="1" applyFill="1" applyBorder="1" applyAlignment="1" applyProtection="1">
      <alignment horizontal="justify" vertical="top" wrapText="1"/>
    </xf>
    <xf numFmtId="0" fontId="30" fillId="0" borderId="0" xfId="0" applyFont="1" applyAlignment="1">
      <alignment horizontal="center" vertical="center"/>
    </xf>
    <xf numFmtId="0" fontId="16" fillId="0" borderId="0" xfId="198" applyNumberFormat="1" applyFont="1" applyFill="1" applyBorder="1" applyAlignment="1" applyProtection="1">
      <alignment horizontal="justify" vertical="center" wrapText="1"/>
    </xf>
    <xf numFmtId="0" fontId="17" fillId="0" borderId="0" xfId="202" applyAlignment="1">
      <alignment horizontal="left" vertical="center"/>
    </xf>
    <xf numFmtId="0" fontId="6" fillId="0" borderId="0" xfId="0" applyFont="1" applyAlignment="1">
      <alignment horizontal="right" vertical="top"/>
    </xf>
    <xf numFmtId="0" fontId="16" fillId="10" borderId="0" xfId="0" applyFont="1" applyFill="1" applyAlignment="1" applyProtection="1">
      <alignment horizontal="left" vertical="top" wrapText="1"/>
      <protection hidden="1"/>
    </xf>
    <xf numFmtId="0" fontId="26" fillId="8" borderId="0" xfId="0" applyFont="1" applyFill="1" applyAlignment="1" applyProtection="1">
      <alignment horizontal="center" vertical="center"/>
      <protection hidden="1"/>
    </xf>
    <xf numFmtId="0" fontId="16" fillId="6" borderId="4" xfId="201" applyFont="1" applyFill="1" applyBorder="1" applyAlignment="1" applyProtection="1">
      <alignment horizontal="left" vertical="center" wrapText="1"/>
      <protection hidden="1"/>
    </xf>
    <xf numFmtId="0" fontId="0" fillId="0" borderId="4" xfId="201" applyFont="1" applyBorder="1" applyAlignment="1" applyProtection="1">
      <alignment horizontal="left" vertical="center" wrapText="1"/>
      <protection hidden="1"/>
    </xf>
    <xf numFmtId="2" fontId="16" fillId="0" borderId="14" xfId="201" applyNumberFormat="1" applyFont="1" applyBorder="1" applyAlignment="1" applyProtection="1">
      <alignment horizontal="center" vertical="center" wrapText="1"/>
      <protection hidden="1"/>
    </xf>
    <xf numFmtId="2" fontId="16" fillId="0" borderId="15" xfId="201" applyNumberFormat="1" applyFont="1" applyBorder="1" applyAlignment="1" applyProtection="1">
      <alignment horizontal="center" vertical="center" wrapText="1"/>
      <protection hidden="1"/>
    </xf>
    <xf numFmtId="0" fontId="39" fillId="0" borderId="0" xfId="201" applyFont="1" applyAlignment="1" applyProtection="1">
      <alignment horizontal="center" vertical="top"/>
      <protection hidden="1"/>
    </xf>
    <xf numFmtId="0" fontId="0" fillId="0" borderId="4" xfId="201" applyFont="1" applyBorder="1" applyAlignment="1" applyProtection="1">
      <alignment horizontal="justify" vertical="center" wrapText="1"/>
      <protection hidden="1"/>
    </xf>
    <xf numFmtId="0" fontId="17" fillId="0" borderId="4" xfId="201" applyFont="1" applyBorder="1" applyAlignment="1" applyProtection="1">
      <alignment horizontal="justify" vertical="center" wrapText="1"/>
      <protection hidden="1"/>
    </xf>
    <xf numFmtId="0" fontId="16" fillId="0" borderId="14" xfId="201" applyFont="1" applyBorder="1" applyAlignment="1" applyProtection="1">
      <alignment horizontal="left" vertical="center" wrapText="1"/>
      <protection hidden="1"/>
    </xf>
    <xf numFmtId="0" fontId="16" fillId="0" borderId="15" xfId="201" applyFont="1" applyBorder="1" applyAlignment="1" applyProtection="1">
      <alignment horizontal="left" vertical="center" wrapText="1"/>
      <protection hidden="1"/>
    </xf>
    <xf numFmtId="2" fontId="16" fillId="0" borderId="14" xfId="201" applyNumberFormat="1" applyFont="1" applyBorder="1" applyAlignment="1" applyProtection="1">
      <alignment horizontal="center" wrapText="1"/>
      <protection hidden="1"/>
    </xf>
    <xf numFmtId="2" fontId="16" fillId="0" borderId="15" xfId="201" applyNumberFormat="1" applyFont="1" applyBorder="1" applyAlignment="1" applyProtection="1">
      <alignment horizontal="center" wrapText="1"/>
      <protection hidden="1"/>
    </xf>
    <xf numFmtId="0" fontId="16" fillId="10" borderId="0" xfId="201" applyFont="1" applyFill="1" applyAlignment="1" applyProtection="1">
      <alignment horizontal="left" vertical="top" wrapText="1"/>
      <protection hidden="1"/>
    </xf>
    <xf numFmtId="0" fontId="16" fillId="0" borderId="14" xfId="201" applyFont="1" applyBorder="1" applyAlignment="1" applyProtection="1">
      <alignment horizontal="center" vertical="center" wrapText="1"/>
      <protection hidden="1"/>
    </xf>
    <xf numFmtId="0" fontId="16" fillId="0" borderId="15" xfId="201" applyFont="1" applyBorder="1" applyAlignment="1" applyProtection="1">
      <alignment horizontal="center" vertical="center" wrapText="1"/>
      <protection hidden="1"/>
    </xf>
    <xf numFmtId="0" fontId="17" fillId="0" borderId="0" xfId="201" applyFont="1" applyAlignment="1" applyProtection="1">
      <alignment horizontal="left" vertical="top"/>
      <protection hidden="1"/>
    </xf>
    <xf numFmtId="0" fontId="26" fillId="8" borderId="0" xfId="201" applyFont="1" applyFill="1" applyAlignment="1" applyProtection="1">
      <alignment horizontal="center" vertical="center"/>
      <protection hidden="1"/>
    </xf>
    <xf numFmtId="0" fontId="16" fillId="0" borderId="14" xfId="201" applyFont="1" applyBorder="1" applyAlignment="1" applyProtection="1">
      <alignment horizontal="center" vertical="center"/>
      <protection hidden="1"/>
    </xf>
    <xf numFmtId="0" fontId="16" fillId="0" borderId="3" xfId="201" applyFont="1" applyBorder="1" applyAlignment="1" applyProtection="1">
      <alignment horizontal="center" vertical="center"/>
      <protection hidden="1"/>
    </xf>
    <xf numFmtId="2" fontId="16" fillId="6" borderId="14" xfId="201" applyNumberFormat="1" applyFont="1" applyFill="1" applyBorder="1" applyAlignment="1" applyProtection="1">
      <alignment horizontal="center" vertical="center" wrapText="1"/>
      <protection hidden="1"/>
    </xf>
    <xf numFmtId="2" fontId="16" fillId="6" borderId="15" xfId="201" applyNumberFormat="1" applyFont="1" applyFill="1" applyBorder="1" applyAlignment="1" applyProtection="1">
      <alignment horizontal="center" vertical="center" wrapText="1"/>
      <protection hidden="1"/>
    </xf>
    <xf numFmtId="0" fontId="17" fillId="0" borderId="4" xfId="201" applyFont="1" applyBorder="1" applyAlignment="1" applyProtection="1">
      <alignment horizontal="center" vertical="center"/>
      <protection hidden="1"/>
    </xf>
    <xf numFmtId="0" fontId="16" fillId="6" borderId="27" xfId="201" applyFont="1" applyFill="1" applyBorder="1" applyAlignment="1" applyProtection="1">
      <alignment horizontal="left" vertical="center" wrapText="1"/>
      <protection hidden="1"/>
    </xf>
    <xf numFmtId="0" fontId="16" fillId="6" borderId="28" xfId="201" applyFont="1" applyFill="1" applyBorder="1" applyAlignment="1" applyProtection="1">
      <alignment horizontal="left" vertical="center" wrapText="1"/>
      <protection hidden="1"/>
    </xf>
    <xf numFmtId="0" fontId="38" fillId="6" borderId="8" xfId="201" applyFont="1" applyFill="1" applyBorder="1" applyAlignment="1" applyProtection="1">
      <alignment horizontal="justify" vertical="center" wrapText="1"/>
      <protection hidden="1"/>
    </xf>
    <xf numFmtId="0" fontId="38" fillId="6" borderId="9" xfId="201" applyFont="1" applyFill="1" applyBorder="1" applyAlignment="1" applyProtection="1">
      <alignment horizontal="justify" vertical="center" wrapText="1"/>
      <protection hidden="1"/>
    </xf>
    <xf numFmtId="0" fontId="16" fillId="6" borderId="14" xfId="201" applyFont="1" applyFill="1" applyBorder="1" applyAlignment="1" applyProtection="1">
      <alignment horizontal="left" vertical="center" wrapText="1"/>
      <protection hidden="1"/>
    </xf>
    <xf numFmtId="0" fontId="16" fillId="6" borderId="15" xfId="201" applyFont="1" applyFill="1" applyBorder="1" applyAlignment="1" applyProtection="1">
      <alignment horizontal="left" vertical="center" wrapText="1"/>
      <protection hidden="1"/>
    </xf>
    <xf numFmtId="2" fontId="16" fillId="6" borderId="27" xfId="201" applyNumberFormat="1" applyFont="1" applyFill="1" applyBorder="1" applyAlignment="1" applyProtection="1">
      <alignment horizontal="center" vertical="center"/>
      <protection hidden="1"/>
    </xf>
    <xf numFmtId="2" fontId="16" fillId="6" borderId="28" xfId="201" applyNumberFormat="1" applyFont="1" applyFill="1" applyBorder="1" applyAlignment="1" applyProtection="1">
      <alignment horizontal="center" vertical="center"/>
      <protection hidden="1"/>
    </xf>
    <xf numFmtId="0" fontId="16" fillId="6" borderId="8" xfId="201" applyFont="1" applyFill="1" applyBorder="1" applyAlignment="1" applyProtection="1">
      <alignment horizontal="justify" vertical="center" wrapText="1"/>
      <protection hidden="1"/>
    </xf>
    <xf numFmtId="0" fontId="16" fillId="6" borderId="9" xfId="201" applyFont="1" applyFill="1" applyBorder="1" applyAlignment="1" applyProtection="1">
      <alignment horizontal="justify" vertical="center" wrapText="1"/>
      <protection hidden="1"/>
    </xf>
    <xf numFmtId="0" fontId="16" fillId="0" borderId="0" xfId="201" applyFont="1" applyAlignment="1" applyProtection="1">
      <alignment horizontal="center" vertical="center" wrapText="1"/>
      <protection hidden="1"/>
    </xf>
    <xf numFmtId="0" fontId="16" fillId="6" borderId="3" xfId="201" applyFont="1" applyFill="1" applyBorder="1" applyAlignment="1" applyProtection="1">
      <alignment horizontal="left" vertical="center" wrapText="1"/>
      <protection hidden="1"/>
    </xf>
    <xf numFmtId="4" fontId="16" fillId="0" borderId="11" xfId="201" applyNumberFormat="1" applyFont="1" applyBorder="1" applyAlignment="1" applyProtection="1">
      <alignment horizontal="center" wrapText="1"/>
      <protection hidden="1"/>
    </xf>
    <xf numFmtId="4" fontId="16" fillId="0" borderId="13" xfId="201" applyNumberFormat="1" applyFont="1" applyBorder="1" applyAlignment="1" applyProtection="1">
      <alignment horizontal="center" wrapText="1"/>
      <protection hidden="1"/>
    </xf>
    <xf numFmtId="0" fontId="16" fillId="6" borderId="24" xfId="201" applyFont="1" applyFill="1" applyBorder="1" applyAlignment="1" applyProtection="1">
      <alignment horizontal="left" vertical="center" wrapText="1"/>
      <protection hidden="1"/>
    </xf>
    <xf numFmtId="0" fontId="0" fillId="0" borderId="25" xfId="201" applyFont="1" applyBorder="1" applyAlignment="1" applyProtection="1">
      <alignment horizontal="justify" vertical="center" wrapText="1"/>
      <protection hidden="1"/>
    </xf>
    <xf numFmtId="0" fontId="17" fillId="0" borderId="26" xfId="201" applyFont="1" applyBorder="1" applyAlignment="1" applyProtection="1">
      <alignment horizontal="justify" vertical="center" wrapText="1"/>
      <protection hidden="1"/>
    </xf>
    <xf numFmtId="4" fontId="16" fillId="0" borderId="11" xfId="201" applyNumberFormat="1" applyFont="1" applyBorder="1" applyAlignment="1" applyProtection="1">
      <alignment horizontal="center"/>
      <protection hidden="1"/>
    </xf>
    <xf numFmtId="4" fontId="16" fillId="0" borderId="13" xfId="201" applyNumberFormat="1" applyFont="1" applyBorder="1" applyAlignment="1" applyProtection="1">
      <alignment horizontal="center"/>
      <protection hidden="1"/>
    </xf>
    <xf numFmtId="0" fontId="17" fillId="0" borderId="25" xfId="201" applyFont="1" applyBorder="1" applyAlignment="1" applyProtection="1">
      <alignment horizontal="justify" vertical="center" wrapText="1"/>
      <protection hidden="1"/>
    </xf>
    <xf numFmtId="0" fontId="16" fillId="0" borderId="4" xfId="201" applyFont="1" applyBorder="1" applyAlignment="1" applyProtection="1">
      <alignment horizontal="left" vertical="center" wrapText="1"/>
      <protection hidden="1"/>
    </xf>
    <xf numFmtId="0" fontId="16" fillId="0" borderId="0" xfId="198" applyNumberFormat="1" applyFont="1" applyFill="1" applyBorder="1" applyAlignment="1" applyProtection="1">
      <alignment horizontal="justify" vertical="center" wrapText="1"/>
      <protection hidden="1"/>
    </xf>
    <xf numFmtId="2" fontId="17" fillId="0" borderId="0" xfId="202" applyNumberFormat="1" applyAlignment="1" applyProtection="1">
      <alignment horizontal="right" vertical="center"/>
      <protection hidden="1"/>
    </xf>
    <xf numFmtId="168" fontId="16" fillId="0" borderId="0" xfId="0" applyNumberFormat="1" applyFont="1" applyAlignment="1" applyProtection="1">
      <alignment horizontal="center" vertical="center" wrapText="1"/>
      <protection hidden="1"/>
    </xf>
    <xf numFmtId="0" fontId="16" fillId="0" borderId="0" xfId="202" applyFont="1" applyAlignment="1" applyProtection="1">
      <alignment horizontal="center" vertical="center"/>
      <protection hidden="1"/>
    </xf>
    <xf numFmtId="168" fontId="26" fillId="0" borderId="0" xfId="0" applyNumberFormat="1" applyFont="1" applyAlignment="1" applyProtection="1">
      <alignment horizontal="center" vertical="center" wrapText="1"/>
      <protection hidden="1"/>
    </xf>
    <xf numFmtId="0" fontId="16" fillId="0" borderId="0" xfId="198" applyNumberFormat="1" applyFont="1" applyFill="1" applyBorder="1" applyAlignment="1" applyProtection="1">
      <alignment horizontal="justify" vertical="center"/>
      <protection hidden="1"/>
    </xf>
    <xf numFmtId="0" fontId="16" fillId="0" borderId="0" xfId="0" applyFont="1" applyAlignment="1" applyProtection="1">
      <alignment horizontal="left" vertical="center" wrapText="1"/>
      <protection hidden="1"/>
    </xf>
    <xf numFmtId="0" fontId="27" fillId="0" borderId="0" xfId="202" applyFont="1" applyAlignment="1" applyProtection="1">
      <alignment horizontal="center" vertical="center" wrapText="1"/>
      <protection hidden="1"/>
    </xf>
    <xf numFmtId="0" fontId="16" fillId="9" borderId="0" xfId="202" applyFont="1" applyFill="1" applyAlignment="1" applyProtection="1">
      <alignment horizontal="center" vertical="center" wrapText="1"/>
      <protection locked="0" hidden="1"/>
    </xf>
    <xf numFmtId="0" fontId="16" fillId="10" borderId="0" xfId="202" applyFont="1" applyFill="1" applyAlignment="1" applyProtection="1">
      <alignment horizontal="left" vertical="center" wrapText="1"/>
      <protection hidden="1"/>
    </xf>
    <xf numFmtId="0" fontId="16" fillId="0" borderId="0" xfId="202" applyFont="1" applyAlignment="1" applyProtection="1">
      <alignment horizontal="center" vertical="center" wrapText="1"/>
      <protection hidden="1"/>
    </xf>
    <xf numFmtId="0" fontId="16" fillId="0" borderId="0" xfId="0" applyFont="1" applyAlignment="1" applyProtection="1">
      <alignment horizontal="center" vertical="center"/>
      <protection hidden="1"/>
    </xf>
    <xf numFmtId="0" fontId="17" fillId="0" borderId="0" xfId="202" applyAlignment="1" applyProtection="1">
      <alignment horizontal="justify" vertical="top" wrapText="1"/>
      <protection hidden="1"/>
    </xf>
    <xf numFmtId="0" fontId="16" fillId="0" borderId="5" xfId="202" applyFont="1" applyBorder="1" applyAlignment="1" applyProtection="1">
      <alignment horizontal="left" vertical="center"/>
      <protection hidden="1"/>
    </xf>
    <xf numFmtId="0" fontId="16" fillId="0" borderId="0" xfId="202" applyFont="1" applyAlignment="1" applyProtection="1">
      <alignment horizontal="left" vertical="center"/>
      <protection hidden="1"/>
    </xf>
    <xf numFmtId="0" fontId="17" fillId="0" borderId="0" xfId="202" applyAlignment="1" applyProtection="1">
      <alignment horizontal="justify" vertical="center" wrapText="1"/>
      <protection hidden="1"/>
    </xf>
    <xf numFmtId="0" fontId="29" fillId="8" borderId="0" xfId="0" applyFont="1" applyFill="1" applyAlignment="1" applyProtection="1">
      <alignment horizontal="center" vertical="center" wrapText="1"/>
      <protection hidden="1"/>
    </xf>
    <xf numFmtId="0" fontId="29" fillId="8" borderId="7" xfId="0" applyFont="1" applyFill="1" applyBorder="1" applyAlignment="1" applyProtection="1">
      <alignment horizontal="center" vertical="center" wrapText="1"/>
      <protection hidden="1"/>
    </xf>
    <xf numFmtId="0" fontId="17" fillId="0" borderId="0" xfId="193" applyFont="1" applyAlignment="1">
      <alignment horizontal="center" vertical="top"/>
    </xf>
    <xf numFmtId="0" fontId="0" fillId="0" borderId="0" xfId="193" applyFont="1" applyAlignment="1">
      <alignment horizontal="center" vertical="top"/>
    </xf>
    <xf numFmtId="0" fontId="0" fillId="0" borderId="0" xfId="193" applyFont="1" applyAlignment="1">
      <alignment horizontal="justify" vertical="top"/>
    </xf>
    <xf numFmtId="0" fontId="17" fillId="0" borderId="0" xfId="193" applyFont="1" applyAlignment="1">
      <alignment horizontal="justify" vertical="top"/>
    </xf>
    <xf numFmtId="0" fontId="0" fillId="0" borderId="0" xfId="0" applyAlignment="1">
      <alignment horizontal="left" vertical="top" wrapText="1"/>
    </xf>
    <xf numFmtId="0" fontId="0" fillId="4" borderId="22" xfId="0" applyFill="1" applyBorder="1" applyAlignment="1" applyProtection="1">
      <alignment horizontal="left" vertical="center"/>
      <protection locked="0"/>
    </xf>
    <xf numFmtId="0" fontId="17" fillId="4" borderId="22" xfId="0" applyFont="1" applyFill="1" applyBorder="1" applyAlignment="1" applyProtection="1">
      <alignment horizontal="left" vertical="center"/>
      <protection locked="0"/>
    </xf>
    <xf numFmtId="0" fontId="17" fillId="0" borderId="0" xfId="0" applyFont="1" applyAlignment="1">
      <alignment horizontal="left" vertical="center" wrapText="1" indent="2"/>
    </xf>
    <xf numFmtId="0" fontId="17" fillId="0" borderId="35" xfId="0" applyFont="1" applyBorder="1" applyAlignment="1">
      <alignment horizontal="left" vertical="center" indent="2"/>
    </xf>
    <xf numFmtId="0" fontId="17" fillId="12" borderId="0" xfId="193" applyFont="1" applyFill="1" applyAlignment="1">
      <alignment horizontal="justify" vertical="top"/>
    </xf>
    <xf numFmtId="178" fontId="16" fillId="0" borderId="0" xfId="193" applyNumberFormat="1" applyFont="1" applyAlignment="1">
      <alignment horizontal="left" vertical="center" indent="1"/>
    </xf>
    <xf numFmtId="0" fontId="37" fillId="0" borderId="0" xfId="193" quotePrefix="1" applyFont="1" applyAlignment="1">
      <alignment horizontal="center" vertical="center"/>
    </xf>
    <xf numFmtId="0" fontId="17" fillId="0" borderId="35" xfId="0" applyFont="1" applyBorder="1" applyAlignment="1">
      <alignment horizontal="justify" vertical="center" wrapText="1"/>
    </xf>
    <xf numFmtId="0" fontId="17" fillId="0" borderId="22" xfId="0" applyFont="1" applyBorder="1" applyAlignment="1">
      <alignment horizontal="left" vertical="center" indent="2"/>
    </xf>
    <xf numFmtId="0" fontId="17" fillId="0" borderId="34" xfId="0" applyFont="1" applyBorder="1" applyAlignment="1">
      <alignment horizontal="left" vertical="center" indent="2"/>
    </xf>
    <xf numFmtId="0" fontId="17" fillId="0" borderId="0" xfId="0" applyFont="1" applyAlignment="1">
      <alignment horizontal="left" vertical="center" indent="2"/>
    </xf>
    <xf numFmtId="0" fontId="16" fillId="0" borderId="0" xfId="193" applyFont="1" applyAlignment="1">
      <alignment horizontal="justify" vertical="center"/>
    </xf>
    <xf numFmtId="0" fontId="16" fillId="0" borderId="0" xfId="193" applyFont="1" applyAlignment="1">
      <alignment horizontal="center" vertical="center"/>
    </xf>
    <xf numFmtId="0" fontId="17" fillId="4" borderId="0" xfId="193" applyFont="1" applyFill="1" applyAlignment="1" applyProtection="1">
      <alignment horizontal="left" vertical="center"/>
      <protection locked="0"/>
    </xf>
    <xf numFmtId="178" fontId="17" fillId="0" borderId="0" xfId="193" applyNumberFormat="1" applyFont="1" applyAlignment="1">
      <alignment horizontal="left" vertical="center"/>
    </xf>
    <xf numFmtId="0" fontId="16" fillId="11" borderId="0" xfId="193" applyFont="1" applyFill="1" applyAlignment="1">
      <alignment horizontal="justify" vertical="top"/>
    </xf>
    <xf numFmtId="0" fontId="17" fillId="0" borderId="0" xfId="193" applyFont="1" applyAlignment="1">
      <alignment horizontal="justify" vertical="center"/>
    </xf>
    <xf numFmtId="0" fontId="17" fillId="0" borderId="0" xfId="206" applyFont="1" applyAlignment="1" applyProtection="1">
      <alignment horizontal="justify" vertical="center" wrapText="1"/>
      <protection hidden="1"/>
    </xf>
    <xf numFmtId="1" fontId="23" fillId="0" borderId="27" xfId="206" applyNumberFormat="1" applyFont="1" applyBorder="1" applyAlignment="1" applyProtection="1">
      <alignment horizontal="justify" vertical="center" wrapText="1"/>
      <protection hidden="1"/>
    </xf>
    <xf numFmtId="1" fontId="23" fillId="0" borderId="10" xfId="206" applyNumberFormat="1" applyFont="1" applyBorder="1" applyAlignment="1" applyProtection="1">
      <alignment horizontal="justify" vertical="center" wrapText="1"/>
      <protection hidden="1"/>
    </xf>
    <xf numFmtId="1" fontId="23" fillId="0" borderId="28" xfId="206" applyNumberFormat="1" applyFont="1" applyBorder="1" applyAlignment="1" applyProtection="1">
      <alignment horizontal="justify" vertical="center" wrapText="1"/>
      <protection hidden="1"/>
    </xf>
    <xf numFmtId="4" fontId="16" fillId="0" borderId="27" xfId="206" applyNumberFormat="1" applyFont="1" applyBorder="1" applyAlignment="1" applyProtection="1">
      <alignment horizontal="center" vertical="center" wrapText="1"/>
      <protection hidden="1"/>
    </xf>
    <xf numFmtId="4" fontId="16" fillId="0" borderId="28" xfId="206" applyNumberFormat="1" applyFont="1" applyBorder="1" applyAlignment="1" applyProtection="1">
      <alignment horizontal="center" vertical="center" wrapText="1"/>
      <protection hidden="1"/>
    </xf>
    <xf numFmtId="0" fontId="17" fillId="0" borderId="0" xfId="206"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7" fillId="0" borderId="0" xfId="206" applyNumberFormat="1" applyFont="1" applyAlignment="1" applyProtection="1">
      <alignment horizontal="justify" vertical="top" wrapText="1"/>
      <protection hidden="1"/>
    </xf>
    <xf numFmtId="0" fontId="17" fillId="0" borderId="0" xfId="206" applyFont="1" applyAlignment="1" applyProtection="1">
      <alignment horizontal="justify" vertical="top" wrapText="1"/>
      <protection hidden="1"/>
    </xf>
    <xf numFmtId="0" fontId="17" fillId="0" borderId="7" xfId="206" applyFont="1" applyBorder="1" applyAlignment="1" applyProtection="1">
      <alignment horizontal="justify" vertical="top" wrapText="1"/>
      <protection hidden="1"/>
    </xf>
    <xf numFmtId="0" fontId="18" fillId="0" borderId="0" xfId="206" applyFont="1" applyAlignment="1" applyProtection="1">
      <alignment horizontal="left"/>
      <protection hidden="1"/>
    </xf>
    <xf numFmtId="0" fontId="18" fillId="0" borderId="7" xfId="206" applyFont="1" applyBorder="1" applyAlignment="1" applyProtection="1">
      <alignment horizontal="left"/>
      <protection hidden="1"/>
    </xf>
    <xf numFmtId="1" fontId="16" fillId="0" borderId="14" xfId="206" applyNumberFormat="1" applyFont="1" applyBorder="1" applyAlignment="1" applyProtection="1">
      <alignment horizontal="center" vertical="center" wrapText="1"/>
      <protection hidden="1"/>
    </xf>
    <xf numFmtId="1" fontId="16" fillId="0" borderId="15" xfId="206" applyNumberFormat="1" applyFont="1" applyBorder="1" applyAlignment="1" applyProtection="1">
      <alignment horizontal="center" vertical="center" wrapText="1"/>
      <protection hidden="1"/>
    </xf>
    <xf numFmtId="4" fontId="16" fillId="0" borderId="14" xfId="206" applyNumberFormat="1" applyFont="1" applyBorder="1" applyAlignment="1" applyProtection="1">
      <alignment horizontal="right" vertical="center" wrapText="1"/>
      <protection hidden="1"/>
    </xf>
    <xf numFmtId="4" fontId="17" fillId="0" borderId="15" xfId="206" applyNumberFormat="1" applyFont="1" applyBorder="1" applyAlignment="1" applyProtection="1">
      <alignment horizontal="right" vertical="center" wrapText="1"/>
      <protection hidden="1"/>
    </xf>
    <xf numFmtId="1" fontId="16" fillId="0" borderId="0" xfId="206" applyNumberFormat="1" applyFont="1" applyAlignment="1" applyProtection="1">
      <alignment horizontal="center" vertical="center" wrapText="1"/>
      <protection hidden="1"/>
    </xf>
    <xf numFmtId="0" fontId="16" fillId="0" borderId="0" xfId="206" applyFont="1" applyAlignment="1" applyProtection="1">
      <alignment horizontal="center" vertical="center" wrapText="1"/>
      <protection hidden="1"/>
    </xf>
    <xf numFmtId="4" fontId="16" fillId="0" borderId="0" xfId="206" applyNumberFormat="1" applyFont="1" applyAlignment="1" applyProtection="1">
      <alignment horizontal="right" vertical="center" wrapText="1"/>
      <protection hidden="1"/>
    </xf>
    <xf numFmtId="1" fontId="16" fillId="0" borderId="4" xfId="206" applyNumberFormat="1" applyFont="1" applyBorder="1" applyAlignment="1" applyProtection="1">
      <alignment horizontal="center" vertical="center" wrapText="1"/>
      <protection hidden="1"/>
    </xf>
    <xf numFmtId="4" fontId="16" fillId="0" borderId="4" xfId="206" applyNumberFormat="1" applyFont="1" applyBorder="1" applyAlignment="1" applyProtection="1">
      <alignment horizontal="center" vertical="center" wrapText="1"/>
      <protection hidden="1"/>
    </xf>
    <xf numFmtId="0" fontId="17" fillId="0" borderId="7" xfId="206" applyFont="1" applyBorder="1" applyAlignment="1" applyProtection="1">
      <alignment horizontal="justify" vertical="center" wrapText="1"/>
      <protection hidden="1"/>
    </xf>
    <xf numFmtId="0" fontId="17" fillId="0" borderId="10" xfId="205" applyFont="1" applyBorder="1" applyAlignment="1" applyProtection="1">
      <alignment horizontal="left" vertical="center" wrapText="1"/>
      <protection hidden="1"/>
    </xf>
    <xf numFmtId="0" fontId="17" fillId="0" borderId="28" xfId="205" applyFont="1" applyBorder="1" applyAlignment="1" applyProtection="1">
      <alignment horizontal="left" vertical="center" wrapText="1"/>
      <protection hidden="1"/>
    </xf>
    <xf numFmtId="1" fontId="17" fillId="0" borderId="0" xfId="205" applyNumberFormat="1" applyFont="1" applyAlignment="1" applyProtection="1">
      <alignment horizontal="justify" vertical="top" wrapText="1"/>
      <protection hidden="1"/>
    </xf>
    <xf numFmtId="0" fontId="17" fillId="0" borderId="0" xfId="205" applyFont="1" applyAlignment="1" applyProtection="1">
      <alignment horizontal="justify" vertical="top" wrapText="1"/>
      <protection hidden="1"/>
    </xf>
    <xf numFmtId="0" fontId="17" fillId="0" borderId="7" xfId="205" applyFont="1" applyBorder="1" applyAlignment="1" applyProtection="1">
      <alignment horizontal="justify" vertical="top" wrapText="1"/>
      <protection hidden="1"/>
    </xf>
    <xf numFmtId="0" fontId="17" fillId="0" borderId="0" xfId="205" applyFont="1" applyAlignment="1" applyProtection="1">
      <alignment horizontal="left" vertical="center" wrapText="1"/>
      <protection hidden="1"/>
    </xf>
    <xf numFmtId="1" fontId="16" fillId="0" borderId="0" xfId="205" applyNumberFormat="1" applyFont="1" applyAlignment="1" applyProtection="1">
      <alignment horizontal="center" vertical="center" wrapText="1"/>
      <protection hidden="1"/>
    </xf>
    <xf numFmtId="0" fontId="16" fillId="0" borderId="0" xfId="205" applyFont="1" applyAlignment="1" applyProtection="1">
      <alignment horizontal="center" vertical="center" wrapText="1"/>
      <protection hidden="1"/>
    </xf>
    <xf numFmtId="4" fontId="16" fillId="0" borderId="0" xfId="205" applyNumberFormat="1" applyFont="1" applyAlignment="1" applyProtection="1">
      <alignment horizontal="right" vertical="center" wrapText="1"/>
      <protection hidden="1"/>
    </xf>
    <xf numFmtId="4" fontId="16" fillId="0" borderId="4" xfId="205" applyNumberFormat="1" applyFont="1" applyBorder="1" applyAlignment="1" applyProtection="1">
      <alignment horizontal="center" vertical="center" wrapText="1"/>
      <protection hidden="1"/>
    </xf>
    <xf numFmtId="4" fontId="16" fillId="0" borderId="14" xfId="205" applyNumberFormat="1" applyFont="1" applyBorder="1" applyAlignment="1" applyProtection="1">
      <alignment horizontal="right" vertical="center" wrapText="1"/>
      <protection hidden="1"/>
    </xf>
    <xf numFmtId="4" fontId="17" fillId="0" borderId="15" xfId="205" applyNumberFormat="1" applyFont="1" applyBorder="1" applyAlignment="1" applyProtection="1">
      <alignment horizontal="right" vertical="center" wrapText="1"/>
      <protection hidden="1"/>
    </xf>
    <xf numFmtId="1" fontId="16" fillId="0" borderId="14" xfId="205" applyNumberFormat="1" applyFont="1" applyBorder="1" applyAlignment="1" applyProtection="1">
      <alignment horizontal="center" vertical="center" wrapText="1"/>
      <protection hidden="1"/>
    </xf>
    <xf numFmtId="1" fontId="16" fillId="0" borderId="15" xfId="205" applyNumberFormat="1" applyFont="1" applyBorder="1" applyAlignment="1" applyProtection="1">
      <alignment horizontal="center" vertical="center" wrapText="1"/>
      <protection hidden="1"/>
    </xf>
    <xf numFmtId="1" fontId="16" fillId="0" borderId="4" xfId="205" applyNumberFormat="1" applyFont="1" applyBorder="1" applyAlignment="1" applyProtection="1">
      <alignment horizontal="center" vertical="center" wrapText="1"/>
      <protection hidden="1"/>
    </xf>
    <xf numFmtId="1" fontId="23" fillId="0" borderId="4" xfId="205" applyNumberFormat="1" applyFont="1" applyBorder="1" applyAlignment="1" applyProtection="1">
      <alignment horizontal="justify" vertical="center" wrapText="1"/>
      <protection hidden="1"/>
    </xf>
    <xf numFmtId="4" fontId="16" fillId="0" borderId="14" xfId="205" applyNumberFormat="1" applyFont="1" applyBorder="1" applyAlignment="1" applyProtection="1">
      <alignment horizontal="center" vertical="center" wrapText="1"/>
      <protection hidden="1"/>
    </xf>
    <xf numFmtId="4" fontId="16" fillId="0" borderId="3" xfId="205" applyNumberFormat="1" applyFont="1" applyBorder="1" applyAlignment="1" applyProtection="1">
      <alignment horizontal="center" vertical="center" wrapText="1"/>
      <protection hidden="1"/>
    </xf>
    <xf numFmtId="2" fontId="19" fillId="0" borderId="0" xfId="196" applyNumberFormat="1" applyFont="1" applyAlignment="1" applyProtection="1">
      <alignment horizontal="left" vertical="center"/>
      <protection hidden="1"/>
    </xf>
  </cellXfs>
  <cellStyles count="24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19" xr:uid="{00000000-0005-0000-0000-000026000000}"/>
    <cellStyle name="Comma 20" xfId="39" xr:uid="{00000000-0005-0000-0000-000027000000}"/>
    <cellStyle name="Comma 21" xfId="40" xr:uid="{00000000-0005-0000-0000-000028000000}"/>
    <cellStyle name="Comma 22" xfId="41" xr:uid="{00000000-0005-0000-0000-000029000000}"/>
    <cellStyle name="Comma 23" xfId="42" xr:uid="{00000000-0005-0000-0000-00002A000000}"/>
    <cellStyle name="Comma 24" xfId="43" xr:uid="{00000000-0005-0000-0000-00002B000000}"/>
    <cellStyle name="Comma 25" xfId="44" xr:uid="{00000000-0005-0000-0000-00002C000000}"/>
    <cellStyle name="Comma 26" xfId="45" xr:uid="{00000000-0005-0000-0000-00002D000000}"/>
    <cellStyle name="Comma 27" xfId="46" xr:uid="{00000000-0005-0000-0000-00002E000000}"/>
    <cellStyle name="Comma 28" xfId="47" xr:uid="{00000000-0005-0000-0000-00002F000000}"/>
    <cellStyle name="Comma 29" xfId="48" xr:uid="{00000000-0005-0000-0000-000030000000}"/>
    <cellStyle name="Comma 3" xfId="49" xr:uid="{00000000-0005-0000-0000-000031000000}"/>
    <cellStyle name="Comma 30" xfId="50" xr:uid="{00000000-0005-0000-0000-000032000000}"/>
    <cellStyle name="Comma 31" xfId="51" xr:uid="{00000000-0005-0000-0000-000033000000}"/>
    <cellStyle name="Comma 32" xfId="52" xr:uid="{00000000-0005-0000-0000-000034000000}"/>
    <cellStyle name="Comma 33" xfId="53" xr:uid="{00000000-0005-0000-0000-000035000000}"/>
    <cellStyle name="Comma 34" xfId="54" xr:uid="{00000000-0005-0000-0000-000036000000}"/>
    <cellStyle name="Comma 35" xfId="55" xr:uid="{00000000-0005-0000-0000-000037000000}"/>
    <cellStyle name="Comma 36" xfId="56" xr:uid="{00000000-0005-0000-0000-000038000000}"/>
    <cellStyle name="Comma 37" xfId="57" xr:uid="{00000000-0005-0000-0000-000039000000}"/>
    <cellStyle name="Comma 38" xfId="58" xr:uid="{00000000-0005-0000-0000-00003A000000}"/>
    <cellStyle name="Comma 39" xfId="59" xr:uid="{00000000-0005-0000-0000-00003B000000}"/>
    <cellStyle name="Comma 4" xfId="60" xr:uid="{00000000-0005-0000-0000-00003C000000}"/>
    <cellStyle name="Comma 40" xfId="61" xr:uid="{00000000-0005-0000-0000-00003D000000}"/>
    <cellStyle name="Comma 41" xfId="62" xr:uid="{00000000-0005-0000-0000-00003E000000}"/>
    <cellStyle name="Comma 42" xfId="63" xr:uid="{00000000-0005-0000-0000-00003F000000}"/>
    <cellStyle name="Comma 43" xfId="64" xr:uid="{00000000-0005-0000-0000-000040000000}"/>
    <cellStyle name="Comma 5" xfId="65" xr:uid="{00000000-0005-0000-0000-000041000000}"/>
    <cellStyle name="Comma 6" xfId="66" xr:uid="{00000000-0005-0000-0000-000042000000}"/>
    <cellStyle name="Comma 7" xfId="67" xr:uid="{00000000-0005-0000-0000-000043000000}"/>
    <cellStyle name="Comma 8" xfId="68" xr:uid="{00000000-0005-0000-0000-000044000000}"/>
    <cellStyle name="Comma 9" xfId="69" xr:uid="{00000000-0005-0000-0000-000045000000}"/>
    <cellStyle name="Formula" xfId="70" xr:uid="{00000000-0005-0000-0000-000046000000}"/>
    <cellStyle name="Formula 2" xfId="71" xr:uid="{00000000-0005-0000-0000-000047000000}"/>
    <cellStyle name="Formula 2 2" xfId="72" xr:uid="{00000000-0005-0000-0000-000048000000}"/>
    <cellStyle name="Header1" xfId="73" xr:uid="{00000000-0005-0000-0000-000049000000}"/>
    <cellStyle name="Header2" xfId="74" xr:uid="{00000000-0005-0000-0000-00004A000000}"/>
    <cellStyle name="Hypertextový odkaz" xfId="75" xr:uid="{00000000-0005-0000-0000-00004B000000}"/>
    <cellStyle name="Hypertextový odkaz 2" xfId="76" xr:uid="{00000000-0005-0000-0000-00004C000000}"/>
    <cellStyle name="Hypertextový odkaz 2 2" xfId="77" xr:uid="{00000000-0005-0000-0000-00004D000000}"/>
    <cellStyle name="no dec" xfId="78" xr:uid="{00000000-0005-0000-0000-00004E000000}"/>
    <cellStyle name="no dec 2" xfId="79" xr:uid="{00000000-0005-0000-0000-00004F000000}"/>
    <cellStyle name="no dec 2 2" xfId="80" xr:uid="{00000000-0005-0000-0000-000050000000}"/>
    <cellStyle name="Normal" xfId="0" builtinId="0"/>
    <cellStyle name="Normal - Style1" xfId="81" xr:uid="{00000000-0005-0000-0000-000052000000}"/>
    <cellStyle name="Normal - Style1 2" xfId="82" xr:uid="{00000000-0005-0000-0000-000053000000}"/>
    <cellStyle name="Normal 10" xfId="83" xr:uid="{00000000-0005-0000-0000-000054000000}"/>
    <cellStyle name="Normal 10 2" xfId="84" xr:uid="{00000000-0005-0000-0000-000055000000}"/>
    <cellStyle name="Normal 100" xfId="221" xr:uid="{00000000-0005-0000-0000-000056000000}"/>
    <cellStyle name="Normal 101" xfId="222" xr:uid="{00000000-0005-0000-0000-000057000000}"/>
    <cellStyle name="Normal 102" xfId="223" xr:uid="{00000000-0005-0000-0000-000058000000}"/>
    <cellStyle name="Normal 103" xfId="224" xr:uid="{00000000-0005-0000-0000-000059000000}"/>
    <cellStyle name="Normal 104" xfId="229" xr:uid="{00000000-0005-0000-0000-00005A000000}"/>
    <cellStyle name="Normal 105" xfId="227" xr:uid="{00000000-0005-0000-0000-00005B000000}"/>
    <cellStyle name="Normal 106" xfId="225" xr:uid="{00000000-0005-0000-0000-00005C000000}"/>
    <cellStyle name="Normal 107" xfId="228" xr:uid="{00000000-0005-0000-0000-00005D000000}"/>
    <cellStyle name="Normal 108" xfId="226" xr:uid="{00000000-0005-0000-0000-00005E000000}"/>
    <cellStyle name="Normal 109" xfId="230" xr:uid="{00000000-0005-0000-0000-00005F000000}"/>
    <cellStyle name="Normal 11" xfId="85" xr:uid="{00000000-0005-0000-0000-000060000000}"/>
    <cellStyle name="Normal 11 2" xfId="86" xr:uid="{00000000-0005-0000-0000-000061000000}"/>
    <cellStyle name="Normal 110" xfId="231" xr:uid="{00000000-0005-0000-0000-000062000000}"/>
    <cellStyle name="Normal 111" xfId="232" xr:uid="{00000000-0005-0000-0000-000063000000}"/>
    <cellStyle name="Normal 112" xfId="233" xr:uid="{00000000-0005-0000-0000-000064000000}"/>
    <cellStyle name="Normal 113" xfId="234" xr:uid="{00000000-0005-0000-0000-000065000000}"/>
    <cellStyle name="Normal 114" xfId="235" xr:uid="{00000000-0005-0000-0000-000066000000}"/>
    <cellStyle name="Normal 115" xfId="236" xr:uid="{00000000-0005-0000-0000-000067000000}"/>
    <cellStyle name="Normal 116" xfId="237" xr:uid="{00000000-0005-0000-0000-000068000000}"/>
    <cellStyle name="Normal 117" xfId="238" xr:uid="{00000000-0005-0000-0000-000069000000}"/>
    <cellStyle name="Normal 118" xfId="239" xr:uid="{49895932-677B-43D2-B5F5-F5C00E0ECADD}"/>
    <cellStyle name="Normal 12" xfId="87" xr:uid="{00000000-0005-0000-0000-00006A000000}"/>
    <cellStyle name="Normal 12 2" xfId="88" xr:uid="{00000000-0005-0000-0000-00006B000000}"/>
    <cellStyle name="Normal 13" xfId="89" xr:uid="{00000000-0005-0000-0000-00006C000000}"/>
    <cellStyle name="Normal 14" xfId="90" xr:uid="{00000000-0005-0000-0000-00006D000000}"/>
    <cellStyle name="Normal 15" xfId="91" xr:uid="{00000000-0005-0000-0000-00006E000000}"/>
    <cellStyle name="Normal 16" xfId="92" xr:uid="{00000000-0005-0000-0000-00006F000000}"/>
    <cellStyle name="Normal 17" xfId="93" xr:uid="{00000000-0005-0000-0000-000070000000}"/>
    <cellStyle name="Normal 18" xfId="94" xr:uid="{00000000-0005-0000-0000-000071000000}"/>
    <cellStyle name="Normal 19" xfId="95" xr:uid="{00000000-0005-0000-0000-000072000000}"/>
    <cellStyle name="Normal 2" xfId="96" xr:uid="{00000000-0005-0000-0000-000073000000}"/>
    <cellStyle name="Normal 2 2" xfId="97" xr:uid="{00000000-0005-0000-0000-000074000000}"/>
    <cellStyle name="Normal 2 3" xfId="98" xr:uid="{00000000-0005-0000-0000-000075000000}"/>
    <cellStyle name="Normal 2 4" xfId="218" xr:uid="{00000000-0005-0000-0000-000076000000}"/>
    <cellStyle name="Normal 2 5" xfId="240" xr:uid="{1F996C42-DCE4-4447-9114-08524E22BBA1}"/>
    <cellStyle name="Normal 20" xfId="99" xr:uid="{00000000-0005-0000-0000-000077000000}"/>
    <cellStyle name="Normal 21" xfId="100" xr:uid="{00000000-0005-0000-0000-000078000000}"/>
    <cellStyle name="Normal 22" xfId="101" xr:uid="{00000000-0005-0000-0000-000079000000}"/>
    <cellStyle name="Normal 23" xfId="102" xr:uid="{00000000-0005-0000-0000-00007A000000}"/>
    <cellStyle name="Normal 24" xfId="103" xr:uid="{00000000-0005-0000-0000-00007B000000}"/>
    <cellStyle name="Normal 25" xfId="104" xr:uid="{00000000-0005-0000-0000-00007C000000}"/>
    <cellStyle name="Normal 26" xfId="105" xr:uid="{00000000-0005-0000-0000-00007D000000}"/>
    <cellStyle name="Normal 27" xfId="106" xr:uid="{00000000-0005-0000-0000-00007E000000}"/>
    <cellStyle name="Normal 28" xfId="107" xr:uid="{00000000-0005-0000-0000-00007F000000}"/>
    <cellStyle name="Normal 29" xfId="108" xr:uid="{00000000-0005-0000-0000-000080000000}"/>
    <cellStyle name="Normal 3" xfId="109" xr:uid="{00000000-0005-0000-0000-000081000000}"/>
    <cellStyle name="Normal 3 2" xfId="110" xr:uid="{00000000-0005-0000-0000-000082000000}"/>
    <cellStyle name="Normal 3 3" xfId="111" xr:uid="{00000000-0005-0000-0000-000083000000}"/>
    <cellStyle name="Normal 30" xfId="112" xr:uid="{00000000-0005-0000-0000-000084000000}"/>
    <cellStyle name="Normal 31" xfId="113" xr:uid="{00000000-0005-0000-0000-000085000000}"/>
    <cellStyle name="Normal 32" xfId="114" xr:uid="{00000000-0005-0000-0000-000086000000}"/>
    <cellStyle name="Normal 33" xfId="115" xr:uid="{00000000-0005-0000-0000-000087000000}"/>
    <cellStyle name="Normal 34" xfId="116" xr:uid="{00000000-0005-0000-0000-000088000000}"/>
    <cellStyle name="Normal 35" xfId="117" xr:uid="{00000000-0005-0000-0000-000089000000}"/>
    <cellStyle name="Normal 36" xfId="118" xr:uid="{00000000-0005-0000-0000-00008A000000}"/>
    <cellStyle name="Normal 37" xfId="119" xr:uid="{00000000-0005-0000-0000-00008B000000}"/>
    <cellStyle name="Normal 38" xfId="120" xr:uid="{00000000-0005-0000-0000-00008C000000}"/>
    <cellStyle name="Normal 39" xfId="121" xr:uid="{00000000-0005-0000-0000-00008D000000}"/>
    <cellStyle name="Normal 4" xfId="122" xr:uid="{00000000-0005-0000-0000-00008E000000}"/>
    <cellStyle name="Normal 4 2" xfId="123" xr:uid="{00000000-0005-0000-0000-00008F000000}"/>
    <cellStyle name="Normal 4 3" xfId="124" xr:uid="{00000000-0005-0000-0000-000090000000}"/>
    <cellStyle name="Normal 40" xfId="125" xr:uid="{00000000-0005-0000-0000-000091000000}"/>
    <cellStyle name="Normal 41" xfId="126" xr:uid="{00000000-0005-0000-0000-000092000000}"/>
    <cellStyle name="Normal 42" xfId="127" xr:uid="{00000000-0005-0000-0000-000093000000}"/>
    <cellStyle name="Normal 43" xfId="128" xr:uid="{00000000-0005-0000-0000-000094000000}"/>
    <cellStyle name="Normal 44" xfId="129" xr:uid="{00000000-0005-0000-0000-000095000000}"/>
    <cellStyle name="Normal 45" xfId="130" xr:uid="{00000000-0005-0000-0000-000096000000}"/>
    <cellStyle name="Normal 46" xfId="131" xr:uid="{00000000-0005-0000-0000-000097000000}"/>
    <cellStyle name="Normal 47" xfId="132" xr:uid="{00000000-0005-0000-0000-000098000000}"/>
    <cellStyle name="Normal 48" xfId="133" xr:uid="{00000000-0005-0000-0000-000099000000}"/>
    <cellStyle name="Normal 49" xfId="134" xr:uid="{00000000-0005-0000-0000-00009A000000}"/>
    <cellStyle name="Normal 5" xfId="135" xr:uid="{00000000-0005-0000-0000-00009B000000}"/>
    <cellStyle name="Normal 5 2" xfId="136" xr:uid="{00000000-0005-0000-0000-00009C000000}"/>
    <cellStyle name="Normal 50" xfId="137" xr:uid="{00000000-0005-0000-0000-00009D000000}"/>
    <cellStyle name="Normal 51" xfId="138" xr:uid="{00000000-0005-0000-0000-00009E000000}"/>
    <cellStyle name="Normal 52" xfId="139" xr:uid="{00000000-0005-0000-0000-00009F000000}"/>
    <cellStyle name="Normal 53" xfId="140" xr:uid="{00000000-0005-0000-0000-0000A0000000}"/>
    <cellStyle name="Normal 54" xfId="141" xr:uid="{00000000-0005-0000-0000-0000A1000000}"/>
    <cellStyle name="Normal 55" xfId="142" xr:uid="{00000000-0005-0000-0000-0000A2000000}"/>
    <cellStyle name="Normal 56" xfId="143" xr:uid="{00000000-0005-0000-0000-0000A3000000}"/>
    <cellStyle name="Normal 57" xfId="144" xr:uid="{00000000-0005-0000-0000-0000A4000000}"/>
    <cellStyle name="Normal 58" xfId="145" xr:uid="{00000000-0005-0000-0000-0000A5000000}"/>
    <cellStyle name="Normal 59" xfId="146" xr:uid="{00000000-0005-0000-0000-0000A6000000}"/>
    <cellStyle name="Normal 6" xfId="147" xr:uid="{00000000-0005-0000-0000-0000A7000000}"/>
    <cellStyle name="Normal 6 2" xfId="148" xr:uid="{00000000-0005-0000-0000-0000A8000000}"/>
    <cellStyle name="Normal 60" xfId="149" xr:uid="{00000000-0005-0000-0000-0000A9000000}"/>
    <cellStyle name="Normal 61" xfId="150" xr:uid="{00000000-0005-0000-0000-0000AA000000}"/>
    <cellStyle name="Normal 62" xfId="151" xr:uid="{00000000-0005-0000-0000-0000AB000000}"/>
    <cellStyle name="Normal 63" xfId="152" xr:uid="{00000000-0005-0000-0000-0000AC000000}"/>
    <cellStyle name="Normal 64" xfId="153" xr:uid="{00000000-0005-0000-0000-0000AD000000}"/>
    <cellStyle name="Normal 65" xfId="154" xr:uid="{00000000-0005-0000-0000-0000AE000000}"/>
    <cellStyle name="Normal 66" xfId="155" xr:uid="{00000000-0005-0000-0000-0000AF000000}"/>
    <cellStyle name="Normal 67" xfId="156" xr:uid="{00000000-0005-0000-0000-0000B0000000}"/>
    <cellStyle name="Normal 68" xfId="157" xr:uid="{00000000-0005-0000-0000-0000B1000000}"/>
    <cellStyle name="Normal 69" xfId="158" xr:uid="{00000000-0005-0000-0000-0000B2000000}"/>
    <cellStyle name="Normal 7" xfId="159" xr:uid="{00000000-0005-0000-0000-0000B3000000}"/>
    <cellStyle name="Normal 7 2" xfId="160" xr:uid="{00000000-0005-0000-0000-0000B4000000}"/>
    <cellStyle name="Normal 70" xfId="161" xr:uid="{00000000-0005-0000-0000-0000B5000000}"/>
    <cellStyle name="Normal 71" xfId="162" xr:uid="{00000000-0005-0000-0000-0000B6000000}"/>
    <cellStyle name="Normal 72" xfId="163" xr:uid="{00000000-0005-0000-0000-0000B7000000}"/>
    <cellStyle name="Normal 73" xfId="164" xr:uid="{00000000-0005-0000-0000-0000B8000000}"/>
    <cellStyle name="Normal 74" xfId="165" xr:uid="{00000000-0005-0000-0000-0000B9000000}"/>
    <cellStyle name="Normal 75" xfId="166" xr:uid="{00000000-0005-0000-0000-0000BA000000}"/>
    <cellStyle name="Normal 76" xfId="167" xr:uid="{00000000-0005-0000-0000-0000BB000000}"/>
    <cellStyle name="Normal 77" xfId="168" xr:uid="{00000000-0005-0000-0000-0000BC000000}"/>
    <cellStyle name="Normal 78" xfId="169" xr:uid="{00000000-0005-0000-0000-0000BD000000}"/>
    <cellStyle name="Normal 79" xfId="170" xr:uid="{00000000-0005-0000-0000-0000BE000000}"/>
    <cellStyle name="Normal 8" xfId="171" xr:uid="{00000000-0005-0000-0000-0000BF000000}"/>
    <cellStyle name="Normal 8 2" xfId="172" xr:uid="{00000000-0005-0000-0000-0000C0000000}"/>
    <cellStyle name="Normal 80" xfId="173" xr:uid="{00000000-0005-0000-0000-0000C1000000}"/>
    <cellStyle name="Normal 81" xfId="174" xr:uid="{00000000-0005-0000-0000-0000C2000000}"/>
    <cellStyle name="Normal 82" xfId="175" xr:uid="{00000000-0005-0000-0000-0000C3000000}"/>
    <cellStyle name="Normal 83" xfId="176" xr:uid="{00000000-0005-0000-0000-0000C4000000}"/>
    <cellStyle name="Normal 84" xfId="177" xr:uid="{00000000-0005-0000-0000-0000C5000000}"/>
    <cellStyle name="Normal 85" xfId="178" xr:uid="{00000000-0005-0000-0000-0000C6000000}"/>
    <cellStyle name="Normal 86" xfId="179" xr:uid="{00000000-0005-0000-0000-0000C7000000}"/>
    <cellStyle name="Normal 87" xfId="180" xr:uid="{00000000-0005-0000-0000-0000C8000000}"/>
    <cellStyle name="Normal 88" xfId="181" xr:uid="{00000000-0005-0000-0000-0000C9000000}"/>
    <cellStyle name="Normal 89" xfId="182" xr:uid="{00000000-0005-0000-0000-0000CA000000}"/>
    <cellStyle name="Normal 9" xfId="183" xr:uid="{00000000-0005-0000-0000-0000CB000000}"/>
    <cellStyle name="Normal 9 2" xfId="184" xr:uid="{00000000-0005-0000-0000-0000CC000000}"/>
    <cellStyle name="Normal 90" xfId="185" xr:uid="{00000000-0005-0000-0000-0000CD000000}"/>
    <cellStyle name="Normal 91" xfId="186" xr:uid="{00000000-0005-0000-0000-0000CE000000}"/>
    <cellStyle name="Normal 92" xfId="187" xr:uid="{00000000-0005-0000-0000-0000CF000000}"/>
    <cellStyle name="Normal 93" xfId="188" xr:uid="{00000000-0005-0000-0000-0000D0000000}"/>
    <cellStyle name="Normal 94" xfId="189" xr:uid="{00000000-0005-0000-0000-0000D1000000}"/>
    <cellStyle name="Normal 95" xfId="190" xr:uid="{00000000-0005-0000-0000-0000D2000000}"/>
    <cellStyle name="Normal 96" xfId="191" xr:uid="{00000000-0005-0000-0000-0000D3000000}"/>
    <cellStyle name="Normal 97" xfId="192" xr:uid="{00000000-0005-0000-0000-0000D4000000}"/>
    <cellStyle name="Normal 98" xfId="217" xr:uid="{00000000-0005-0000-0000-0000D5000000}"/>
    <cellStyle name="Normal 99" xfId="220" xr:uid="{00000000-0005-0000-0000-0000D6000000}"/>
    <cellStyle name="Normal_Annexures TW 04" xfId="193" xr:uid="{00000000-0005-0000-0000-0000D7000000}"/>
    <cellStyle name="Normal_Attach 3(JV)" xfId="194" xr:uid="{00000000-0005-0000-0000-0000D8000000}"/>
    <cellStyle name="Normal_Attacments TW 04" xfId="195" xr:uid="{00000000-0005-0000-0000-0000D9000000}"/>
    <cellStyle name="Normal_Entertainment Form" xfId="196" xr:uid="{00000000-0005-0000-0000-0000DA000000}"/>
    <cellStyle name="Normal_final 765-6Z-DOM-1" xfId="197" xr:uid="{00000000-0005-0000-0000-0000DB000000}"/>
    <cellStyle name="Normal_pgcil-tivim-pricesched" xfId="198" xr:uid="{00000000-0005-0000-0000-0000DC000000}"/>
    <cellStyle name="Normal_pgcil-tivim-pricesched_Sch-3 " xfId="199" xr:uid="{00000000-0005-0000-0000-0000DD000000}"/>
    <cellStyle name="Normal_PRICE SCHEDULE-4 to 6-A4" xfId="200" xr:uid="{00000000-0005-0000-0000-0000DE000000}"/>
    <cellStyle name="Normal_Price_Schedules for Insulator Package Rev-01" xfId="201" xr:uid="{00000000-0005-0000-0000-0000DF000000}"/>
    <cellStyle name="Normal_PRICE-SCHE Bihar-Rev-2-corrections" xfId="202" xr:uid="{00000000-0005-0000-0000-0000E0000000}"/>
    <cellStyle name="Normal_PRICE-SCHE Bihar-Rev-2-corrections_Annexures TW 04" xfId="203" xr:uid="{00000000-0005-0000-0000-0000E1000000}"/>
    <cellStyle name="Normal_PRICE-SCHE Bihar-Rev-2-corrections_Price_Schedules for Insulator Package Rev-01" xfId="204" xr:uid="{00000000-0005-0000-0000-0000E2000000}"/>
    <cellStyle name="Normal_QUOTED CORRECTED" xfId="205" xr:uid="{00000000-0005-0000-0000-0000E3000000}"/>
    <cellStyle name="Normal_QUOTED CORRECTED 2" xfId="206" xr:uid="{00000000-0005-0000-0000-0000E4000000}"/>
    <cellStyle name="Normal_Sch-1" xfId="207" xr:uid="{00000000-0005-0000-0000-0000E5000000}"/>
    <cellStyle name="Normal_Sch-3 " xfId="208" xr:uid="{00000000-0005-0000-0000-0000E6000000}"/>
    <cellStyle name="Normal_Sheet1" xfId="209" xr:uid="{00000000-0005-0000-0000-0000E7000000}"/>
    <cellStyle name="Percent 2" xfId="210" xr:uid="{00000000-0005-0000-0000-0000E8000000}"/>
    <cellStyle name="Percent 2 2" xfId="211" xr:uid="{00000000-0005-0000-0000-0000E9000000}"/>
    <cellStyle name="Percent 3" xfId="241" xr:uid="{324EFE07-004D-4A5D-8EB2-B15905DCA6BA}"/>
    <cellStyle name="Popis" xfId="212" xr:uid="{00000000-0005-0000-0000-0000EA000000}"/>
    <cellStyle name="Sledovaný hypertextový odkaz" xfId="213" xr:uid="{00000000-0005-0000-0000-0000EB000000}"/>
    <cellStyle name="Sledovaný hypertextový odkaz 2" xfId="214" xr:uid="{00000000-0005-0000-0000-0000EC000000}"/>
    <cellStyle name="Sledovaný hypertextový odkaz 2 2" xfId="215" xr:uid="{00000000-0005-0000-0000-0000ED000000}"/>
    <cellStyle name="Standard_BS14" xfId="216" xr:uid="{00000000-0005-0000-0000-0000EE000000}"/>
  </cellStyles>
  <dxfs count="26">
    <dxf>
      <font>
        <condense val="0"/>
        <extend val="0"/>
        <color indexed="9"/>
      </font>
      <fill>
        <patternFill patternType="none">
          <bgColor indexed="65"/>
        </patternFill>
      </fill>
    </dxf>
    <dxf>
      <fill>
        <patternFill patternType="none">
          <bgColor indexed="65"/>
        </patternFill>
      </fill>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7'!A1"/></Relationships>
</file>

<file path=xl/drawings/_rels/drawing14.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1" Type="http://schemas.openxmlformats.org/officeDocument/2006/relationships/hyperlink" Target="#'Sch-5'!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Names of Bidd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4'!A1"/></Relationships>
</file>

<file path=xl/drawings/_rels/drawing8.xml.rels><?xml version="1.0" encoding="UTF-8" standalone="yes"?>
<Relationships xmlns="http://schemas.openxmlformats.org/package/2006/relationships"><Relationship Id="rId1" Type="http://schemas.openxmlformats.org/officeDocument/2006/relationships/hyperlink" Target="#'Sch-3 '!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538" name="AutoShape 6">
          <a:extLst>
            <a:ext uri="{FF2B5EF4-FFF2-40B4-BE49-F238E27FC236}">
              <a16:creationId xmlns:a16="http://schemas.microsoft.com/office/drawing/2014/main" id="{00000000-0008-0000-0100-00006A51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539" name="AutoShape 7">
          <a:extLst>
            <a:ext uri="{FF2B5EF4-FFF2-40B4-BE49-F238E27FC236}">
              <a16:creationId xmlns:a16="http://schemas.microsoft.com/office/drawing/2014/main" id="{00000000-0008-0000-0100-00006B51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540" name="AutoShape 8">
          <a:extLst>
            <a:ext uri="{FF2B5EF4-FFF2-40B4-BE49-F238E27FC236}">
              <a16:creationId xmlns:a16="http://schemas.microsoft.com/office/drawing/2014/main" id="{00000000-0008-0000-0100-00006C51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541" name="AutoShape 9">
          <a:extLst>
            <a:ext uri="{FF2B5EF4-FFF2-40B4-BE49-F238E27FC236}">
              <a16:creationId xmlns:a16="http://schemas.microsoft.com/office/drawing/2014/main" id="{00000000-0008-0000-0100-00006D51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514350</xdr:colOff>
      <xdr:row>10</xdr:row>
      <xdr:rowOff>46606</xdr:rowOff>
    </xdr:from>
    <xdr:to>
      <xdr:col>4</xdr:col>
      <xdr:colOff>609600</xdr:colOff>
      <xdr:row>13</xdr:row>
      <xdr:rowOff>133231</xdr:rowOff>
    </xdr:to>
    <xdr:pic>
      <xdr:nvPicPr>
        <xdr:cNvPr id="3" name="Picture 2">
          <a:extLst>
            <a:ext uri="{FF2B5EF4-FFF2-40B4-BE49-F238E27FC236}">
              <a16:creationId xmlns:a16="http://schemas.microsoft.com/office/drawing/2014/main" id="{5463D93B-4594-436D-9619-EC7ACBBAA2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1575" y="3294631"/>
          <a:ext cx="6829425" cy="89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455" name="Group 1">
          <a:hlinkClick xmlns:r="http://schemas.openxmlformats.org/officeDocument/2006/relationships" r:id="rId1" tooltip="Click for Sch-5"/>
          <a:extLst>
            <a:ext uri="{FF2B5EF4-FFF2-40B4-BE49-F238E27FC236}">
              <a16:creationId xmlns:a16="http://schemas.microsoft.com/office/drawing/2014/main" id="{00000000-0008-0000-0A00-000087683D00}"/>
            </a:ext>
          </a:extLst>
        </xdr:cNvPr>
        <xdr:cNvGrpSpPr>
          <a:grpSpLocks/>
        </xdr:cNvGrpSpPr>
      </xdr:nvGrpSpPr>
      <xdr:grpSpPr bwMode="auto">
        <a:xfrm>
          <a:off x="8724900" y="19050"/>
          <a:ext cx="1104900" cy="695325"/>
          <a:chOff x="804" y="5"/>
          <a:chExt cx="116" cy="73"/>
        </a:xfrm>
      </xdr:grpSpPr>
      <xdr:sp macro="" textlink="">
        <xdr:nvSpPr>
          <xdr:cNvPr id="4024456" name="AutoShape 2">
            <a:extLst>
              <a:ext uri="{FF2B5EF4-FFF2-40B4-BE49-F238E27FC236}">
                <a16:creationId xmlns:a16="http://schemas.microsoft.com/office/drawing/2014/main" id="{00000000-0008-0000-0A00-0000886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479" name="Group 25">
          <a:hlinkClick xmlns:r="http://schemas.openxmlformats.org/officeDocument/2006/relationships" r:id="rId1" tooltip="Click for Sch-6"/>
          <a:extLst>
            <a:ext uri="{FF2B5EF4-FFF2-40B4-BE49-F238E27FC236}">
              <a16:creationId xmlns:a16="http://schemas.microsoft.com/office/drawing/2014/main" id="{00000000-0008-0000-0B00-0000876C3D00}"/>
            </a:ext>
          </a:extLst>
        </xdr:cNvPr>
        <xdr:cNvGrpSpPr>
          <a:grpSpLocks/>
        </xdr:cNvGrpSpPr>
      </xdr:nvGrpSpPr>
      <xdr:grpSpPr bwMode="auto">
        <a:xfrm>
          <a:off x="8534400" y="47625"/>
          <a:ext cx="1104900" cy="476250"/>
          <a:chOff x="804" y="5"/>
          <a:chExt cx="116" cy="73"/>
        </a:xfrm>
      </xdr:grpSpPr>
      <xdr:sp macro="" textlink="">
        <xdr:nvSpPr>
          <xdr:cNvPr id="4025480" name="AutoShape 26">
            <a:extLst>
              <a:ext uri="{FF2B5EF4-FFF2-40B4-BE49-F238E27FC236}">
                <a16:creationId xmlns:a16="http://schemas.microsoft.com/office/drawing/2014/main" id="{00000000-0008-0000-0B00-0000886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503" name="Group 25">
          <a:hlinkClick xmlns:r="http://schemas.openxmlformats.org/officeDocument/2006/relationships" r:id="rId1" tooltip="Click for Sch-6"/>
          <a:extLst>
            <a:ext uri="{FF2B5EF4-FFF2-40B4-BE49-F238E27FC236}">
              <a16:creationId xmlns:a16="http://schemas.microsoft.com/office/drawing/2014/main" id="{00000000-0008-0000-0C00-000087703D00}"/>
            </a:ext>
          </a:extLst>
        </xdr:cNvPr>
        <xdr:cNvGrpSpPr>
          <a:grpSpLocks/>
        </xdr:cNvGrpSpPr>
      </xdr:nvGrpSpPr>
      <xdr:grpSpPr bwMode="auto">
        <a:xfrm>
          <a:off x="8528050" y="47625"/>
          <a:ext cx="1104900" cy="606425"/>
          <a:chOff x="804" y="5"/>
          <a:chExt cx="116" cy="73"/>
        </a:xfrm>
      </xdr:grpSpPr>
      <xdr:sp macro="" textlink="">
        <xdr:nvSpPr>
          <xdr:cNvPr id="4026504" name="AutoShape 26">
            <a:extLst>
              <a:ext uri="{FF2B5EF4-FFF2-40B4-BE49-F238E27FC236}">
                <a16:creationId xmlns:a16="http://schemas.microsoft.com/office/drawing/2014/main" id="{00000000-0008-0000-0C00-0000887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527" name="Group 1">
          <a:hlinkClick xmlns:r="http://schemas.openxmlformats.org/officeDocument/2006/relationships" r:id="rId1" tooltip="Click for Sch-7"/>
          <a:extLst>
            <a:ext uri="{FF2B5EF4-FFF2-40B4-BE49-F238E27FC236}">
              <a16:creationId xmlns:a16="http://schemas.microsoft.com/office/drawing/2014/main" id="{00000000-0008-0000-0D00-000087743D00}"/>
            </a:ext>
          </a:extLst>
        </xdr:cNvPr>
        <xdr:cNvGrpSpPr>
          <a:grpSpLocks/>
        </xdr:cNvGrpSpPr>
      </xdr:nvGrpSpPr>
      <xdr:grpSpPr bwMode="auto">
        <a:xfrm>
          <a:off x="7686675" y="19050"/>
          <a:ext cx="1104900" cy="695325"/>
          <a:chOff x="804" y="5"/>
          <a:chExt cx="116" cy="73"/>
        </a:xfrm>
      </xdr:grpSpPr>
      <xdr:sp macro="" textlink="">
        <xdr:nvSpPr>
          <xdr:cNvPr id="4027528" name="AutoShape 2">
            <a:extLst>
              <a:ext uri="{FF2B5EF4-FFF2-40B4-BE49-F238E27FC236}">
                <a16:creationId xmlns:a16="http://schemas.microsoft.com/office/drawing/2014/main" id="{00000000-0008-0000-0D00-0000887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575" name="Group 5">
          <a:hlinkClick xmlns:r="http://schemas.openxmlformats.org/officeDocument/2006/relationships" r:id="rId1" tooltip="Click For Bid Form 2nd Envelope"/>
          <a:extLst>
            <a:ext uri="{FF2B5EF4-FFF2-40B4-BE49-F238E27FC236}">
              <a16:creationId xmlns:a16="http://schemas.microsoft.com/office/drawing/2014/main" id="{00000000-0008-0000-0E00-0000877C3D00}"/>
            </a:ext>
          </a:extLst>
        </xdr:cNvPr>
        <xdr:cNvGrpSpPr>
          <a:grpSpLocks/>
        </xdr:cNvGrpSpPr>
      </xdr:nvGrpSpPr>
      <xdr:grpSpPr bwMode="auto">
        <a:xfrm>
          <a:off x="8251825" y="76200"/>
          <a:ext cx="1349375" cy="466725"/>
          <a:chOff x="762" y="2"/>
          <a:chExt cx="116" cy="73"/>
        </a:xfrm>
      </xdr:grpSpPr>
      <xdr:sp macro="" textlink="">
        <xdr:nvSpPr>
          <xdr:cNvPr id="4029576" name="AutoShape 2">
            <a:extLst>
              <a:ext uri="{FF2B5EF4-FFF2-40B4-BE49-F238E27FC236}">
                <a16:creationId xmlns:a16="http://schemas.microsoft.com/office/drawing/2014/main" id="{00000000-0008-0000-0E00-0000887C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0E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02814" name="Group 5">
          <a:hlinkClick xmlns:r="http://schemas.openxmlformats.org/officeDocument/2006/relationships" r:id="rId1" tooltip="Click For Bid Form 2nd Envelope"/>
          <a:extLst>
            <a:ext uri="{FF2B5EF4-FFF2-40B4-BE49-F238E27FC236}">
              <a16:creationId xmlns:a16="http://schemas.microsoft.com/office/drawing/2014/main" id="{00000000-0008-0000-0F00-00009E9A3E00}"/>
            </a:ext>
          </a:extLst>
        </xdr:cNvPr>
        <xdr:cNvGrpSpPr>
          <a:grpSpLocks/>
        </xdr:cNvGrpSpPr>
      </xdr:nvGrpSpPr>
      <xdr:grpSpPr bwMode="auto">
        <a:xfrm>
          <a:off x="8445500" y="76200"/>
          <a:ext cx="1377950" cy="644525"/>
          <a:chOff x="762" y="2"/>
          <a:chExt cx="116" cy="73"/>
        </a:xfrm>
      </xdr:grpSpPr>
      <xdr:sp macro="" textlink="">
        <xdr:nvSpPr>
          <xdr:cNvPr id="4104306" name="AutoShape 2">
            <a:extLst>
              <a:ext uri="{FF2B5EF4-FFF2-40B4-BE49-F238E27FC236}">
                <a16:creationId xmlns:a16="http://schemas.microsoft.com/office/drawing/2014/main" id="{00000000-0008-0000-0F00-000072A03E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F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02815" name="Group 5719">
          <a:extLst>
            <a:ext uri="{FF2B5EF4-FFF2-40B4-BE49-F238E27FC236}">
              <a16:creationId xmlns:a16="http://schemas.microsoft.com/office/drawing/2014/main" id="{00000000-0008-0000-0F00-00009F9A3E00}"/>
            </a:ext>
          </a:extLst>
        </xdr:cNvPr>
        <xdr:cNvGrpSpPr>
          <a:grpSpLocks/>
        </xdr:cNvGrpSpPr>
      </xdr:nvGrpSpPr>
      <xdr:grpSpPr bwMode="auto">
        <a:xfrm>
          <a:off x="4105275" y="9921875"/>
          <a:ext cx="244475" cy="0"/>
          <a:chOff x="466" y="3952"/>
          <a:chExt cx="28" cy="16"/>
        </a:xfrm>
      </xdr:grpSpPr>
      <xdr:sp macro="" textlink="">
        <xdr:nvSpPr>
          <xdr:cNvPr id="4104304" name="Line 5720">
            <a:extLst>
              <a:ext uri="{FF2B5EF4-FFF2-40B4-BE49-F238E27FC236}">
                <a16:creationId xmlns:a16="http://schemas.microsoft.com/office/drawing/2014/main" id="{00000000-0008-0000-0F00-00007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5" name="Line 5721">
            <a:extLst>
              <a:ext uri="{FF2B5EF4-FFF2-40B4-BE49-F238E27FC236}">
                <a16:creationId xmlns:a16="http://schemas.microsoft.com/office/drawing/2014/main" id="{00000000-0008-0000-0F00-00007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6" name="Group 5722">
          <a:extLst>
            <a:ext uri="{FF2B5EF4-FFF2-40B4-BE49-F238E27FC236}">
              <a16:creationId xmlns:a16="http://schemas.microsoft.com/office/drawing/2014/main" id="{00000000-0008-0000-0F00-0000A09A3E00}"/>
            </a:ext>
          </a:extLst>
        </xdr:cNvPr>
        <xdr:cNvGrpSpPr>
          <a:grpSpLocks/>
        </xdr:cNvGrpSpPr>
      </xdr:nvGrpSpPr>
      <xdr:grpSpPr bwMode="auto">
        <a:xfrm>
          <a:off x="4692650" y="9921875"/>
          <a:ext cx="266700" cy="0"/>
          <a:chOff x="466" y="3952"/>
          <a:chExt cx="28" cy="16"/>
        </a:xfrm>
      </xdr:grpSpPr>
      <xdr:sp macro="" textlink="">
        <xdr:nvSpPr>
          <xdr:cNvPr id="4104302" name="Line 5723">
            <a:extLst>
              <a:ext uri="{FF2B5EF4-FFF2-40B4-BE49-F238E27FC236}">
                <a16:creationId xmlns:a16="http://schemas.microsoft.com/office/drawing/2014/main" id="{00000000-0008-0000-0F00-00006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3" name="Line 5724">
            <a:extLst>
              <a:ext uri="{FF2B5EF4-FFF2-40B4-BE49-F238E27FC236}">
                <a16:creationId xmlns:a16="http://schemas.microsoft.com/office/drawing/2014/main" id="{00000000-0008-0000-0F00-00006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7" name="Group 5725">
          <a:extLst>
            <a:ext uri="{FF2B5EF4-FFF2-40B4-BE49-F238E27FC236}">
              <a16:creationId xmlns:a16="http://schemas.microsoft.com/office/drawing/2014/main" id="{00000000-0008-0000-0F00-0000A19A3E00}"/>
            </a:ext>
          </a:extLst>
        </xdr:cNvPr>
        <xdr:cNvGrpSpPr>
          <a:grpSpLocks/>
        </xdr:cNvGrpSpPr>
      </xdr:nvGrpSpPr>
      <xdr:grpSpPr bwMode="auto">
        <a:xfrm>
          <a:off x="4105275" y="9921875"/>
          <a:ext cx="244475" cy="0"/>
          <a:chOff x="466" y="3952"/>
          <a:chExt cx="28" cy="16"/>
        </a:xfrm>
      </xdr:grpSpPr>
      <xdr:sp macro="" textlink="">
        <xdr:nvSpPr>
          <xdr:cNvPr id="4104300" name="Line 5726">
            <a:extLst>
              <a:ext uri="{FF2B5EF4-FFF2-40B4-BE49-F238E27FC236}">
                <a16:creationId xmlns:a16="http://schemas.microsoft.com/office/drawing/2014/main" id="{00000000-0008-0000-0F00-00006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1" name="Line 5727">
            <a:extLst>
              <a:ext uri="{FF2B5EF4-FFF2-40B4-BE49-F238E27FC236}">
                <a16:creationId xmlns:a16="http://schemas.microsoft.com/office/drawing/2014/main" id="{00000000-0008-0000-0F00-00006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8" name="Group 5728">
          <a:extLst>
            <a:ext uri="{FF2B5EF4-FFF2-40B4-BE49-F238E27FC236}">
              <a16:creationId xmlns:a16="http://schemas.microsoft.com/office/drawing/2014/main" id="{00000000-0008-0000-0F00-0000A29A3E00}"/>
            </a:ext>
          </a:extLst>
        </xdr:cNvPr>
        <xdr:cNvGrpSpPr>
          <a:grpSpLocks/>
        </xdr:cNvGrpSpPr>
      </xdr:nvGrpSpPr>
      <xdr:grpSpPr bwMode="auto">
        <a:xfrm>
          <a:off x="4692650" y="9921875"/>
          <a:ext cx="266700" cy="0"/>
          <a:chOff x="466" y="3952"/>
          <a:chExt cx="28" cy="16"/>
        </a:xfrm>
      </xdr:grpSpPr>
      <xdr:sp macro="" textlink="">
        <xdr:nvSpPr>
          <xdr:cNvPr id="4104298" name="Line 5729">
            <a:extLst>
              <a:ext uri="{FF2B5EF4-FFF2-40B4-BE49-F238E27FC236}">
                <a16:creationId xmlns:a16="http://schemas.microsoft.com/office/drawing/2014/main" id="{00000000-0008-0000-0F00-00006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9" name="Line 5730">
            <a:extLst>
              <a:ext uri="{FF2B5EF4-FFF2-40B4-BE49-F238E27FC236}">
                <a16:creationId xmlns:a16="http://schemas.microsoft.com/office/drawing/2014/main" id="{00000000-0008-0000-0F00-00006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9" name="Group 5731">
          <a:extLst>
            <a:ext uri="{FF2B5EF4-FFF2-40B4-BE49-F238E27FC236}">
              <a16:creationId xmlns:a16="http://schemas.microsoft.com/office/drawing/2014/main" id="{00000000-0008-0000-0F00-0000A39A3E00}"/>
            </a:ext>
          </a:extLst>
        </xdr:cNvPr>
        <xdr:cNvGrpSpPr>
          <a:grpSpLocks/>
        </xdr:cNvGrpSpPr>
      </xdr:nvGrpSpPr>
      <xdr:grpSpPr bwMode="auto">
        <a:xfrm>
          <a:off x="4105275" y="9921875"/>
          <a:ext cx="244475" cy="0"/>
          <a:chOff x="466" y="3952"/>
          <a:chExt cx="28" cy="16"/>
        </a:xfrm>
      </xdr:grpSpPr>
      <xdr:sp macro="" textlink="">
        <xdr:nvSpPr>
          <xdr:cNvPr id="4104296" name="Line 5732">
            <a:extLst>
              <a:ext uri="{FF2B5EF4-FFF2-40B4-BE49-F238E27FC236}">
                <a16:creationId xmlns:a16="http://schemas.microsoft.com/office/drawing/2014/main" id="{00000000-0008-0000-0F00-00006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7" name="Line 5733">
            <a:extLst>
              <a:ext uri="{FF2B5EF4-FFF2-40B4-BE49-F238E27FC236}">
                <a16:creationId xmlns:a16="http://schemas.microsoft.com/office/drawing/2014/main" id="{00000000-0008-0000-0F00-00006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20" name="Group 5734">
          <a:extLst>
            <a:ext uri="{FF2B5EF4-FFF2-40B4-BE49-F238E27FC236}">
              <a16:creationId xmlns:a16="http://schemas.microsoft.com/office/drawing/2014/main" id="{00000000-0008-0000-0F00-0000A49A3E00}"/>
            </a:ext>
          </a:extLst>
        </xdr:cNvPr>
        <xdr:cNvGrpSpPr>
          <a:grpSpLocks/>
        </xdr:cNvGrpSpPr>
      </xdr:nvGrpSpPr>
      <xdr:grpSpPr bwMode="auto">
        <a:xfrm>
          <a:off x="4692650" y="9921875"/>
          <a:ext cx="266700" cy="0"/>
          <a:chOff x="466" y="3952"/>
          <a:chExt cx="28" cy="16"/>
        </a:xfrm>
      </xdr:grpSpPr>
      <xdr:sp macro="" textlink="">
        <xdr:nvSpPr>
          <xdr:cNvPr id="4104294" name="Line 5735">
            <a:extLst>
              <a:ext uri="{FF2B5EF4-FFF2-40B4-BE49-F238E27FC236}">
                <a16:creationId xmlns:a16="http://schemas.microsoft.com/office/drawing/2014/main" id="{00000000-0008-0000-0F00-00006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5" name="Line 5736">
            <a:extLst>
              <a:ext uri="{FF2B5EF4-FFF2-40B4-BE49-F238E27FC236}">
                <a16:creationId xmlns:a16="http://schemas.microsoft.com/office/drawing/2014/main" id="{00000000-0008-0000-0F00-00006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1" name="Group 5737">
          <a:extLst>
            <a:ext uri="{FF2B5EF4-FFF2-40B4-BE49-F238E27FC236}">
              <a16:creationId xmlns:a16="http://schemas.microsoft.com/office/drawing/2014/main" id="{00000000-0008-0000-0F00-0000A59A3E00}"/>
            </a:ext>
          </a:extLst>
        </xdr:cNvPr>
        <xdr:cNvGrpSpPr>
          <a:grpSpLocks/>
        </xdr:cNvGrpSpPr>
      </xdr:nvGrpSpPr>
      <xdr:grpSpPr bwMode="auto">
        <a:xfrm>
          <a:off x="4105275" y="9921875"/>
          <a:ext cx="244475" cy="0"/>
          <a:chOff x="466" y="3952"/>
          <a:chExt cx="28" cy="16"/>
        </a:xfrm>
      </xdr:grpSpPr>
      <xdr:sp macro="" textlink="">
        <xdr:nvSpPr>
          <xdr:cNvPr id="4104292" name="Line 5738">
            <a:extLst>
              <a:ext uri="{FF2B5EF4-FFF2-40B4-BE49-F238E27FC236}">
                <a16:creationId xmlns:a16="http://schemas.microsoft.com/office/drawing/2014/main" id="{00000000-0008-0000-0F00-00006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3" name="Line 5739">
            <a:extLst>
              <a:ext uri="{FF2B5EF4-FFF2-40B4-BE49-F238E27FC236}">
                <a16:creationId xmlns:a16="http://schemas.microsoft.com/office/drawing/2014/main" id="{00000000-0008-0000-0F00-00006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2" name="Group 5740">
          <a:extLst>
            <a:ext uri="{FF2B5EF4-FFF2-40B4-BE49-F238E27FC236}">
              <a16:creationId xmlns:a16="http://schemas.microsoft.com/office/drawing/2014/main" id="{00000000-0008-0000-0F00-0000A69A3E00}"/>
            </a:ext>
          </a:extLst>
        </xdr:cNvPr>
        <xdr:cNvGrpSpPr>
          <a:grpSpLocks/>
        </xdr:cNvGrpSpPr>
      </xdr:nvGrpSpPr>
      <xdr:grpSpPr bwMode="auto">
        <a:xfrm>
          <a:off x="4105275" y="9921875"/>
          <a:ext cx="244475" cy="0"/>
          <a:chOff x="466" y="3952"/>
          <a:chExt cx="28" cy="16"/>
        </a:xfrm>
      </xdr:grpSpPr>
      <xdr:sp macro="" textlink="">
        <xdr:nvSpPr>
          <xdr:cNvPr id="4104290" name="Line 5741">
            <a:extLst>
              <a:ext uri="{FF2B5EF4-FFF2-40B4-BE49-F238E27FC236}">
                <a16:creationId xmlns:a16="http://schemas.microsoft.com/office/drawing/2014/main" id="{00000000-0008-0000-0F00-00006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1" name="Line 5742">
            <a:extLst>
              <a:ext uri="{FF2B5EF4-FFF2-40B4-BE49-F238E27FC236}">
                <a16:creationId xmlns:a16="http://schemas.microsoft.com/office/drawing/2014/main" id="{00000000-0008-0000-0F00-00006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3" name="Group 5743">
          <a:extLst>
            <a:ext uri="{FF2B5EF4-FFF2-40B4-BE49-F238E27FC236}">
              <a16:creationId xmlns:a16="http://schemas.microsoft.com/office/drawing/2014/main" id="{00000000-0008-0000-0F00-0000A79A3E00}"/>
            </a:ext>
          </a:extLst>
        </xdr:cNvPr>
        <xdr:cNvGrpSpPr>
          <a:grpSpLocks/>
        </xdr:cNvGrpSpPr>
      </xdr:nvGrpSpPr>
      <xdr:grpSpPr bwMode="auto">
        <a:xfrm>
          <a:off x="4105275" y="9921875"/>
          <a:ext cx="244475" cy="0"/>
          <a:chOff x="466" y="3952"/>
          <a:chExt cx="28" cy="16"/>
        </a:xfrm>
      </xdr:grpSpPr>
      <xdr:sp macro="" textlink="">
        <xdr:nvSpPr>
          <xdr:cNvPr id="4104288" name="Line 5744">
            <a:extLst>
              <a:ext uri="{FF2B5EF4-FFF2-40B4-BE49-F238E27FC236}">
                <a16:creationId xmlns:a16="http://schemas.microsoft.com/office/drawing/2014/main" id="{00000000-0008-0000-0F00-00006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9" name="Line 5745">
            <a:extLst>
              <a:ext uri="{FF2B5EF4-FFF2-40B4-BE49-F238E27FC236}">
                <a16:creationId xmlns:a16="http://schemas.microsoft.com/office/drawing/2014/main" id="{00000000-0008-0000-0F00-00006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4" name="Group 5746">
          <a:extLst>
            <a:ext uri="{FF2B5EF4-FFF2-40B4-BE49-F238E27FC236}">
              <a16:creationId xmlns:a16="http://schemas.microsoft.com/office/drawing/2014/main" id="{00000000-0008-0000-0F00-0000A89A3E00}"/>
            </a:ext>
          </a:extLst>
        </xdr:cNvPr>
        <xdr:cNvGrpSpPr>
          <a:grpSpLocks/>
        </xdr:cNvGrpSpPr>
      </xdr:nvGrpSpPr>
      <xdr:grpSpPr bwMode="auto">
        <a:xfrm>
          <a:off x="4105275" y="9921875"/>
          <a:ext cx="244475" cy="0"/>
          <a:chOff x="466" y="3952"/>
          <a:chExt cx="28" cy="16"/>
        </a:xfrm>
      </xdr:grpSpPr>
      <xdr:sp macro="" textlink="">
        <xdr:nvSpPr>
          <xdr:cNvPr id="4104286" name="Line 5747">
            <a:extLst>
              <a:ext uri="{FF2B5EF4-FFF2-40B4-BE49-F238E27FC236}">
                <a16:creationId xmlns:a16="http://schemas.microsoft.com/office/drawing/2014/main" id="{00000000-0008-0000-0F00-00005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7" name="Line 5748">
            <a:extLst>
              <a:ext uri="{FF2B5EF4-FFF2-40B4-BE49-F238E27FC236}">
                <a16:creationId xmlns:a16="http://schemas.microsoft.com/office/drawing/2014/main" id="{00000000-0008-0000-0F00-00005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5" name="Group 5749">
          <a:extLst>
            <a:ext uri="{FF2B5EF4-FFF2-40B4-BE49-F238E27FC236}">
              <a16:creationId xmlns:a16="http://schemas.microsoft.com/office/drawing/2014/main" id="{00000000-0008-0000-0F00-0000A99A3E00}"/>
            </a:ext>
          </a:extLst>
        </xdr:cNvPr>
        <xdr:cNvGrpSpPr>
          <a:grpSpLocks/>
        </xdr:cNvGrpSpPr>
      </xdr:nvGrpSpPr>
      <xdr:grpSpPr bwMode="auto">
        <a:xfrm>
          <a:off x="5127625" y="9921875"/>
          <a:ext cx="0" cy="0"/>
          <a:chOff x="466" y="3952"/>
          <a:chExt cx="28" cy="16"/>
        </a:xfrm>
      </xdr:grpSpPr>
      <xdr:sp macro="" textlink="">
        <xdr:nvSpPr>
          <xdr:cNvPr id="4104284" name="Line 5750">
            <a:extLst>
              <a:ext uri="{FF2B5EF4-FFF2-40B4-BE49-F238E27FC236}">
                <a16:creationId xmlns:a16="http://schemas.microsoft.com/office/drawing/2014/main" id="{00000000-0008-0000-0F00-00005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5" name="Line 5751">
            <a:extLst>
              <a:ext uri="{FF2B5EF4-FFF2-40B4-BE49-F238E27FC236}">
                <a16:creationId xmlns:a16="http://schemas.microsoft.com/office/drawing/2014/main" id="{00000000-0008-0000-0F00-00005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6" name="Group 5752">
          <a:extLst>
            <a:ext uri="{FF2B5EF4-FFF2-40B4-BE49-F238E27FC236}">
              <a16:creationId xmlns:a16="http://schemas.microsoft.com/office/drawing/2014/main" id="{00000000-0008-0000-0F00-0000AA9A3E00}"/>
            </a:ext>
          </a:extLst>
        </xdr:cNvPr>
        <xdr:cNvGrpSpPr>
          <a:grpSpLocks/>
        </xdr:cNvGrpSpPr>
      </xdr:nvGrpSpPr>
      <xdr:grpSpPr bwMode="auto">
        <a:xfrm>
          <a:off x="5127625" y="9921875"/>
          <a:ext cx="0" cy="0"/>
          <a:chOff x="466" y="3952"/>
          <a:chExt cx="28" cy="16"/>
        </a:xfrm>
      </xdr:grpSpPr>
      <xdr:sp macro="" textlink="">
        <xdr:nvSpPr>
          <xdr:cNvPr id="4104282" name="Line 5753">
            <a:extLst>
              <a:ext uri="{FF2B5EF4-FFF2-40B4-BE49-F238E27FC236}">
                <a16:creationId xmlns:a16="http://schemas.microsoft.com/office/drawing/2014/main" id="{00000000-0008-0000-0F00-00005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3" name="Line 5754">
            <a:extLst>
              <a:ext uri="{FF2B5EF4-FFF2-40B4-BE49-F238E27FC236}">
                <a16:creationId xmlns:a16="http://schemas.microsoft.com/office/drawing/2014/main" id="{00000000-0008-0000-0F00-00005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7" name="Group 5755">
          <a:extLst>
            <a:ext uri="{FF2B5EF4-FFF2-40B4-BE49-F238E27FC236}">
              <a16:creationId xmlns:a16="http://schemas.microsoft.com/office/drawing/2014/main" id="{00000000-0008-0000-0F00-0000AB9A3E00}"/>
            </a:ext>
          </a:extLst>
        </xdr:cNvPr>
        <xdr:cNvGrpSpPr>
          <a:grpSpLocks/>
        </xdr:cNvGrpSpPr>
      </xdr:nvGrpSpPr>
      <xdr:grpSpPr bwMode="auto">
        <a:xfrm>
          <a:off x="5127625" y="9921875"/>
          <a:ext cx="0" cy="0"/>
          <a:chOff x="466" y="3952"/>
          <a:chExt cx="28" cy="16"/>
        </a:xfrm>
      </xdr:grpSpPr>
      <xdr:sp macro="" textlink="">
        <xdr:nvSpPr>
          <xdr:cNvPr id="4104280" name="Line 5756">
            <a:extLst>
              <a:ext uri="{FF2B5EF4-FFF2-40B4-BE49-F238E27FC236}">
                <a16:creationId xmlns:a16="http://schemas.microsoft.com/office/drawing/2014/main" id="{00000000-0008-0000-0F00-00005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1" name="Line 5757">
            <a:extLst>
              <a:ext uri="{FF2B5EF4-FFF2-40B4-BE49-F238E27FC236}">
                <a16:creationId xmlns:a16="http://schemas.microsoft.com/office/drawing/2014/main" id="{00000000-0008-0000-0F00-00005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8" name="Group 5758">
          <a:extLst>
            <a:ext uri="{FF2B5EF4-FFF2-40B4-BE49-F238E27FC236}">
              <a16:creationId xmlns:a16="http://schemas.microsoft.com/office/drawing/2014/main" id="{00000000-0008-0000-0F00-0000AC9A3E00}"/>
            </a:ext>
          </a:extLst>
        </xdr:cNvPr>
        <xdr:cNvGrpSpPr>
          <a:grpSpLocks/>
        </xdr:cNvGrpSpPr>
      </xdr:nvGrpSpPr>
      <xdr:grpSpPr bwMode="auto">
        <a:xfrm>
          <a:off x="5127625" y="9921875"/>
          <a:ext cx="0" cy="0"/>
          <a:chOff x="466" y="3952"/>
          <a:chExt cx="28" cy="16"/>
        </a:xfrm>
      </xdr:grpSpPr>
      <xdr:sp macro="" textlink="">
        <xdr:nvSpPr>
          <xdr:cNvPr id="4104278" name="Line 5759">
            <a:extLst>
              <a:ext uri="{FF2B5EF4-FFF2-40B4-BE49-F238E27FC236}">
                <a16:creationId xmlns:a16="http://schemas.microsoft.com/office/drawing/2014/main" id="{00000000-0008-0000-0F00-00005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9" name="Line 5760">
            <a:extLst>
              <a:ext uri="{FF2B5EF4-FFF2-40B4-BE49-F238E27FC236}">
                <a16:creationId xmlns:a16="http://schemas.microsoft.com/office/drawing/2014/main" id="{00000000-0008-0000-0F00-00005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829" name="Group 5761">
          <a:extLst>
            <a:ext uri="{FF2B5EF4-FFF2-40B4-BE49-F238E27FC236}">
              <a16:creationId xmlns:a16="http://schemas.microsoft.com/office/drawing/2014/main" id="{00000000-0008-0000-0F00-0000AD9A3E00}"/>
            </a:ext>
          </a:extLst>
        </xdr:cNvPr>
        <xdr:cNvGrpSpPr>
          <a:grpSpLocks/>
        </xdr:cNvGrpSpPr>
      </xdr:nvGrpSpPr>
      <xdr:grpSpPr bwMode="auto">
        <a:xfrm>
          <a:off x="4038600" y="9921875"/>
          <a:ext cx="266700" cy="0"/>
          <a:chOff x="466" y="3952"/>
          <a:chExt cx="28" cy="16"/>
        </a:xfrm>
      </xdr:grpSpPr>
      <xdr:sp macro="" textlink="">
        <xdr:nvSpPr>
          <xdr:cNvPr id="4104276" name="Line 5762">
            <a:extLst>
              <a:ext uri="{FF2B5EF4-FFF2-40B4-BE49-F238E27FC236}">
                <a16:creationId xmlns:a16="http://schemas.microsoft.com/office/drawing/2014/main" id="{00000000-0008-0000-0F00-00005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7" name="Line 5763">
            <a:extLst>
              <a:ext uri="{FF2B5EF4-FFF2-40B4-BE49-F238E27FC236}">
                <a16:creationId xmlns:a16="http://schemas.microsoft.com/office/drawing/2014/main" id="{00000000-0008-0000-0F00-00005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830" name="Group 5764">
          <a:extLst>
            <a:ext uri="{FF2B5EF4-FFF2-40B4-BE49-F238E27FC236}">
              <a16:creationId xmlns:a16="http://schemas.microsoft.com/office/drawing/2014/main" id="{00000000-0008-0000-0F00-0000AE9A3E00}"/>
            </a:ext>
          </a:extLst>
        </xdr:cNvPr>
        <xdr:cNvGrpSpPr>
          <a:grpSpLocks/>
        </xdr:cNvGrpSpPr>
      </xdr:nvGrpSpPr>
      <xdr:grpSpPr bwMode="auto">
        <a:xfrm>
          <a:off x="4019550" y="9921875"/>
          <a:ext cx="266700" cy="0"/>
          <a:chOff x="466" y="3952"/>
          <a:chExt cx="28" cy="16"/>
        </a:xfrm>
      </xdr:grpSpPr>
      <xdr:sp macro="" textlink="">
        <xdr:nvSpPr>
          <xdr:cNvPr id="4104274" name="Line 5765">
            <a:extLst>
              <a:ext uri="{FF2B5EF4-FFF2-40B4-BE49-F238E27FC236}">
                <a16:creationId xmlns:a16="http://schemas.microsoft.com/office/drawing/2014/main" id="{00000000-0008-0000-0F00-00005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5" name="Line 5766">
            <a:extLst>
              <a:ext uri="{FF2B5EF4-FFF2-40B4-BE49-F238E27FC236}">
                <a16:creationId xmlns:a16="http://schemas.microsoft.com/office/drawing/2014/main" id="{00000000-0008-0000-0F00-00005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1" name="Group 5767">
          <a:extLst>
            <a:ext uri="{FF2B5EF4-FFF2-40B4-BE49-F238E27FC236}">
              <a16:creationId xmlns:a16="http://schemas.microsoft.com/office/drawing/2014/main" id="{00000000-0008-0000-0F00-0000AF9A3E00}"/>
            </a:ext>
          </a:extLst>
        </xdr:cNvPr>
        <xdr:cNvGrpSpPr>
          <a:grpSpLocks/>
        </xdr:cNvGrpSpPr>
      </xdr:nvGrpSpPr>
      <xdr:grpSpPr bwMode="auto">
        <a:xfrm>
          <a:off x="4048125" y="9921875"/>
          <a:ext cx="266700" cy="0"/>
          <a:chOff x="466" y="3952"/>
          <a:chExt cx="28" cy="16"/>
        </a:xfrm>
      </xdr:grpSpPr>
      <xdr:sp macro="" textlink="">
        <xdr:nvSpPr>
          <xdr:cNvPr id="4104272" name="Line 5768">
            <a:extLst>
              <a:ext uri="{FF2B5EF4-FFF2-40B4-BE49-F238E27FC236}">
                <a16:creationId xmlns:a16="http://schemas.microsoft.com/office/drawing/2014/main" id="{00000000-0008-0000-0F00-00005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3" name="Line 5769">
            <a:extLst>
              <a:ext uri="{FF2B5EF4-FFF2-40B4-BE49-F238E27FC236}">
                <a16:creationId xmlns:a16="http://schemas.microsoft.com/office/drawing/2014/main" id="{00000000-0008-0000-0F00-00005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832" name="Group 5770">
          <a:extLst>
            <a:ext uri="{FF2B5EF4-FFF2-40B4-BE49-F238E27FC236}">
              <a16:creationId xmlns:a16="http://schemas.microsoft.com/office/drawing/2014/main" id="{00000000-0008-0000-0F00-0000B09A3E00}"/>
            </a:ext>
          </a:extLst>
        </xdr:cNvPr>
        <xdr:cNvGrpSpPr>
          <a:grpSpLocks/>
        </xdr:cNvGrpSpPr>
      </xdr:nvGrpSpPr>
      <xdr:grpSpPr bwMode="auto">
        <a:xfrm>
          <a:off x="4625975" y="9921875"/>
          <a:ext cx="266700" cy="0"/>
          <a:chOff x="466" y="3952"/>
          <a:chExt cx="28" cy="16"/>
        </a:xfrm>
      </xdr:grpSpPr>
      <xdr:sp macro="" textlink="">
        <xdr:nvSpPr>
          <xdr:cNvPr id="4104270" name="Line 5771">
            <a:extLst>
              <a:ext uri="{FF2B5EF4-FFF2-40B4-BE49-F238E27FC236}">
                <a16:creationId xmlns:a16="http://schemas.microsoft.com/office/drawing/2014/main" id="{00000000-0008-0000-0F00-00004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1" name="Line 5772">
            <a:extLst>
              <a:ext uri="{FF2B5EF4-FFF2-40B4-BE49-F238E27FC236}">
                <a16:creationId xmlns:a16="http://schemas.microsoft.com/office/drawing/2014/main" id="{00000000-0008-0000-0F00-00004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833" name="Group 5773">
          <a:extLst>
            <a:ext uri="{FF2B5EF4-FFF2-40B4-BE49-F238E27FC236}">
              <a16:creationId xmlns:a16="http://schemas.microsoft.com/office/drawing/2014/main" id="{00000000-0008-0000-0F00-0000B19A3E00}"/>
            </a:ext>
          </a:extLst>
        </xdr:cNvPr>
        <xdr:cNvGrpSpPr>
          <a:grpSpLocks/>
        </xdr:cNvGrpSpPr>
      </xdr:nvGrpSpPr>
      <xdr:grpSpPr bwMode="auto">
        <a:xfrm>
          <a:off x="4654550" y="9921875"/>
          <a:ext cx="266700" cy="0"/>
          <a:chOff x="466" y="3952"/>
          <a:chExt cx="28" cy="16"/>
        </a:xfrm>
      </xdr:grpSpPr>
      <xdr:sp macro="" textlink="">
        <xdr:nvSpPr>
          <xdr:cNvPr id="4104268" name="Line 5774">
            <a:extLst>
              <a:ext uri="{FF2B5EF4-FFF2-40B4-BE49-F238E27FC236}">
                <a16:creationId xmlns:a16="http://schemas.microsoft.com/office/drawing/2014/main" id="{00000000-0008-0000-0F00-00004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9" name="Line 5775">
            <a:extLst>
              <a:ext uri="{FF2B5EF4-FFF2-40B4-BE49-F238E27FC236}">
                <a16:creationId xmlns:a16="http://schemas.microsoft.com/office/drawing/2014/main" id="{00000000-0008-0000-0F00-00004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834" name="Group 5776">
          <a:extLst>
            <a:ext uri="{FF2B5EF4-FFF2-40B4-BE49-F238E27FC236}">
              <a16:creationId xmlns:a16="http://schemas.microsoft.com/office/drawing/2014/main" id="{00000000-0008-0000-0F00-0000B29A3E00}"/>
            </a:ext>
          </a:extLst>
        </xdr:cNvPr>
        <xdr:cNvGrpSpPr>
          <a:grpSpLocks/>
        </xdr:cNvGrpSpPr>
      </xdr:nvGrpSpPr>
      <xdr:grpSpPr bwMode="auto">
        <a:xfrm>
          <a:off x="4645025" y="9921875"/>
          <a:ext cx="266700" cy="0"/>
          <a:chOff x="466" y="3952"/>
          <a:chExt cx="28" cy="16"/>
        </a:xfrm>
      </xdr:grpSpPr>
      <xdr:sp macro="" textlink="">
        <xdr:nvSpPr>
          <xdr:cNvPr id="4104266" name="Line 5777">
            <a:extLst>
              <a:ext uri="{FF2B5EF4-FFF2-40B4-BE49-F238E27FC236}">
                <a16:creationId xmlns:a16="http://schemas.microsoft.com/office/drawing/2014/main" id="{00000000-0008-0000-0F00-00004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7" name="Line 5778">
            <a:extLst>
              <a:ext uri="{FF2B5EF4-FFF2-40B4-BE49-F238E27FC236}">
                <a16:creationId xmlns:a16="http://schemas.microsoft.com/office/drawing/2014/main" id="{00000000-0008-0000-0F00-00004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835" name="Group 5779">
          <a:extLst>
            <a:ext uri="{FF2B5EF4-FFF2-40B4-BE49-F238E27FC236}">
              <a16:creationId xmlns:a16="http://schemas.microsoft.com/office/drawing/2014/main" id="{00000000-0008-0000-0F00-0000B39A3E00}"/>
            </a:ext>
          </a:extLst>
        </xdr:cNvPr>
        <xdr:cNvGrpSpPr>
          <a:grpSpLocks/>
        </xdr:cNvGrpSpPr>
      </xdr:nvGrpSpPr>
      <xdr:grpSpPr bwMode="auto">
        <a:xfrm>
          <a:off x="4029075" y="9921875"/>
          <a:ext cx="266700" cy="0"/>
          <a:chOff x="466" y="3952"/>
          <a:chExt cx="28" cy="16"/>
        </a:xfrm>
      </xdr:grpSpPr>
      <xdr:sp macro="" textlink="">
        <xdr:nvSpPr>
          <xdr:cNvPr id="4104264" name="Line 5780">
            <a:extLst>
              <a:ext uri="{FF2B5EF4-FFF2-40B4-BE49-F238E27FC236}">
                <a16:creationId xmlns:a16="http://schemas.microsoft.com/office/drawing/2014/main" id="{00000000-0008-0000-0F00-00004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5" name="Line 5781">
            <a:extLst>
              <a:ext uri="{FF2B5EF4-FFF2-40B4-BE49-F238E27FC236}">
                <a16:creationId xmlns:a16="http://schemas.microsoft.com/office/drawing/2014/main" id="{00000000-0008-0000-0F00-00004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836" name="Group 5782">
          <a:extLst>
            <a:ext uri="{FF2B5EF4-FFF2-40B4-BE49-F238E27FC236}">
              <a16:creationId xmlns:a16="http://schemas.microsoft.com/office/drawing/2014/main" id="{00000000-0008-0000-0F00-0000B49A3E00}"/>
            </a:ext>
          </a:extLst>
        </xdr:cNvPr>
        <xdr:cNvGrpSpPr>
          <a:grpSpLocks/>
        </xdr:cNvGrpSpPr>
      </xdr:nvGrpSpPr>
      <xdr:grpSpPr bwMode="auto">
        <a:xfrm>
          <a:off x="4076700" y="9921875"/>
          <a:ext cx="273050" cy="0"/>
          <a:chOff x="466" y="3952"/>
          <a:chExt cx="28" cy="16"/>
        </a:xfrm>
      </xdr:grpSpPr>
      <xdr:sp macro="" textlink="">
        <xdr:nvSpPr>
          <xdr:cNvPr id="4104262" name="Line 5783">
            <a:extLst>
              <a:ext uri="{FF2B5EF4-FFF2-40B4-BE49-F238E27FC236}">
                <a16:creationId xmlns:a16="http://schemas.microsoft.com/office/drawing/2014/main" id="{00000000-0008-0000-0F00-00004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3" name="Line 5784">
            <a:extLst>
              <a:ext uri="{FF2B5EF4-FFF2-40B4-BE49-F238E27FC236}">
                <a16:creationId xmlns:a16="http://schemas.microsoft.com/office/drawing/2014/main" id="{00000000-0008-0000-0F00-00004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837" name="Group 5785">
          <a:extLst>
            <a:ext uri="{FF2B5EF4-FFF2-40B4-BE49-F238E27FC236}">
              <a16:creationId xmlns:a16="http://schemas.microsoft.com/office/drawing/2014/main" id="{00000000-0008-0000-0F00-0000B59A3E00}"/>
            </a:ext>
          </a:extLst>
        </xdr:cNvPr>
        <xdr:cNvGrpSpPr>
          <a:grpSpLocks/>
        </xdr:cNvGrpSpPr>
      </xdr:nvGrpSpPr>
      <xdr:grpSpPr bwMode="auto">
        <a:xfrm>
          <a:off x="4057650" y="9921875"/>
          <a:ext cx="266700" cy="0"/>
          <a:chOff x="466" y="3952"/>
          <a:chExt cx="28" cy="16"/>
        </a:xfrm>
      </xdr:grpSpPr>
      <xdr:sp macro="" textlink="">
        <xdr:nvSpPr>
          <xdr:cNvPr id="4104260" name="Line 5786">
            <a:extLst>
              <a:ext uri="{FF2B5EF4-FFF2-40B4-BE49-F238E27FC236}">
                <a16:creationId xmlns:a16="http://schemas.microsoft.com/office/drawing/2014/main" id="{00000000-0008-0000-0F00-00004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1" name="Line 5787">
            <a:extLst>
              <a:ext uri="{FF2B5EF4-FFF2-40B4-BE49-F238E27FC236}">
                <a16:creationId xmlns:a16="http://schemas.microsoft.com/office/drawing/2014/main" id="{00000000-0008-0000-0F00-00004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8" name="Group 5788">
          <a:extLst>
            <a:ext uri="{FF2B5EF4-FFF2-40B4-BE49-F238E27FC236}">
              <a16:creationId xmlns:a16="http://schemas.microsoft.com/office/drawing/2014/main" id="{00000000-0008-0000-0F00-0000B69A3E00}"/>
            </a:ext>
          </a:extLst>
        </xdr:cNvPr>
        <xdr:cNvGrpSpPr>
          <a:grpSpLocks/>
        </xdr:cNvGrpSpPr>
      </xdr:nvGrpSpPr>
      <xdr:grpSpPr bwMode="auto">
        <a:xfrm>
          <a:off x="4048125" y="9921875"/>
          <a:ext cx="266700" cy="0"/>
          <a:chOff x="466" y="3952"/>
          <a:chExt cx="28" cy="16"/>
        </a:xfrm>
      </xdr:grpSpPr>
      <xdr:sp macro="" textlink="">
        <xdr:nvSpPr>
          <xdr:cNvPr id="4104258" name="Line 5789">
            <a:extLst>
              <a:ext uri="{FF2B5EF4-FFF2-40B4-BE49-F238E27FC236}">
                <a16:creationId xmlns:a16="http://schemas.microsoft.com/office/drawing/2014/main" id="{00000000-0008-0000-0F00-00004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9" name="Line 5790">
            <a:extLst>
              <a:ext uri="{FF2B5EF4-FFF2-40B4-BE49-F238E27FC236}">
                <a16:creationId xmlns:a16="http://schemas.microsoft.com/office/drawing/2014/main" id="{00000000-0008-0000-0F00-00004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39" name="Group 5791">
          <a:extLst>
            <a:ext uri="{FF2B5EF4-FFF2-40B4-BE49-F238E27FC236}">
              <a16:creationId xmlns:a16="http://schemas.microsoft.com/office/drawing/2014/main" id="{00000000-0008-0000-0F00-0000B79A3E00}"/>
            </a:ext>
          </a:extLst>
        </xdr:cNvPr>
        <xdr:cNvGrpSpPr>
          <a:grpSpLocks/>
        </xdr:cNvGrpSpPr>
      </xdr:nvGrpSpPr>
      <xdr:grpSpPr bwMode="auto">
        <a:xfrm>
          <a:off x="4105275" y="9921875"/>
          <a:ext cx="244475" cy="0"/>
          <a:chOff x="466" y="3952"/>
          <a:chExt cx="28" cy="16"/>
        </a:xfrm>
      </xdr:grpSpPr>
      <xdr:sp macro="" textlink="">
        <xdr:nvSpPr>
          <xdr:cNvPr id="4104256" name="Line 5792">
            <a:extLst>
              <a:ext uri="{FF2B5EF4-FFF2-40B4-BE49-F238E27FC236}">
                <a16:creationId xmlns:a16="http://schemas.microsoft.com/office/drawing/2014/main" id="{00000000-0008-0000-0F00-00004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7" name="Line 5793">
            <a:extLst>
              <a:ext uri="{FF2B5EF4-FFF2-40B4-BE49-F238E27FC236}">
                <a16:creationId xmlns:a16="http://schemas.microsoft.com/office/drawing/2014/main" id="{00000000-0008-0000-0F00-00004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0" name="Group 5794">
          <a:extLst>
            <a:ext uri="{FF2B5EF4-FFF2-40B4-BE49-F238E27FC236}">
              <a16:creationId xmlns:a16="http://schemas.microsoft.com/office/drawing/2014/main" id="{00000000-0008-0000-0F00-0000B89A3E00}"/>
            </a:ext>
          </a:extLst>
        </xdr:cNvPr>
        <xdr:cNvGrpSpPr>
          <a:grpSpLocks/>
        </xdr:cNvGrpSpPr>
      </xdr:nvGrpSpPr>
      <xdr:grpSpPr bwMode="auto">
        <a:xfrm>
          <a:off x="4105275" y="9921875"/>
          <a:ext cx="244475" cy="0"/>
          <a:chOff x="466" y="3952"/>
          <a:chExt cx="28" cy="16"/>
        </a:xfrm>
      </xdr:grpSpPr>
      <xdr:sp macro="" textlink="">
        <xdr:nvSpPr>
          <xdr:cNvPr id="4104254" name="Line 5795">
            <a:extLst>
              <a:ext uri="{FF2B5EF4-FFF2-40B4-BE49-F238E27FC236}">
                <a16:creationId xmlns:a16="http://schemas.microsoft.com/office/drawing/2014/main" id="{00000000-0008-0000-0F00-00003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5" name="Line 5796">
            <a:extLst>
              <a:ext uri="{FF2B5EF4-FFF2-40B4-BE49-F238E27FC236}">
                <a16:creationId xmlns:a16="http://schemas.microsoft.com/office/drawing/2014/main" id="{00000000-0008-0000-0F00-00003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1" name="Group 5797">
          <a:extLst>
            <a:ext uri="{FF2B5EF4-FFF2-40B4-BE49-F238E27FC236}">
              <a16:creationId xmlns:a16="http://schemas.microsoft.com/office/drawing/2014/main" id="{00000000-0008-0000-0F00-0000B99A3E00}"/>
            </a:ext>
          </a:extLst>
        </xdr:cNvPr>
        <xdr:cNvGrpSpPr>
          <a:grpSpLocks/>
        </xdr:cNvGrpSpPr>
      </xdr:nvGrpSpPr>
      <xdr:grpSpPr bwMode="auto">
        <a:xfrm>
          <a:off x="4105275" y="9921875"/>
          <a:ext cx="244475" cy="0"/>
          <a:chOff x="466" y="3952"/>
          <a:chExt cx="28" cy="16"/>
        </a:xfrm>
      </xdr:grpSpPr>
      <xdr:sp macro="" textlink="">
        <xdr:nvSpPr>
          <xdr:cNvPr id="4104252" name="Line 5798">
            <a:extLst>
              <a:ext uri="{FF2B5EF4-FFF2-40B4-BE49-F238E27FC236}">
                <a16:creationId xmlns:a16="http://schemas.microsoft.com/office/drawing/2014/main" id="{00000000-0008-0000-0F00-00003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3" name="Line 5799">
            <a:extLst>
              <a:ext uri="{FF2B5EF4-FFF2-40B4-BE49-F238E27FC236}">
                <a16:creationId xmlns:a16="http://schemas.microsoft.com/office/drawing/2014/main" id="{00000000-0008-0000-0F00-00003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2" name="Group 5800">
          <a:extLst>
            <a:ext uri="{FF2B5EF4-FFF2-40B4-BE49-F238E27FC236}">
              <a16:creationId xmlns:a16="http://schemas.microsoft.com/office/drawing/2014/main" id="{00000000-0008-0000-0F00-0000BA9A3E00}"/>
            </a:ext>
          </a:extLst>
        </xdr:cNvPr>
        <xdr:cNvGrpSpPr>
          <a:grpSpLocks/>
        </xdr:cNvGrpSpPr>
      </xdr:nvGrpSpPr>
      <xdr:grpSpPr bwMode="auto">
        <a:xfrm>
          <a:off x="4105275" y="9921875"/>
          <a:ext cx="244475" cy="0"/>
          <a:chOff x="466" y="3952"/>
          <a:chExt cx="28" cy="16"/>
        </a:xfrm>
      </xdr:grpSpPr>
      <xdr:sp macro="" textlink="">
        <xdr:nvSpPr>
          <xdr:cNvPr id="4104250" name="Line 5801">
            <a:extLst>
              <a:ext uri="{FF2B5EF4-FFF2-40B4-BE49-F238E27FC236}">
                <a16:creationId xmlns:a16="http://schemas.microsoft.com/office/drawing/2014/main" id="{00000000-0008-0000-0F00-00003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1" name="Line 5802">
            <a:extLst>
              <a:ext uri="{FF2B5EF4-FFF2-40B4-BE49-F238E27FC236}">
                <a16:creationId xmlns:a16="http://schemas.microsoft.com/office/drawing/2014/main" id="{00000000-0008-0000-0F00-00003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3" name="Group 5803">
          <a:extLst>
            <a:ext uri="{FF2B5EF4-FFF2-40B4-BE49-F238E27FC236}">
              <a16:creationId xmlns:a16="http://schemas.microsoft.com/office/drawing/2014/main" id="{00000000-0008-0000-0F00-0000BB9A3E00}"/>
            </a:ext>
          </a:extLst>
        </xdr:cNvPr>
        <xdr:cNvGrpSpPr>
          <a:grpSpLocks/>
        </xdr:cNvGrpSpPr>
      </xdr:nvGrpSpPr>
      <xdr:grpSpPr bwMode="auto">
        <a:xfrm>
          <a:off x="4105275" y="9921875"/>
          <a:ext cx="244475" cy="0"/>
          <a:chOff x="466" y="3952"/>
          <a:chExt cx="28" cy="16"/>
        </a:xfrm>
      </xdr:grpSpPr>
      <xdr:sp macro="" textlink="">
        <xdr:nvSpPr>
          <xdr:cNvPr id="4104248" name="Line 5804">
            <a:extLst>
              <a:ext uri="{FF2B5EF4-FFF2-40B4-BE49-F238E27FC236}">
                <a16:creationId xmlns:a16="http://schemas.microsoft.com/office/drawing/2014/main" id="{00000000-0008-0000-0F00-00003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9" name="Line 5805">
            <a:extLst>
              <a:ext uri="{FF2B5EF4-FFF2-40B4-BE49-F238E27FC236}">
                <a16:creationId xmlns:a16="http://schemas.microsoft.com/office/drawing/2014/main" id="{00000000-0008-0000-0F00-00003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4" name="Group 5806">
          <a:extLst>
            <a:ext uri="{FF2B5EF4-FFF2-40B4-BE49-F238E27FC236}">
              <a16:creationId xmlns:a16="http://schemas.microsoft.com/office/drawing/2014/main" id="{00000000-0008-0000-0F00-0000BC9A3E00}"/>
            </a:ext>
          </a:extLst>
        </xdr:cNvPr>
        <xdr:cNvGrpSpPr>
          <a:grpSpLocks/>
        </xdr:cNvGrpSpPr>
      </xdr:nvGrpSpPr>
      <xdr:grpSpPr bwMode="auto">
        <a:xfrm>
          <a:off x="4105275" y="9921875"/>
          <a:ext cx="244475" cy="0"/>
          <a:chOff x="466" y="3952"/>
          <a:chExt cx="28" cy="16"/>
        </a:xfrm>
      </xdr:grpSpPr>
      <xdr:sp macro="" textlink="">
        <xdr:nvSpPr>
          <xdr:cNvPr id="4104246" name="Line 5807">
            <a:extLst>
              <a:ext uri="{FF2B5EF4-FFF2-40B4-BE49-F238E27FC236}">
                <a16:creationId xmlns:a16="http://schemas.microsoft.com/office/drawing/2014/main" id="{00000000-0008-0000-0F00-00003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7" name="Line 5808">
            <a:extLst>
              <a:ext uri="{FF2B5EF4-FFF2-40B4-BE49-F238E27FC236}">
                <a16:creationId xmlns:a16="http://schemas.microsoft.com/office/drawing/2014/main" id="{00000000-0008-0000-0F00-00003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45" name="Group 5809">
          <a:extLst>
            <a:ext uri="{FF2B5EF4-FFF2-40B4-BE49-F238E27FC236}">
              <a16:creationId xmlns:a16="http://schemas.microsoft.com/office/drawing/2014/main" id="{00000000-0008-0000-0F00-0000BD9A3E00}"/>
            </a:ext>
          </a:extLst>
        </xdr:cNvPr>
        <xdr:cNvGrpSpPr>
          <a:grpSpLocks/>
        </xdr:cNvGrpSpPr>
      </xdr:nvGrpSpPr>
      <xdr:grpSpPr bwMode="auto">
        <a:xfrm>
          <a:off x="3981450" y="9921875"/>
          <a:ext cx="228600" cy="0"/>
          <a:chOff x="466" y="3952"/>
          <a:chExt cx="28" cy="16"/>
        </a:xfrm>
      </xdr:grpSpPr>
      <xdr:sp macro="" textlink="">
        <xdr:nvSpPr>
          <xdr:cNvPr id="4104244" name="Line 5810">
            <a:extLst>
              <a:ext uri="{FF2B5EF4-FFF2-40B4-BE49-F238E27FC236}">
                <a16:creationId xmlns:a16="http://schemas.microsoft.com/office/drawing/2014/main" id="{00000000-0008-0000-0F00-00003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5" name="Line 5811">
            <a:extLst>
              <a:ext uri="{FF2B5EF4-FFF2-40B4-BE49-F238E27FC236}">
                <a16:creationId xmlns:a16="http://schemas.microsoft.com/office/drawing/2014/main" id="{00000000-0008-0000-0F00-00003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6" name="Group 5812">
          <a:extLst>
            <a:ext uri="{FF2B5EF4-FFF2-40B4-BE49-F238E27FC236}">
              <a16:creationId xmlns:a16="http://schemas.microsoft.com/office/drawing/2014/main" id="{00000000-0008-0000-0F00-0000BE9A3E00}"/>
            </a:ext>
          </a:extLst>
        </xdr:cNvPr>
        <xdr:cNvGrpSpPr>
          <a:grpSpLocks/>
        </xdr:cNvGrpSpPr>
      </xdr:nvGrpSpPr>
      <xdr:grpSpPr bwMode="auto">
        <a:xfrm>
          <a:off x="4105275" y="9921875"/>
          <a:ext cx="228600" cy="0"/>
          <a:chOff x="466" y="3952"/>
          <a:chExt cx="28" cy="16"/>
        </a:xfrm>
      </xdr:grpSpPr>
      <xdr:sp macro="" textlink="">
        <xdr:nvSpPr>
          <xdr:cNvPr id="4104242" name="Line 5813">
            <a:extLst>
              <a:ext uri="{FF2B5EF4-FFF2-40B4-BE49-F238E27FC236}">
                <a16:creationId xmlns:a16="http://schemas.microsoft.com/office/drawing/2014/main" id="{00000000-0008-0000-0F00-00003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3" name="Line 5814">
            <a:extLst>
              <a:ext uri="{FF2B5EF4-FFF2-40B4-BE49-F238E27FC236}">
                <a16:creationId xmlns:a16="http://schemas.microsoft.com/office/drawing/2014/main" id="{00000000-0008-0000-0F00-00003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7" name="Group 5815">
          <a:extLst>
            <a:ext uri="{FF2B5EF4-FFF2-40B4-BE49-F238E27FC236}">
              <a16:creationId xmlns:a16="http://schemas.microsoft.com/office/drawing/2014/main" id="{00000000-0008-0000-0F00-0000BF9A3E00}"/>
            </a:ext>
          </a:extLst>
        </xdr:cNvPr>
        <xdr:cNvGrpSpPr>
          <a:grpSpLocks/>
        </xdr:cNvGrpSpPr>
      </xdr:nvGrpSpPr>
      <xdr:grpSpPr bwMode="auto">
        <a:xfrm>
          <a:off x="4105275" y="9921875"/>
          <a:ext cx="228600" cy="0"/>
          <a:chOff x="466" y="3952"/>
          <a:chExt cx="28" cy="16"/>
        </a:xfrm>
      </xdr:grpSpPr>
      <xdr:sp macro="" textlink="">
        <xdr:nvSpPr>
          <xdr:cNvPr id="4104240" name="Line 5816">
            <a:extLst>
              <a:ext uri="{FF2B5EF4-FFF2-40B4-BE49-F238E27FC236}">
                <a16:creationId xmlns:a16="http://schemas.microsoft.com/office/drawing/2014/main" id="{00000000-0008-0000-0F00-00003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1" name="Line 5817">
            <a:extLst>
              <a:ext uri="{FF2B5EF4-FFF2-40B4-BE49-F238E27FC236}">
                <a16:creationId xmlns:a16="http://schemas.microsoft.com/office/drawing/2014/main" id="{00000000-0008-0000-0F00-00003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8" name="Group 5818">
          <a:extLst>
            <a:ext uri="{FF2B5EF4-FFF2-40B4-BE49-F238E27FC236}">
              <a16:creationId xmlns:a16="http://schemas.microsoft.com/office/drawing/2014/main" id="{00000000-0008-0000-0F00-0000C09A3E00}"/>
            </a:ext>
          </a:extLst>
        </xdr:cNvPr>
        <xdr:cNvGrpSpPr>
          <a:grpSpLocks/>
        </xdr:cNvGrpSpPr>
      </xdr:nvGrpSpPr>
      <xdr:grpSpPr bwMode="auto">
        <a:xfrm>
          <a:off x="4105275" y="9921875"/>
          <a:ext cx="244475" cy="0"/>
          <a:chOff x="466" y="3952"/>
          <a:chExt cx="28" cy="16"/>
        </a:xfrm>
      </xdr:grpSpPr>
      <xdr:sp macro="" textlink="">
        <xdr:nvSpPr>
          <xdr:cNvPr id="4104238" name="Line 5819">
            <a:extLst>
              <a:ext uri="{FF2B5EF4-FFF2-40B4-BE49-F238E27FC236}">
                <a16:creationId xmlns:a16="http://schemas.microsoft.com/office/drawing/2014/main" id="{00000000-0008-0000-0F00-00002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9" name="Line 5820">
            <a:extLst>
              <a:ext uri="{FF2B5EF4-FFF2-40B4-BE49-F238E27FC236}">
                <a16:creationId xmlns:a16="http://schemas.microsoft.com/office/drawing/2014/main" id="{00000000-0008-0000-0F00-00002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9" name="Group 5821">
          <a:extLst>
            <a:ext uri="{FF2B5EF4-FFF2-40B4-BE49-F238E27FC236}">
              <a16:creationId xmlns:a16="http://schemas.microsoft.com/office/drawing/2014/main" id="{00000000-0008-0000-0F00-0000C19A3E00}"/>
            </a:ext>
          </a:extLst>
        </xdr:cNvPr>
        <xdr:cNvGrpSpPr>
          <a:grpSpLocks/>
        </xdr:cNvGrpSpPr>
      </xdr:nvGrpSpPr>
      <xdr:grpSpPr bwMode="auto">
        <a:xfrm>
          <a:off x="4105275" y="9921875"/>
          <a:ext cx="228600" cy="0"/>
          <a:chOff x="466" y="3952"/>
          <a:chExt cx="28" cy="16"/>
        </a:xfrm>
      </xdr:grpSpPr>
      <xdr:sp macro="" textlink="">
        <xdr:nvSpPr>
          <xdr:cNvPr id="4104236" name="Line 5822">
            <a:extLst>
              <a:ext uri="{FF2B5EF4-FFF2-40B4-BE49-F238E27FC236}">
                <a16:creationId xmlns:a16="http://schemas.microsoft.com/office/drawing/2014/main" id="{00000000-0008-0000-0F00-00002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7" name="Line 5823">
            <a:extLst>
              <a:ext uri="{FF2B5EF4-FFF2-40B4-BE49-F238E27FC236}">
                <a16:creationId xmlns:a16="http://schemas.microsoft.com/office/drawing/2014/main" id="{00000000-0008-0000-0F00-00002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50" name="Group 5824">
          <a:extLst>
            <a:ext uri="{FF2B5EF4-FFF2-40B4-BE49-F238E27FC236}">
              <a16:creationId xmlns:a16="http://schemas.microsoft.com/office/drawing/2014/main" id="{00000000-0008-0000-0F00-0000C29A3E00}"/>
            </a:ext>
          </a:extLst>
        </xdr:cNvPr>
        <xdr:cNvGrpSpPr>
          <a:grpSpLocks/>
        </xdr:cNvGrpSpPr>
      </xdr:nvGrpSpPr>
      <xdr:grpSpPr bwMode="auto">
        <a:xfrm>
          <a:off x="4105275" y="9921875"/>
          <a:ext cx="228600" cy="0"/>
          <a:chOff x="466" y="3952"/>
          <a:chExt cx="28" cy="16"/>
        </a:xfrm>
      </xdr:grpSpPr>
      <xdr:sp macro="" textlink="">
        <xdr:nvSpPr>
          <xdr:cNvPr id="4104234" name="Line 5825">
            <a:extLst>
              <a:ext uri="{FF2B5EF4-FFF2-40B4-BE49-F238E27FC236}">
                <a16:creationId xmlns:a16="http://schemas.microsoft.com/office/drawing/2014/main" id="{00000000-0008-0000-0F00-00002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5" name="Line 5826">
            <a:extLst>
              <a:ext uri="{FF2B5EF4-FFF2-40B4-BE49-F238E27FC236}">
                <a16:creationId xmlns:a16="http://schemas.microsoft.com/office/drawing/2014/main" id="{00000000-0008-0000-0F00-00002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51" name="Group 5827">
          <a:extLst>
            <a:ext uri="{FF2B5EF4-FFF2-40B4-BE49-F238E27FC236}">
              <a16:creationId xmlns:a16="http://schemas.microsoft.com/office/drawing/2014/main" id="{00000000-0008-0000-0F00-0000C39A3E00}"/>
            </a:ext>
          </a:extLst>
        </xdr:cNvPr>
        <xdr:cNvGrpSpPr>
          <a:grpSpLocks/>
        </xdr:cNvGrpSpPr>
      </xdr:nvGrpSpPr>
      <xdr:grpSpPr bwMode="auto">
        <a:xfrm>
          <a:off x="4105275" y="9921875"/>
          <a:ext cx="244475" cy="0"/>
          <a:chOff x="466" y="3952"/>
          <a:chExt cx="28" cy="16"/>
        </a:xfrm>
      </xdr:grpSpPr>
      <xdr:sp macro="" textlink="">
        <xdr:nvSpPr>
          <xdr:cNvPr id="4104232" name="Line 5828">
            <a:extLst>
              <a:ext uri="{FF2B5EF4-FFF2-40B4-BE49-F238E27FC236}">
                <a16:creationId xmlns:a16="http://schemas.microsoft.com/office/drawing/2014/main" id="{00000000-0008-0000-0F00-00002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3" name="Line 5829">
            <a:extLst>
              <a:ext uri="{FF2B5EF4-FFF2-40B4-BE49-F238E27FC236}">
                <a16:creationId xmlns:a16="http://schemas.microsoft.com/office/drawing/2014/main" id="{00000000-0008-0000-0F00-00002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2" name="Group 5830">
          <a:extLst>
            <a:ext uri="{FF2B5EF4-FFF2-40B4-BE49-F238E27FC236}">
              <a16:creationId xmlns:a16="http://schemas.microsoft.com/office/drawing/2014/main" id="{00000000-0008-0000-0F00-0000C49A3E00}"/>
            </a:ext>
          </a:extLst>
        </xdr:cNvPr>
        <xdr:cNvGrpSpPr>
          <a:grpSpLocks/>
        </xdr:cNvGrpSpPr>
      </xdr:nvGrpSpPr>
      <xdr:grpSpPr bwMode="auto">
        <a:xfrm>
          <a:off x="4692650" y="9921875"/>
          <a:ext cx="266700" cy="0"/>
          <a:chOff x="466" y="3952"/>
          <a:chExt cx="28" cy="16"/>
        </a:xfrm>
      </xdr:grpSpPr>
      <xdr:sp macro="" textlink="">
        <xdr:nvSpPr>
          <xdr:cNvPr id="4104230" name="Line 5831">
            <a:extLst>
              <a:ext uri="{FF2B5EF4-FFF2-40B4-BE49-F238E27FC236}">
                <a16:creationId xmlns:a16="http://schemas.microsoft.com/office/drawing/2014/main" id="{00000000-0008-0000-0F00-00002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1" name="Line 5832">
            <a:extLst>
              <a:ext uri="{FF2B5EF4-FFF2-40B4-BE49-F238E27FC236}">
                <a16:creationId xmlns:a16="http://schemas.microsoft.com/office/drawing/2014/main" id="{00000000-0008-0000-0F00-00002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3" name="Group 5833">
          <a:extLst>
            <a:ext uri="{FF2B5EF4-FFF2-40B4-BE49-F238E27FC236}">
              <a16:creationId xmlns:a16="http://schemas.microsoft.com/office/drawing/2014/main" id="{00000000-0008-0000-0F00-0000C59A3E00}"/>
            </a:ext>
          </a:extLst>
        </xdr:cNvPr>
        <xdr:cNvGrpSpPr>
          <a:grpSpLocks/>
        </xdr:cNvGrpSpPr>
      </xdr:nvGrpSpPr>
      <xdr:grpSpPr bwMode="auto">
        <a:xfrm>
          <a:off x="4692650" y="9921875"/>
          <a:ext cx="266700" cy="0"/>
          <a:chOff x="466" y="3952"/>
          <a:chExt cx="28" cy="16"/>
        </a:xfrm>
      </xdr:grpSpPr>
      <xdr:sp macro="" textlink="">
        <xdr:nvSpPr>
          <xdr:cNvPr id="4104228" name="Line 5834">
            <a:extLst>
              <a:ext uri="{FF2B5EF4-FFF2-40B4-BE49-F238E27FC236}">
                <a16:creationId xmlns:a16="http://schemas.microsoft.com/office/drawing/2014/main" id="{00000000-0008-0000-0F00-00002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9" name="Line 5835">
            <a:extLst>
              <a:ext uri="{FF2B5EF4-FFF2-40B4-BE49-F238E27FC236}">
                <a16:creationId xmlns:a16="http://schemas.microsoft.com/office/drawing/2014/main" id="{00000000-0008-0000-0F00-00002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4" name="Group 5836">
          <a:extLst>
            <a:ext uri="{FF2B5EF4-FFF2-40B4-BE49-F238E27FC236}">
              <a16:creationId xmlns:a16="http://schemas.microsoft.com/office/drawing/2014/main" id="{00000000-0008-0000-0F00-0000C69A3E00}"/>
            </a:ext>
          </a:extLst>
        </xdr:cNvPr>
        <xdr:cNvGrpSpPr>
          <a:grpSpLocks/>
        </xdr:cNvGrpSpPr>
      </xdr:nvGrpSpPr>
      <xdr:grpSpPr bwMode="auto">
        <a:xfrm>
          <a:off x="4692650" y="9921875"/>
          <a:ext cx="266700" cy="0"/>
          <a:chOff x="466" y="3952"/>
          <a:chExt cx="28" cy="16"/>
        </a:xfrm>
      </xdr:grpSpPr>
      <xdr:sp macro="" textlink="">
        <xdr:nvSpPr>
          <xdr:cNvPr id="4104226" name="Line 5837">
            <a:extLst>
              <a:ext uri="{FF2B5EF4-FFF2-40B4-BE49-F238E27FC236}">
                <a16:creationId xmlns:a16="http://schemas.microsoft.com/office/drawing/2014/main" id="{00000000-0008-0000-0F00-00002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7" name="Line 5838">
            <a:extLst>
              <a:ext uri="{FF2B5EF4-FFF2-40B4-BE49-F238E27FC236}">
                <a16:creationId xmlns:a16="http://schemas.microsoft.com/office/drawing/2014/main" id="{00000000-0008-0000-0F00-00002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5" name="Group 5839">
          <a:extLst>
            <a:ext uri="{FF2B5EF4-FFF2-40B4-BE49-F238E27FC236}">
              <a16:creationId xmlns:a16="http://schemas.microsoft.com/office/drawing/2014/main" id="{00000000-0008-0000-0F00-0000C79A3E00}"/>
            </a:ext>
          </a:extLst>
        </xdr:cNvPr>
        <xdr:cNvGrpSpPr>
          <a:grpSpLocks/>
        </xdr:cNvGrpSpPr>
      </xdr:nvGrpSpPr>
      <xdr:grpSpPr bwMode="auto">
        <a:xfrm>
          <a:off x="5470525" y="9921875"/>
          <a:ext cx="266700" cy="0"/>
          <a:chOff x="466" y="3952"/>
          <a:chExt cx="28" cy="16"/>
        </a:xfrm>
      </xdr:grpSpPr>
      <xdr:sp macro="" textlink="">
        <xdr:nvSpPr>
          <xdr:cNvPr id="4104224" name="Line 5840">
            <a:extLst>
              <a:ext uri="{FF2B5EF4-FFF2-40B4-BE49-F238E27FC236}">
                <a16:creationId xmlns:a16="http://schemas.microsoft.com/office/drawing/2014/main" id="{00000000-0008-0000-0F00-00002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5" name="Line 5841">
            <a:extLst>
              <a:ext uri="{FF2B5EF4-FFF2-40B4-BE49-F238E27FC236}">
                <a16:creationId xmlns:a16="http://schemas.microsoft.com/office/drawing/2014/main" id="{00000000-0008-0000-0F00-00002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6" name="Group 5842">
          <a:extLst>
            <a:ext uri="{FF2B5EF4-FFF2-40B4-BE49-F238E27FC236}">
              <a16:creationId xmlns:a16="http://schemas.microsoft.com/office/drawing/2014/main" id="{00000000-0008-0000-0F00-0000C89A3E00}"/>
            </a:ext>
          </a:extLst>
        </xdr:cNvPr>
        <xdr:cNvGrpSpPr>
          <a:grpSpLocks/>
        </xdr:cNvGrpSpPr>
      </xdr:nvGrpSpPr>
      <xdr:grpSpPr bwMode="auto">
        <a:xfrm>
          <a:off x="5470525" y="9921875"/>
          <a:ext cx="266700" cy="0"/>
          <a:chOff x="466" y="3952"/>
          <a:chExt cx="28" cy="16"/>
        </a:xfrm>
      </xdr:grpSpPr>
      <xdr:sp macro="" textlink="">
        <xdr:nvSpPr>
          <xdr:cNvPr id="4104222" name="Line 5843">
            <a:extLst>
              <a:ext uri="{FF2B5EF4-FFF2-40B4-BE49-F238E27FC236}">
                <a16:creationId xmlns:a16="http://schemas.microsoft.com/office/drawing/2014/main" id="{00000000-0008-0000-0F00-00001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3" name="Line 5844">
            <a:extLst>
              <a:ext uri="{FF2B5EF4-FFF2-40B4-BE49-F238E27FC236}">
                <a16:creationId xmlns:a16="http://schemas.microsoft.com/office/drawing/2014/main" id="{00000000-0008-0000-0F00-00001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7" name="Group 5845">
          <a:extLst>
            <a:ext uri="{FF2B5EF4-FFF2-40B4-BE49-F238E27FC236}">
              <a16:creationId xmlns:a16="http://schemas.microsoft.com/office/drawing/2014/main" id="{00000000-0008-0000-0F00-0000C99A3E00}"/>
            </a:ext>
          </a:extLst>
        </xdr:cNvPr>
        <xdr:cNvGrpSpPr>
          <a:grpSpLocks/>
        </xdr:cNvGrpSpPr>
      </xdr:nvGrpSpPr>
      <xdr:grpSpPr bwMode="auto">
        <a:xfrm>
          <a:off x="5470525" y="9921875"/>
          <a:ext cx="266700" cy="0"/>
          <a:chOff x="466" y="3952"/>
          <a:chExt cx="28" cy="16"/>
        </a:xfrm>
      </xdr:grpSpPr>
      <xdr:sp macro="" textlink="">
        <xdr:nvSpPr>
          <xdr:cNvPr id="4104220" name="Line 5846">
            <a:extLst>
              <a:ext uri="{FF2B5EF4-FFF2-40B4-BE49-F238E27FC236}">
                <a16:creationId xmlns:a16="http://schemas.microsoft.com/office/drawing/2014/main" id="{00000000-0008-0000-0F00-00001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1" name="Line 5847">
            <a:extLst>
              <a:ext uri="{FF2B5EF4-FFF2-40B4-BE49-F238E27FC236}">
                <a16:creationId xmlns:a16="http://schemas.microsoft.com/office/drawing/2014/main" id="{00000000-0008-0000-0F00-00001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8" name="Group 5848">
          <a:extLst>
            <a:ext uri="{FF2B5EF4-FFF2-40B4-BE49-F238E27FC236}">
              <a16:creationId xmlns:a16="http://schemas.microsoft.com/office/drawing/2014/main" id="{00000000-0008-0000-0F00-0000CA9A3E00}"/>
            </a:ext>
          </a:extLst>
        </xdr:cNvPr>
        <xdr:cNvGrpSpPr>
          <a:grpSpLocks/>
        </xdr:cNvGrpSpPr>
      </xdr:nvGrpSpPr>
      <xdr:grpSpPr bwMode="auto">
        <a:xfrm>
          <a:off x="5470525" y="9921875"/>
          <a:ext cx="266700" cy="0"/>
          <a:chOff x="466" y="3952"/>
          <a:chExt cx="28" cy="16"/>
        </a:xfrm>
      </xdr:grpSpPr>
      <xdr:sp macro="" textlink="">
        <xdr:nvSpPr>
          <xdr:cNvPr id="4104218" name="Line 5849">
            <a:extLst>
              <a:ext uri="{FF2B5EF4-FFF2-40B4-BE49-F238E27FC236}">
                <a16:creationId xmlns:a16="http://schemas.microsoft.com/office/drawing/2014/main" id="{00000000-0008-0000-0F00-00001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9" name="Line 5850">
            <a:extLst>
              <a:ext uri="{FF2B5EF4-FFF2-40B4-BE49-F238E27FC236}">
                <a16:creationId xmlns:a16="http://schemas.microsoft.com/office/drawing/2014/main" id="{00000000-0008-0000-0F00-00001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9" name="Group 5851">
          <a:extLst>
            <a:ext uri="{FF2B5EF4-FFF2-40B4-BE49-F238E27FC236}">
              <a16:creationId xmlns:a16="http://schemas.microsoft.com/office/drawing/2014/main" id="{00000000-0008-0000-0F00-0000CB9A3E00}"/>
            </a:ext>
          </a:extLst>
        </xdr:cNvPr>
        <xdr:cNvGrpSpPr>
          <a:grpSpLocks/>
        </xdr:cNvGrpSpPr>
      </xdr:nvGrpSpPr>
      <xdr:grpSpPr bwMode="auto">
        <a:xfrm>
          <a:off x="5470525" y="9921875"/>
          <a:ext cx="266700" cy="0"/>
          <a:chOff x="466" y="3952"/>
          <a:chExt cx="28" cy="16"/>
        </a:xfrm>
      </xdr:grpSpPr>
      <xdr:sp macro="" textlink="">
        <xdr:nvSpPr>
          <xdr:cNvPr id="4104216" name="Line 5852">
            <a:extLst>
              <a:ext uri="{FF2B5EF4-FFF2-40B4-BE49-F238E27FC236}">
                <a16:creationId xmlns:a16="http://schemas.microsoft.com/office/drawing/2014/main" id="{00000000-0008-0000-0F00-00001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7" name="Line 5853">
            <a:extLst>
              <a:ext uri="{FF2B5EF4-FFF2-40B4-BE49-F238E27FC236}">
                <a16:creationId xmlns:a16="http://schemas.microsoft.com/office/drawing/2014/main" id="{00000000-0008-0000-0F00-00001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0" name="Group 5854">
          <a:extLst>
            <a:ext uri="{FF2B5EF4-FFF2-40B4-BE49-F238E27FC236}">
              <a16:creationId xmlns:a16="http://schemas.microsoft.com/office/drawing/2014/main" id="{00000000-0008-0000-0F00-0000CC9A3E00}"/>
            </a:ext>
          </a:extLst>
        </xdr:cNvPr>
        <xdr:cNvGrpSpPr>
          <a:grpSpLocks/>
        </xdr:cNvGrpSpPr>
      </xdr:nvGrpSpPr>
      <xdr:grpSpPr bwMode="auto">
        <a:xfrm>
          <a:off x="4105275" y="9921875"/>
          <a:ext cx="228600" cy="0"/>
          <a:chOff x="466" y="3952"/>
          <a:chExt cx="28" cy="16"/>
        </a:xfrm>
      </xdr:grpSpPr>
      <xdr:sp macro="" textlink="">
        <xdr:nvSpPr>
          <xdr:cNvPr id="4104214" name="Line 5855">
            <a:extLst>
              <a:ext uri="{FF2B5EF4-FFF2-40B4-BE49-F238E27FC236}">
                <a16:creationId xmlns:a16="http://schemas.microsoft.com/office/drawing/2014/main" id="{00000000-0008-0000-0F00-00001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5" name="Line 5856">
            <a:extLst>
              <a:ext uri="{FF2B5EF4-FFF2-40B4-BE49-F238E27FC236}">
                <a16:creationId xmlns:a16="http://schemas.microsoft.com/office/drawing/2014/main" id="{00000000-0008-0000-0F00-00001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1" name="Group 5857">
          <a:extLst>
            <a:ext uri="{FF2B5EF4-FFF2-40B4-BE49-F238E27FC236}">
              <a16:creationId xmlns:a16="http://schemas.microsoft.com/office/drawing/2014/main" id="{00000000-0008-0000-0F00-0000CD9A3E00}"/>
            </a:ext>
          </a:extLst>
        </xdr:cNvPr>
        <xdr:cNvGrpSpPr>
          <a:grpSpLocks/>
        </xdr:cNvGrpSpPr>
      </xdr:nvGrpSpPr>
      <xdr:grpSpPr bwMode="auto">
        <a:xfrm>
          <a:off x="4692650" y="9921875"/>
          <a:ext cx="266700" cy="0"/>
          <a:chOff x="466" y="3952"/>
          <a:chExt cx="28" cy="16"/>
        </a:xfrm>
      </xdr:grpSpPr>
      <xdr:sp macro="" textlink="">
        <xdr:nvSpPr>
          <xdr:cNvPr id="4104212" name="Line 5858">
            <a:extLst>
              <a:ext uri="{FF2B5EF4-FFF2-40B4-BE49-F238E27FC236}">
                <a16:creationId xmlns:a16="http://schemas.microsoft.com/office/drawing/2014/main" id="{00000000-0008-0000-0F00-00001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3" name="Line 5859">
            <a:extLst>
              <a:ext uri="{FF2B5EF4-FFF2-40B4-BE49-F238E27FC236}">
                <a16:creationId xmlns:a16="http://schemas.microsoft.com/office/drawing/2014/main" id="{00000000-0008-0000-0F00-00001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2" name="Group 5860">
          <a:extLst>
            <a:ext uri="{FF2B5EF4-FFF2-40B4-BE49-F238E27FC236}">
              <a16:creationId xmlns:a16="http://schemas.microsoft.com/office/drawing/2014/main" id="{00000000-0008-0000-0F00-0000CE9A3E00}"/>
            </a:ext>
          </a:extLst>
        </xdr:cNvPr>
        <xdr:cNvGrpSpPr>
          <a:grpSpLocks/>
        </xdr:cNvGrpSpPr>
      </xdr:nvGrpSpPr>
      <xdr:grpSpPr bwMode="auto">
        <a:xfrm>
          <a:off x="4105275" y="9921875"/>
          <a:ext cx="228600" cy="0"/>
          <a:chOff x="466" y="3952"/>
          <a:chExt cx="28" cy="16"/>
        </a:xfrm>
      </xdr:grpSpPr>
      <xdr:sp macro="" textlink="">
        <xdr:nvSpPr>
          <xdr:cNvPr id="4104210" name="Line 5861">
            <a:extLst>
              <a:ext uri="{FF2B5EF4-FFF2-40B4-BE49-F238E27FC236}">
                <a16:creationId xmlns:a16="http://schemas.microsoft.com/office/drawing/2014/main" id="{00000000-0008-0000-0F00-00001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1" name="Line 5862">
            <a:extLst>
              <a:ext uri="{FF2B5EF4-FFF2-40B4-BE49-F238E27FC236}">
                <a16:creationId xmlns:a16="http://schemas.microsoft.com/office/drawing/2014/main" id="{00000000-0008-0000-0F00-00001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3" name="Group 5863">
          <a:extLst>
            <a:ext uri="{FF2B5EF4-FFF2-40B4-BE49-F238E27FC236}">
              <a16:creationId xmlns:a16="http://schemas.microsoft.com/office/drawing/2014/main" id="{00000000-0008-0000-0F00-0000CF9A3E00}"/>
            </a:ext>
          </a:extLst>
        </xdr:cNvPr>
        <xdr:cNvGrpSpPr>
          <a:grpSpLocks/>
        </xdr:cNvGrpSpPr>
      </xdr:nvGrpSpPr>
      <xdr:grpSpPr bwMode="auto">
        <a:xfrm>
          <a:off x="4692650" y="9921875"/>
          <a:ext cx="266700" cy="0"/>
          <a:chOff x="466" y="3952"/>
          <a:chExt cx="28" cy="16"/>
        </a:xfrm>
      </xdr:grpSpPr>
      <xdr:sp macro="" textlink="">
        <xdr:nvSpPr>
          <xdr:cNvPr id="4104208" name="Line 5864">
            <a:extLst>
              <a:ext uri="{FF2B5EF4-FFF2-40B4-BE49-F238E27FC236}">
                <a16:creationId xmlns:a16="http://schemas.microsoft.com/office/drawing/2014/main" id="{00000000-0008-0000-0F00-00001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9" name="Line 5865">
            <a:extLst>
              <a:ext uri="{FF2B5EF4-FFF2-40B4-BE49-F238E27FC236}">
                <a16:creationId xmlns:a16="http://schemas.microsoft.com/office/drawing/2014/main" id="{00000000-0008-0000-0F00-00001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4" name="Group 5866">
          <a:extLst>
            <a:ext uri="{FF2B5EF4-FFF2-40B4-BE49-F238E27FC236}">
              <a16:creationId xmlns:a16="http://schemas.microsoft.com/office/drawing/2014/main" id="{00000000-0008-0000-0F00-0000D09A3E00}"/>
            </a:ext>
          </a:extLst>
        </xdr:cNvPr>
        <xdr:cNvGrpSpPr>
          <a:grpSpLocks/>
        </xdr:cNvGrpSpPr>
      </xdr:nvGrpSpPr>
      <xdr:grpSpPr bwMode="auto">
        <a:xfrm>
          <a:off x="4105275" y="9921875"/>
          <a:ext cx="228600" cy="0"/>
          <a:chOff x="466" y="3952"/>
          <a:chExt cx="28" cy="16"/>
        </a:xfrm>
      </xdr:grpSpPr>
      <xdr:sp macro="" textlink="">
        <xdr:nvSpPr>
          <xdr:cNvPr id="4104206" name="Line 5867">
            <a:extLst>
              <a:ext uri="{FF2B5EF4-FFF2-40B4-BE49-F238E27FC236}">
                <a16:creationId xmlns:a16="http://schemas.microsoft.com/office/drawing/2014/main" id="{00000000-0008-0000-0F00-00000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7" name="Line 5868">
            <a:extLst>
              <a:ext uri="{FF2B5EF4-FFF2-40B4-BE49-F238E27FC236}">
                <a16:creationId xmlns:a16="http://schemas.microsoft.com/office/drawing/2014/main" id="{00000000-0008-0000-0F00-00000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5" name="Group 5869">
          <a:extLst>
            <a:ext uri="{FF2B5EF4-FFF2-40B4-BE49-F238E27FC236}">
              <a16:creationId xmlns:a16="http://schemas.microsoft.com/office/drawing/2014/main" id="{00000000-0008-0000-0F00-0000D19A3E00}"/>
            </a:ext>
          </a:extLst>
        </xdr:cNvPr>
        <xdr:cNvGrpSpPr>
          <a:grpSpLocks/>
        </xdr:cNvGrpSpPr>
      </xdr:nvGrpSpPr>
      <xdr:grpSpPr bwMode="auto">
        <a:xfrm>
          <a:off x="4692650" y="9921875"/>
          <a:ext cx="266700" cy="0"/>
          <a:chOff x="466" y="3952"/>
          <a:chExt cx="28" cy="16"/>
        </a:xfrm>
      </xdr:grpSpPr>
      <xdr:sp macro="" textlink="">
        <xdr:nvSpPr>
          <xdr:cNvPr id="4104204" name="Line 5870">
            <a:extLst>
              <a:ext uri="{FF2B5EF4-FFF2-40B4-BE49-F238E27FC236}">
                <a16:creationId xmlns:a16="http://schemas.microsoft.com/office/drawing/2014/main" id="{00000000-0008-0000-0F00-00000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5" name="Line 5871">
            <a:extLst>
              <a:ext uri="{FF2B5EF4-FFF2-40B4-BE49-F238E27FC236}">
                <a16:creationId xmlns:a16="http://schemas.microsoft.com/office/drawing/2014/main" id="{00000000-0008-0000-0F00-00000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6" name="Group 5872">
          <a:extLst>
            <a:ext uri="{FF2B5EF4-FFF2-40B4-BE49-F238E27FC236}">
              <a16:creationId xmlns:a16="http://schemas.microsoft.com/office/drawing/2014/main" id="{00000000-0008-0000-0F00-0000D29A3E00}"/>
            </a:ext>
          </a:extLst>
        </xdr:cNvPr>
        <xdr:cNvGrpSpPr>
          <a:grpSpLocks/>
        </xdr:cNvGrpSpPr>
      </xdr:nvGrpSpPr>
      <xdr:grpSpPr bwMode="auto">
        <a:xfrm>
          <a:off x="4105275" y="9921875"/>
          <a:ext cx="228600" cy="0"/>
          <a:chOff x="466" y="3952"/>
          <a:chExt cx="28" cy="16"/>
        </a:xfrm>
      </xdr:grpSpPr>
      <xdr:sp macro="" textlink="">
        <xdr:nvSpPr>
          <xdr:cNvPr id="4104202" name="Line 5873">
            <a:extLst>
              <a:ext uri="{FF2B5EF4-FFF2-40B4-BE49-F238E27FC236}">
                <a16:creationId xmlns:a16="http://schemas.microsoft.com/office/drawing/2014/main" id="{00000000-0008-0000-0F00-00000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3" name="Line 5874">
            <a:extLst>
              <a:ext uri="{FF2B5EF4-FFF2-40B4-BE49-F238E27FC236}">
                <a16:creationId xmlns:a16="http://schemas.microsoft.com/office/drawing/2014/main" id="{00000000-0008-0000-0F00-00000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7" name="Group 5875">
          <a:extLst>
            <a:ext uri="{FF2B5EF4-FFF2-40B4-BE49-F238E27FC236}">
              <a16:creationId xmlns:a16="http://schemas.microsoft.com/office/drawing/2014/main" id="{00000000-0008-0000-0F00-0000D39A3E00}"/>
            </a:ext>
          </a:extLst>
        </xdr:cNvPr>
        <xdr:cNvGrpSpPr>
          <a:grpSpLocks/>
        </xdr:cNvGrpSpPr>
      </xdr:nvGrpSpPr>
      <xdr:grpSpPr bwMode="auto">
        <a:xfrm>
          <a:off x="4692650" y="9921875"/>
          <a:ext cx="266700" cy="0"/>
          <a:chOff x="466" y="3952"/>
          <a:chExt cx="28" cy="16"/>
        </a:xfrm>
      </xdr:grpSpPr>
      <xdr:sp macro="" textlink="">
        <xdr:nvSpPr>
          <xdr:cNvPr id="4104200" name="Line 5876">
            <a:extLst>
              <a:ext uri="{FF2B5EF4-FFF2-40B4-BE49-F238E27FC236}">
                <a16:creationId xmlns:a16="http://schemas.microsoft.com/office/drawing/2014/main" id="{00000000-0008-0000-0F00-00000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1" name="Line 5877">
            <a:extLst>
              <a:ext uri="{FF2B5EF4-FFF2-40B4-BE49-F238E27FC236}">
                <a16:creationId xmlns:a16="http://schemas.microsoft.com/office/drawing/2014/main" id="{00000000-0008-0000-0F00-00000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8" name="Group 5878">
          <a:extLst>
            <a:ext uri="{FF2B5EF4-FFF2-40B4-BE49-F238E27FC236}">
              <a16:creationId xmlns:a16="http://schemas.microsoft.com/office/drawing/2014/main" id="{00000000-0008-0000-0F00-0000D49A3E00}"/>
            </a:ext>
          </a:extLst>
        </xdr:cNvPr>
        <xdr:cNvGrpSpPr>
          <a:grpSpLocks/>
        </xdr:cNvGrpSpPr>
      </xdr:nvGrpSpPr>
      <xdr:grpSpPr bwMode="auto">
        <a:xfrm>
          <a:off x="4105275" y="9921875"/>
          <a:ext cx="228600" cy="0"/>
          <a:chOff x="466" y="3952"/>
          <a:chExt cx="28" cy="16"/>
        </a:xfrm>
      </xdr:grpSpPr>
      <xdr:sp macro="" textlink="">
        <xdr:nvSpPr>
          <xdr:cNvPr id="4104198" name="Line 5879">
            <a:extLst>
              <a:ext uri="{FF2B5EF4-FFF2-40B4-BE49-F238E27FC236}">
                <a16:creationId xmlns:a16="http://schemas.microsoft.com/office/drawing/2014/main" id="{00000000-0008-0000-0F00-00000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9" name="Line 5880">
            <a:extLst>
              <a:ext uri="{FF2B5EF4-FFF2-40B4-BE49-F238E27FC236}">
                <a16:creationId xmlns:a16="http://schemas.microsoft.com/office/drawing/2014/main" id="{00000000-0008-0000-0F00-00000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9" name="Group 5881">
          <a:extLst>
            <a:ext uri="{FF2B5EF4-FFF2-40B4-BE49-F238E27FC236}">
              <a16:creationId xmlns:a16="http://schemas.microsoft.com/office/drawing/2014/main" id="{00000000-0008-0000-0F00-0000D59A3E00}"/>
            </a:ext>
          </a:extLst>
        </xdr:cNvPr>
        <xdr:cNvGrpSpPr>
          <a:grpSpLocks/>
        </xdr:cNvGrpSpPr>
      </xdr:nvGrpSpPr>
      <xdr:grpSpPr bwMode="auto">
        <a:xfrm>
          <a:off x="4105275" y="9921875"/>
          <a:ext cx="228600" cy="0"/>
          <a:chOff x="466" y="3952"/>
          <a:chExt cx="28" cy="16"/>
        </a:xfrm>
      </xdr:grpSpPr>
      <xdr:sp macro="" textlink="">
        <xdr:nvSpPr>
          <xdr:cNvPr id="4104196" name="Line 5882">
            <a:extLst>
              <a:ext uri="{FF2B5EF4-FFF2-40B4-BE49-F238E27FC236}">
                <a16:creationId xmlns:a16="http://schemas.microsoft.com/office/drawing/2014/main" id="{00000000-0008-0000-0F00-00000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7" name="Line 5883">
            <a:extLst>
              <a:ext uri="{FF2B5EF4-FFF2-40B4-BE49-F238E27FC236}">
                <a16:creationId xmlns:a16="http://schemas.microsoft.com/office/drawing/2014/main" id="{00000000-0008-0000-0F00-00000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0" name="Group 5884">
          <a:extLst>
            <a:ext uri="{FF2B5EF4-FFF2-40B4-BE49-F238E27FC236}">
              <a16:creationId xmlns:a16="http://schemas.microsoft.com/office/drawing/2014/main" id="{00000000-0008-0000-0F00-0000D69A3E00}"/>
            </a:ext>
          </a:extLst>
        </xdr:cNvPr>
        <xdr:cNvGrpSpPr>
          <a:grpSpLocks/>
        </xdr:cNvGrpSpPr>
      </xdr:nvGrpSpPr>
      <xdr:grpSpPr bwMode="auto">
        <a:xfrm>
          <a:off x="4105275" y="9921875"/>
          <a:ext cx="228600" cy="0"/>
          <a:chOff x="466" y="3952"/>
          <a:chExt cx="28" cy="16"/>
        </a:xfrm>
      </xdr:grpSpPr>
      <xdr:sp macro="" textlink="">
        <xdr:nvSpPr>
          <xdr:cNvPr id="4104194" name="Line 5885">
            <a:extLst>
              <a:ext uri="{FF2B5EF4-FFF2-40B4-BE49-F238E27FC236}">
                <a16:creationId xmlns:a16="http://schemas.microsoft.com/office/drawing/2014/main" id="{00000000-0008-0000-0F00-00000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5" name="Line 5886">
            <a:extLst>
              <a:ext uri="{FF2B5EF4-FFF2-40B4-BE49-F238E27FC236}">
                <a16:creationId xmlns:a16="http://schemas.microsoft.com/office/drawing/2014/main" id="{00000000-0008-0000-0F00-00000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1" name="Group 5887">
          <a:extLst>
            <a:ext uri="{FF2B5EF4-FFF2-40B4-BE49-F238E27FC236}">
              <a16:creationId xmlns:a16="http://schemas.microsoft.com/office/drawing/2014/main" id="{00000000-0008-0000-0F00-0000D79A3E00}"/>
            </a:ext>
          </a:extLst>
        </xdr:cNvPr>
        <xdr:cNvGrpSpPr>
          <a:grpSpLocks/>
        </xdr:cNvGrpSpPr>
      </xdr:nvGrpSpPr>
      <xdr:grpSpPr bwMode="auto">
        <a:xfrm>
          <a:off x="4105275" y="9921875"/>
          <a:ext cx="228600" cy="0"/>
          <a:chOff x="466" y="3952"/>
          <a:chExt cx="28" cy="16"/>
        </a:xfrm>
      </xdr:grpSpPr>
      <xdr:sp macro="" textlink="">
        <xdr:nvSpPr>
          <xdr:cNvPr id="4104192" name="Line 5888">
            <a:extLst>
              <a:ext uri="{FF2B5EF4-FFF2-40B4-BE49-F238E27FC236}">
                <a16:creationId xmlns:a16="http://schemas.microsoft.com/office/drawing/2014/main" id="{00000000-0008-0000-0F00-00000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3" name="Line 5889">
            <a:extLst>
              <a:ext uri="{FF2B5EF4-FFF2-40B4-BE49-F238E27FC236}">
                <a16:creationId xmlns:a16="http://schemas.microsoft.com/office/drawing/2014/main" id="{00000000-0008-0000-0F00-00000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2" name="Group 5890">
          <a:extLst>
            <a:ext uri="{FF2B5EF4-FFF2-40B4-BE49-F238E27FC236}">
              <a16:creationId xmlns:a16="http://schemas.microsoft.com/office/drawing/2014/main" id="{00000000-0008-0000-0F00-0000D89A3E00}"/>
            </a:ext>
          </a:extLst>
        </xdr:cNvPr>
        <xdr:cNvGrpSpPr>
          <a:grpSpLocks/>
        </xdr:cNvGrpSpPr>
      </xdr:nvGrpSpPr>
      <xdr:grpSpPr bwMode="auto">
        <a:xfrm>
          <a:off x="4105275" y="9921875"/>
          <a:ext cx="228600" cy="0"/>
          <a:chOff x="466" y="3952"/>
          <a:chExt cx="28" cy="16"/>
        </a:xfrm>
      </xdr:grpSpPr>
      <xdr:sp macro="" textlink="">
        <xdr:nvSpPr>
          <xdr:cNvPr id="4104190" name="Line 5891">
            <a:extLst>
              <a:ext uri="{FF2B5EF4-FFF2-40B4-BE49-F238E27FC236}">
                <a16:creationId xmlns:a16="http://schemas.microsoft.com/office/drawing/2014/main" id="{00000000-0008-0000-0F00-0000F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1" name="Line 5892">
            <a:extLst>
              <a:ext uri="{FF2B5EF4-FFF2-40B4-BE49-F238E27FC236}">
                <a16:creationId xmlns:a16="http://schemas.microsoft.com/office/drawing/2014/main" id="{00000000-0008-0000-0F00-0000F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3" name="Group 5893">
          <a:extLst>
            <a:ext uri="{FF2B5EF4-FFF2-40B4-BE49-F238E27FC236}">
              <a16:creationId xmlns:a16="http://schemas.microsoft.com/office/drawing/2014/main" id="{00000000-0008-0000-0F00-0000D99A3E00}"/>
            </a:ext>
          </a:extLst>
        </xdr:cNvPr>
        <xdr:cNvGrpSpPr>
          <a:grpSpLocks/>
        </xdr:cNvGrpSpPr>
      </xdr:nvGrpSpPr>
      <xdr:grpSpPr bwMode="auto">
        <a:xfrm>
          <a:off x="4692650" y="9921875"/>
          <a:ext cx="266700" cy="0"/>
          <a:chOff x="466" y="3952"/>
          <a:chExt cx="28" cy="16"/>
        </a:xfrm>
      </xdr:grpSpPr>
      <xdr:sp macro="" textlink="">
        <xdr:nvSpPr>
          <xdr:cNvPr id="4104188" name="Line 5894">
            <a:extLst>
              <a:ext uri="{FF2B5EF4-FFF2-40B4-BE49-F238E27FC236}">
                <a16:creationId xmlns:a16="http://schemas.microsoft.com/office/drawing/2014/main" id="{00000000-0008-0000-0F00-0000F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9" name="Line 5895">
            <a:extLst>
              <a:ext uri="{FF2B5EF4-FFF2-40B4-BE49-F238E27FC236}">
                <a16:creationId xmlns:a16="http://schemas.microsoft.com/office/drawing/2014/main" id="{00000000-0008-0000-0F00-0000F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4" name="Group 5896">
          <a:extLst>
            <a:ext uri="{FF2B5EF4-FFF2-40B4-BE49-F238E27FC236}">
              <a16:creationId xmlns:a16="http://schemas.microsoft.com/office/drawing/2014/main" id="{00000000-0008-0000-0F00-0000DA9A3E00}"/>
            </a:ext>
          </a:extLst>
        </xdr:cNvPr>
        <xdr:cNvGrpSpPr>
          <a:grpSpLocks/>
        </xdr:cNvGrpSpPr>
      </xdr:nvGrpSpPr>
      <xdr:grpSpPr bwMode="auto">
        <a:xfrm>
          <a:off x="4692650" y="9921875"/>
          <a:ext cx="266700" cy="0"/>
          <a:chOff x="466" y="3952"/>
          <a:chExt cx="28" cy="16"/>
        </a:xfrm>
      </xdr:grpSpPr>
      <xdr:sp macro="" textlink="">
        <xdr:nvSpPr>
          <xdr:cNvPr id="4104186" name="Line 5897">
            <a:extLst>
              <a:ext uri="{FF2B5EF4-FFF2-40B4-BE49-F238E27FC236}">
                <a16:creationId xmlns:a16="http://schemas.microsoft.com/office/drawing/2014/main" id="{00000000-0008-0000-0F00-0000F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7" name="Line 5898">
            <a:extLst>
              <a:ext uri="{FF2B5EF4-FFF2-40B4-BE49-F238E27FC236}">
                <a16:creationId xmlns:a16="http://schemas.microsoft.com/office/drawing/2014/main" id="{00000000-0008-0000-0F00-0000F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5" name="Group 5899">
          <a:extLst>
            <a:ext uri="{FF2B5EF4-FFF2-40B4-BE49-F238E27FC236}">
              <a16:creationId xmlns:a16="http://schemas.microsoft.com/office/drawing/2014/main" id="{00000000-0008-0000-0F00-0000DB9A3E00}"/>
            </a:ext>
          </a:extLst>
        </xdr:cNvPr>
        <xdr:cNvGrpSpPr>
          <a:grpSpLocks/>
        </xdr:cNvGrpSpPr>
      </xdr:nvGrpSpPr>
      <xdr:grpSpPr bwMode="auto">
        <a:xfrm>
          <a:off x="4692650" y="9921875"/>
          <a:ext cx="266700" cy="0"/>
          <a:chOff x="466" y="3952"/>
          <a:chExt cx="28" cy="16"/>
        </a:xfrm>
      </xdr:grpSpPr>
      <xdr:sp macro="" textlink="">
        <xdr:nvSpPr>
          <xdr:cNvPr id="4104184" name="Line 5900">
            <a:extLst>
              <a:ext uri="{FF2B5EF4-FFF2-40B4-BE49-F238E27FC236}">
                <a16:creationId xmlns:a16="http://schemas.microsoft.com/office/drawing/2014/main" id="{00000000-0008-0000-0F00-0000F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5" name="Line 5901">
            <a:extLst>
              <a:ext uri="{FF2B5EF4-FFF2-40B4-BE49-F238E27FC236}">
                <a16:creationId xmlns:a16="http://schemas.microsoft.com/office/drawing/2014/main" id="{00000000-0008-0000-0F00-0000F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6" name="Group 5902">
          <a:extLst>
            <a:ext uri="{FF2B5EF4-FFF2-40B4-BE49-F238E27FC236}">
              <a16:creationId xmlns:a16="http://schemas.microsoft.com/office/drawing/2014/main" id="{00000000-0008-0000-0F00-0000DC9A3E00}"/>
            </a:ext>
          </a:extLst>
        </xdr:cNvPr>
        <xdr:cNvGrpSpPr>
          <a:grpSpLocks/>
        </xdr:cNvGrpSpPr>
      </xdr:nvGrpSpPr>
      <xdr:grpSpPr bwMode="auto">
        <a:xfrm>
          <a:off x="4692650" y="9921875"/>
          <a:ext cx="266700" cy="0"/>
          <a:chOff x="466" y="3952"/>
          <a:chExt cx="28" cy="16"/>
        </a:xfrm>
      </xdr:grpSpPr>
      <xdr:sp macro="" textlink="">
        <xdr:nvSpPr>
          <xdr:cNvPr id="4104182" name="Line 5903">
            <a:extLst>
              <a:ext uri="{FF2B5EF4-FFF2-40B4-BE49-F238E27FC236}">
                <a16:creationId xmlns:a16="http://schemas.microsoft.com/office/drawing/2014/main" id="{00000000-0008-0000-0F00-0000F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3" name="Line 5904">
            <a:extLst>
              <a:ext uri="{FF2B5EF4-FFF2-40B4-BE49-F238E27FC236}">
                <a16:creationId xmlns:a16="http://schemas.microsoft.com/office/drawing/2014/main" id="{00000000-0008-0000-0F00-0000F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7" name="Group 5905">
          <a:extLst>
            <a:ext uri="{FF2B5EF4-FFF2-40B4-BE49-F238E27FC236}">
              <a16:creationId xmlns:a16="http://schemas.microsoft.com/office/drawing/2014/main" id="{00000000-0008-0000-0F00-0000DD9A3E00}"/>
            </a:ext>
          </a:extLst>
        </xdr:cNvPr>
        <xdr:cNvGrpSpPr>
          <a:grpSpLocks/>
        </xdr:cNvGrpSpPr>
      </xdr:nvGrpSpPr>
      <xdr:grpSpPr bwMode="auto">
        <a:xfrm>
          <a:off x="4692650" y="9921875"/>
          <a:ext cx="266700" cy="0"/>
          <a:chOff x="466" y="3952"/>
          <a:chExt cx="28" cy="16"/>
        </a:xfrm>
      </xdr:grpSpPr>
      <xdr:sp macro="" textlink="">
        <xdr:nvSpPr>
          <xdr:cNvPr id="4104180" name="Line 5906">
            <a:extLst>
              <a:ext uri="{FF2B5EF4-FFF2-40B4-BE49-F238E27FC236}">
                <a16:creationId xmlns:a16="http://schemas.microsoft.com/office/drawing/2014/main" id="{00000000-0008-0000-0F00-0000F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1" name="Line 5907">
            <a:extLst>
              <a:ext uri="{FF2B5EF4-FFF2-40B4-BE49-F238E27FC236}">
                <a16:creationId xmlns:a16="http://schemas.microsoft.com/office/drawing/2014/main" id="{00000000-0008-0000-0F00-0000F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8" name="Group 5908">
          <a:extLst>
            <a:ext uri="{FF2B5EF4-FFF2-40B4-BE49-F238E27FC236}">
              <a16:creationId xmlns:a16="http://schemas.microsoft.com/office/drawing/2014/main" id="{00000000-0008-0000-0F00-0000DE9A3E00}"/>
            </a:ext>
          </a:extLst>
        </xdr:cNvPr>
        <xdr:cNvGrpSpPr>
          <a:grpSpLocks/>
        </xdr:cNvGrpSpPr>
      </xdr:nvGrpSpPr>
      <xdr:grpSpPr bwMode="auto">
        <a:xfrm>
          <a:off x="4105275" y="9921875"/>
          <a:ext cx="228600" cy="0"/>
          <a:chOff x="466" y="3952"/>
          <a:chExt cx="28" cy="16"/>
        </a:xfrm>
      </xdr:grpSpPr>
      <xdr:sp macro="" textlink="">
        <xdr:nvSpPr>
          <xdr:cNvPr id="4104178" name="Line 5909">
            <a:extLst>
              <a:ext uri="{FF2B5EF4-FFF2-40B4-BE49-F238E27FC236}">
                <a16:creationId xmlns:a16="http://schemas.microsoft.com/office/drawing/2014/main" id="{00000000-0008-0000-0F00-0000F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9" name="Line 5910">
            <a:extLst>
              <a:ext uri="{FF2B5EF4-FFF2-40B4-BE49-F238E27FC236}">
                <a16:creationId xmlns:a16="http://schemas.microsoft.com/office/drawing/2014/main" id="{00000000-0008-0000-0F00-0000F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9" name="Group 5911">
          <a:extLst>
            <a:ext uri="{FF2B5EF4-FFF2-40B4-BE49-F238E27FC236}">
              <a16:creationId xmlns:a16="http://schemas.microsoft.com/office/drawing/2014/main" id="{00000000-0008-0000-0F00-0000DF9A3E00}"/>
            </a:ext>
          </a:extLst>
        </xdr:cNvPr>
        <xdr:cNvGrpSpPr>
          <a:grpSpLocks/>
        </xdr:cNvGrpSpPr>
      </xdr:nvGrpSpPr>
      <xdr:grpSpPr bwMode="auto">
        <a:xfrm>
          <a:off x="4105275" y="9921875"/>
          <a:ext cx="228600" cy="0"/>
          <a:chOff x="466" y="3952"/>
          <a:chExt cx="28" cy="16"/>
        </a:xfrm>
      </xdr:grpSpPr>
      <xdr:sp macro="" textlink="">
        <xdr:nvSpPr>
          <xdr:cNvPr id="4104176" name="Line 5912">
            <a:extLst>
              <a:ext uri="{FF2B5EF4-FFF2-40B4-BE49-F238E27FC236}">
                <a16:creationId xmlns:a16="http://schemas.microsoft.com/office/drawing/2014/main" id="{00000000-0008-0000-0F00-0000F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7" name="Line 5913">
            <a:extLst>
              <a:ext uri="{FF2B5EF4-FFF2-40B4-BE49-F238E27FC236}">
                <a16:creationId xmlns:a16="http://schemas.microsoft.com/office/drawing/2014/main" id="{00000000-0008-0000-0F00-0000F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0" name="Group 5914">
          <a:extLst>
            <a:ext uri="{FF2B5EF4-FFF2-40B4-BE49-F238E27FC236}">
              <a16:creationId xmlns:a16="http://schemas.microsoft.com/office/drawing/2014/main" id="{00000000-0008-0000-0F00-0000E09A3E00}"/>
            </a:ext>
          </a:extLst>
        </xdr:cNvPr>
        <xdr:cNvGrpSpPr>
          <a:grpSpLocks/>
        </xdr:cNvGrpSpPr>
      </xdr:nvGrpSpPr>
      <xdr:grpSpPr bwMode="auto">
        <a:xfrm>
          <a:off x="4692650" y="9921875"/>
          <a:ext cx="266700" cy="0"/>
          <a:chOff x="466" y="3952"/>
          <a:chExt cx="28" cy="16"/>
        </a:xfrm>
      </xdr:grpSpPr>
      <xdr:sp macro="" textlink="">
        <xdr:nvSpPr>
          <xdr:cNvPr id="4104174" name="Line 5915">
            <a:extLst>
              <a:ext uri="{FF2B5EF4-FFF2-40B4-BE49-F238E27FC236}">
                <a16:creationId xmlns:a16="http://schemas.microsoft.com/office/drawing/2014/main" id="{00000000-0008-0000-0F00-0000E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5" name="Line 5916">
            <a:extLst>
              <a:ext uri="{FF2B5EF4-FFF2-40B4-BE49-F238E27FC236}">
                <a16:creationId xmlns:a16="http://schemas.microsoft.com/office/drawing/2014/main" id="{00000000-0008-0000-0F00-0000E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1" name="Group 5917">
          <a:extLst>
            <a:ext uri="{FF2B5EF4-FFF2-40B4-BE49-F238E27FC236}">
              <a16:creationId xmlns:a16="http://schemas.microsoft.com/office/drawing/2014/main" id="{00000000-0008-0000-0F00-0000E19A3E00}"/>
            </a:ext>
          </a:extLst>
        </xdr:cNvPr>
        <xdr:cNvGrpSpPr>
          <a:grpSpLocks/>
        </xdr:cNvGrpSpPr>
      </xdr:nvGrpSpPr>
      <xdr:grpSpPr bwMode="auto">
        <a:xfrm>
          <a:off x="4692650" y="9921875"/>
          <a:ext cx="266700" cy="0"/>
          <a:chOff x="466" y="3952"/>
          <a:chExt cx="28" cy="16"/>
        </a:xfrm>
      </xdr:grpSpPr>
      <xdr:sp macro="" textlink="">
        <xdr:nvSpPr>
          <xdr:cNvPr id="4104172" name="Line 5918">
            <a:extLst>
              <a:ext uri="{FF2B5EF4-FFF2-40B4-BE49-F238E27FC236}">
                <a16:creationId xmlns:a16="http://schemas.microsoft.com/office/drawing/2014/main" id="{00000000-0008-0000-0F00-0000E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3" name="Line 5919">
            <a:extLst>
              <a:ext uri="{FF2B5EF4-FFF2-40B4-BE49-F238E27FC236}">
                <a16:creationId xmlns:a16="http://schemas.microsoft.com/office/drawing/2014/main" id="{00000000-0008-0000-0F00-0000E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82" name="Group 5920">
          <a:extLst>
            <a:ext uri="{FF2B5EF4-FFF2-40B4-BE49-F238E27FC236}">
              <a16:creationId xmlns:a16="http://schemas.microsoft.com/office/drawing/2014/main" id="{00000000-0008-0000-0F00-0000E29A3E00}"/>
            </a:ext>
          </a:extLst>
        </xdr:cNvPr>
        <xdr:cNvGrpSpPr>
          <a:grpSpLocks/>
        </xdr:cNvGrpSpPr>
      </xdr:nvGrpSpPr>
      <xdr:grpSpPr bwMode="auto">
        <a:xfrm>
          <a:off x="4105275" y="9921875"/>
          <a:ext cx="244475" cy="0"/>
          <a:chOff x="466" y="3952"/>
          <a:chExt cx="28" cy="16"/>
        </a:xfrm>
      </xdr:grpSpPr>
      <xdr:sp macro="" textlink="">
        <xdr:nvSpPr>
          <xdr:cNvPr id="4104170" name="Line 5921">
            <a:extLst>
              <a:ext uri="{FF2B5EF4-FFF2-40B4-BE49-F238E27FC236}">
                <a16:creationId xmlns:a16="http://schemas.microsoft.com/office/drawing/2014/main" id="{00000000-0008-0000-0F00-0000E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1" name="Line 5922">
            <a:extLst>
              <a:ext uri="{FF2B5EF4-FFF2-40B4-BE49-F238E27FC236}">
                <a16:creationId xmlns:a16="http://schemas.microsoft.com/office/drawing/2014/main" id="{00000000-0008-0000-0F00-0000E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883" name="Group 5923">
          <a:extLst>
            <a:ext uri="{FF2B5EF4-FFF2-40B4-BE49-F238E27FC236}">
              <a16:creationId xmlns:a16="http://schemas.microsoft.com/office/drawing/2014/main" id="{00000000-0008-0000-0F00-0000E39A3E00}"/>
            </a:ext>
          </a:extLst>
        </xdr:cNvPr>
        <xdr:cNvGrpSpPr>
          <a:grpSpLocks/>
        </xdr:cNvGrpSpPr>
      </xdr:nvGrpSpPr>
      <xdr:grpSpPr bwMode="auto">
        <a:xfrm>
          <a:off x="5470525" y="9921875"/>
          <a:ext cx="228600" cy="0"/>
          <a:chOff x="466" y="3952"/>
          <a:chExt cx="28" cy="16"/>
        </a:xfrm>
      </xdr:grpSpPr>
      <xdr:sp macro="" textlink="">
        <xdr:nvSpPr>
          <xdr:cNvPr id="4104168" name="Line 5924">
            <a:extLst>
              <a:ext uri="{FF2B5EF4-FFF2-40B4-BE49-F238E27FC236}">
                <a16:creationId xmlns:a16="http://schemas.microsoft.com/office/drawing/2014/main" id="{00000000-0008-0000-0F00-0000E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9" name="Line 5925">
            <a:extLst>
              <a:ext uri="{FF2B5EF4-FFF2-40B4-BE49-F238E27FC236}">
                <a16:creationId xmlns:a16="http://schemas.microsoft.com/office/drawing/2014/main" id="{00000000-0008-0000-0F00-0000E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4" name="Group 5926">
          <a:extLst>
            <a:ext uri="{FF2B5EF4-FFF2-40B4-BE49-F238E27FC236}">
              <a16:creationId xmlns:a16="http://schemas.microsoft.com/office/drawing/2014/main" id="{00000000-0008-0000-0F00-0000E49A3E00}"/>
            </a:ext>
          </a:extLst>
        </xdr:cNvPr>
        <xdr:cNvGrpSpPr>
          <a:grpSpLocks/>
        </xdr:cNvGrpSpPr>
      </xdr:nvGrpSpPr>
      <xdr:grpSpPr bwMode="auto">
        <a:xfrm>
          <a:off x="4692650" y="9921875"/>
          <a:ext cx="266700" cy="0"/>
          <a:chOff x="466" y="3952"/>
          <a:chExt cx="28" cy="16"/>
        </a:xfrm>
      </xdr:grpSpPr>
      <xdr:sp macro="" textlink="">
        <xdr:nvSpPr>
          <xdr:cNvPr id="4104166" name="Line 5927">
            <a:extLst>
              <a:ext uri="{FF2B5EF4-FFF2-40B4-BE49-F238E27FC236}">
                <a16:creationId xmlns:a16="http://schemas.microsoft.com/office/drawing/2014/main" id="{00000000-0008-0000-0F00-0000E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7" name="Line 5928">
            <a:extLst>
              <a:ext uri="{FF2B5EF4-FFF2-40B4-BE49-F238E27FC236}">
                <a16:creationId xmlns:a16="http://schemas.microsoft.com/office/drawing/2014/main" id="{00000000-0008-0000-0F00-0000E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5" name="Group 5929">
          <a:extLst>
            <a:ext uri="{FF2B5EF4-FFF2-40B4-BE49-F238E27FC236}">
              <a16:creationId xmlns:a16="http://schemas.microsoft.com/office/drawing/2014/main" id="{00000000-0008-0000-0F00-0000E59A3E00}"/>
            </a:ext>
          </a:extLst>
        </xdr:cNvPr>
        <xdr:cNvGrpSpPr>
          <a:grpSpLocks/>
        </xdr:cNvGrpSpPr>
      </xdr:nvGrpSpPr>
      <xdr:grpSpPr bwMode="auto">
        <a:xfrm>
          <a:off x="4692650" y="9921875"/>
          <a:ext cx="266700" cy="0"/>
          <a:chOff x="466" y="3952"/>
          <a:chExt cx="28" cy="16"/>
        </a:xfrm>
      </xdr:grpSpPr>
      <xdr:sp macro="" textlink="">
        <xdr:nvSpPr>
          <xdr:cNvPr id="4104164" name="Line 5930">
            <a:extLst>
              <a:ext uri="{FF2B5EF4-FFF2-40B4-BE49-F238E27FC236}">
                <a16:creationId xmlns:a16="http://schemas.microsoft.com/office/drawing/2014/main" id="{00000000-0008-0000-0F00-0000E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5" name="Line 5931">
            <a:extLst>
              <a:ext uri="{FF2B5EF4-FFF2-40B4-BE49-F238E27FC236}">
                <a16:creationId xmlns:a16="http://schemas.microsoft.com/office/drawing/2014/main" id="{00000000-0008-0000-0F00-0000E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6" name="Group 5932">
          <a:extLst>
            <a:ext uri="{FF2B5EF4-FFF2-40B4-BE49-F238E27FC236}">
              <a16:creationId xmlns:a16="http://schemas.microsoft.com/office/drawing/2014/main" id="{00000000-0008-0000-0F00-0000E69A3E00}"/>
            </a:ext>
          </a:extLst>
        </xdr:cNvPr>
        <xdr:cNvGrpSpPr>
          <a:grpSpLocks/>
        </xdr:cNvGrpSpPr>
      </xdr:nvGrpSpPr>
      <xdr:grpSpPr bwMode="auto">
        <a:xfrm>
          <a:off x="4692650" y="9921875"/>
          <a:ext cx="266700" cy="0"/>
          <a:chOff x="466" y="3952"/>
          <a:chExt cx="28" cy="16"/>
        </a:xfrm>
      </xdr:grpSpPr>
      <xdr:sp macro="" textlink="">
        <xdr:nvSpPr>
          <xdr:cNvPr id="4104162" name="Line 5933">
            <a:extLst>
              <a:ext uri="{FF2B5EF4-FFF2-40B4-BE49-F238E27FC236}">
                <a16:creationId xmlns:a16="http://schemas.microsoft.com/office/drawing/2014/main" id="{00000000-0008-0000-0F00-0000E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3" name="Line 5934">
            <a:extLst>
              <a:ext uri="{FF2B5EF4-FFF2-40B4-BE49-F238E27FC236}">
                <a16:creationId xmlns:a16="http://schemas.microsoft.com/office/drawing/2014/main" id="{00000000-0008-0000-0F00-0000E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7" name="Group 5935">
          <a:extLst>
            <a:ext uri="{FF2B5EF4-FFF2-40B4-BE49-F238E27FC236}">
              <a16:creationId xmlns:a16="http://schemas.microsoft.com/office/drawing/2014/main" id="{00000000-0008-0000-0F00-0000E79A3E00}"/>
            </a:ext>
          </a:extLst>
        </xdr:cNvPr>
        <xdr:cNvGrpSpPr>
          <a:grpSpLocks/>
        </xdr:cNvGrpSpPr>
      </xdr:nvGrpSpPr>
      <xdr:grpSpPr bwMode="auto">
        <a:xfrm>
          <a:off x="4692650" y="9921875"/>
          <a:ext cx="266700" cy="0"/>
          <a:chOff x="466" y="3952"/>
          <a:chExt cx="28" cy="16"/>
        </a:xfrm>
      </xdr:grpSpPr>
      <xdr:sp macro="" textlink="">
        <xdr:nvSpPr>
          <xdr:cNvPr id="4104160" name="Line 5936">
            <a:extLst>
              <a:ext uri="{FF2B5EF4-FFF2-40B4-BE49-F238E27FC236}">
                <a16:creationId xmlns:a16="http://schemas.microsoft.com/office/drawing/2014/main" id="{00000000-0008-0000-0F00-0000E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1" name="Line 5937">
            <a:extLst>
              <a:ext uri="{FF2B5EF4-FFF2-40B4-BE49-F238E27FC236}">
                <a16:creationId xmlns:a16="http://schemas.microsoft.com/office/drawing/2014/main" id="{00000000-0008-0000-0F00-0000E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8" name="Group 5938">
          <a:extLst>
            <a:ext uri="{FF2B5EF4-FFF2-40B4-BE49-F238E27FC236}">
              <a16:creationId xmlns:a16="http://schemas.microsoft.com/office/drawing/2014/main" id="{00000000-0008-0000-0F00-0000E89A3E00}"/>
            </a:ext>
          </a:extLst>
        </xdr:cNvPr>
        <xdr:cNvGrpSpPr>
          <a:grpSpLocks/>
        </xdr:cNvGrpSpPr>
      </xdr:nvGrpSpPr>
      <xdr:grpSpPr bwMode="auto">
        <a:xfrm>
          <a:off x="4692650" y="9921875"/>
          <a:ext cx="266700" cy="0"/>
          <a:chOff x="466" y="3952"/>
          <a:chExt cx="28" cy="16"/>
        </a:xfrm>
      </xdr:grpSpPr>
      <xdr:sp macro="" textlink="">
        <xdr:nvSpPr>
          <xdr:cNvPr id="4104158" name="Line 5939">
            <a:extLst>
              <a:ext uri="{FF2B5EF4-FFF2-40B4-BE49-F238E27FC236}">
                <a16:creationId xmlns:a16="http://schemas.microsoft.com/office/drawing/2014/main" id="{00000000-0008-0000-0F00-0000D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9" name="Line 5940">
            <a:extLst>
              <a:ext uri="{FF2B5EF4-FFF2-40B4-BE49-F238E27FC236}">
                <a16:creationId xmlns:a16="http://schemas.microsoft.com/office/drawing/2014/main" id="{00000000-0008-0000-0F00-0000D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889" name="Group 5941">
          <a:extLst>
            <a:ext uri="{FF2B5EF4-FFF2-40B4-BE49-F238E27FC236}">
              <a16:creationId xmlns:a16="http://schemas.microsoft.com/office/drawing/2014/main" id="{00000000-0008-0000-0F00-0000E99A3E00}"/>
            </a:ext>
          </a:extLst>
        </xdr:cNvPr>
        <xdr:cNvGrpSpPr>
          <a:grpSpLocks/>
        </xdr:cNvGrpSpPr>
      </xdr:nvGrpSpPr>
      <xdr:grpSpPr bwMode="auto">
        <a:xfrm>
          <a:off x="4568825" y="9921875"/>
          <a:ext cx="228600" cy="0"/>
          <a:chOff x="466" y="3952"/>
          <a:chExt cx="28" cy="16"/>
        </a:xfrm>
      </xdr:grpSpPr>
      <xdr:sp macro="" textlink="">
        <xdr:nvSpPr>
          <xdr:cNvPr id="4104156" name="Line 5942">
            <a:extLst>
              <a:ext uri="{FF2B5EF4-FFF2-40B4-BE49-F238E27FC236}">
                <a16:creationId xmlns:a16="http://schemas.microsoft.com/office/drawing/2014/main" id="{00000000-0008-0000-0F00-0000D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7" name="Line 5943">
            <a:extLst>
              <a:ext uri="{FF2B5EF4-FFF2-40B4-BE49-F238E27FC236}">
                <a16:creationId xmlns:a16="http://schemas.microsoft.com/office/drawing/2014/main" id="{00000000-0008-0000-0F00-0000D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0" name="Group 5944">
          <a:extLst>
            <a:ext uri="{FF2B5EF4-FFF2-40B4-BE49-F238E27FC236}">
              <a16:creationId xmlns:a16="http://schemas.microsoft.com/office/drawing/2014/main" id="{00000000-0008-0000-0F00-0000EA9A3E00}"/>
            </a:ext>
          </a:extLst>
        </xdr:cNvPr>
        <xdr:cNvGrpSpPr>
          <a:grpSpLocks/>
        </xdr:cNvGrpSpPr>
      </xdr:nvGrpSpPr>
      <xdr:grpSpPr bwMode="auto">
        <a:xfrm>
          <a:off x="4105275" y="9921875"/>
          <a:ext cx="244475" cy="0"/>
          <a:chOff x="466" y="3952"/>
          <a:chExt cx="28" cy="16"/>
        </a:xfrm>
      </xdr:grpSpPr>
      <xdr:sp macro="" textlink="">
        <xdr:nvSpPr>
          <xdr:cNvPr id="4104154" name="Line 5945">
            <a:extLst>
              <a:ext uri="{FF2B5EF4-FFF2-40B4-BE49-F238E27FC236}">
                <a16:creationId xmlns:a16="http://schemas.microsoft.com/office/drawing/2014/main" id="{00000000-0008-0000-0F00-0000D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5" name="Line 5946">
            <a:extLst>
              <a:ext uri="{FF2B5EF4-FFF2-40B4-BE49-F238E27FC236}">
                <a16:creationId xmlns:a16="http://schemas.microsoft.com/office/drawing/2014/main" id="{00000000-0008-0000-0F00-0000D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1" name="Group 5947">
          <a:extLst>
            <a:ext uri="{FF2B5EF4-FFF2-40B4-BE49-F238E27FC236}">
              <a16:creationId xmlns:a16="http://schemas.microsoft.com/office/drawing/2014/main" id="{00000000-0008-0000-0F00-0000EB9A3E00}"/>
            </a:ext>
          </a:extLst>
        </xdr:cNvPr>
        <xdr:cNvGrpSpPr>
          <a:grpSpLocks/>
        </xdr:cNvGrpSpPr>
      </xdr:nvGrpSpPr>
      <xdr:grpSpPr bwMode="auto">
        <a:xfrm>
          <a:off x="4105275" y="9921875"/>
          <a:ext cx="244475" cy="0"/>
          <a:chOff x="466" y="3952"/>
          <a:chExt cx="28" cy="16"/>
        </a:xfrm>
      </xdr:grpSpPr>
      <xdr:sp macro="" textlink="">
        <xdr:nvSpPr>
          <xdr:cNvPr id="4104152" name="Line 5948">
            <a:extLst>
              <a:ext uri="{FF2B5EF4-FFF2-40B4-BE49-F238E27FC236}">
                <a16:creationId xmlns:a16="http://schemas.microsoft.com/office/drawing/2014/main" id="{00000000-0008-0000-0F00-0000D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3" name="Line 5949">
            <a:extLst>
              <a:ext uri="{FF2B5EF4-FFF2-40B4-BE49-F238E27FC236}">
                <a16:creationId xmlns:a16="http://schemas.microsoft.com/office/drawing/2014/main" id="{00000000-0008-0000-0F00-0000D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2" name="Group 5950">
          <a:extLst>
            <a:ext uri="{FF2B5EF4-FFF2-40B4-BE49-F238E27FC236}">
              <a16:creationId xmlns:a16="http://schemas.microsoft.com/office/drawing/2014/main" id="{00000000-0008-0000-0F00-0000EC9A3E00}"/>
            </a:ext>
          </a:extLst>
        </xdr:cNvPr>
        <xdr:cNvGrpSpPr>
          <a:grpSpLocks/>
        </xdr:cNvGrpSpPr>
      </xdr:nvGrpSpPr>
      <xdr:grpSpPr bwMode="auto">
        <a:xfrm>
          <a:off x="4105275" y="9921875"/>
          <a:ext cx="244475" cy="0"/>
          <a:chOff x="466" y="3952"/>
          <a:chExt cx="28" cy="16"/>
        </a:xfrm>
      </xdr:grpSpPr>
      <xdr:sp macro="" textlink="">
        <xdr:nvSpPr>
          <xdr:cNvPr id="4104150" name="Line 5951">
            <a:extLst>
              <a:ext uri="{FF2B5EF4-FFF2-40B4-BE49-F238E27FC236}">
                <a16:creationId xmlns:a16="http://schemas.microsoft.com/office/drawing/2014/main" id="{00000000-0008-0000-0F00-0000D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1" name="Line 5952">
            <a:extLst>
              <a:ext uri="{FF2B5EF4-FFF2-40B4-BE49-F238E27FC236}">
                <a16:creationId xmlns:a16="http://schemas.microsoft.com/office/drawing/2014/main" id="{00000000-0008-0000-0F00-0000D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3" name="Group 5953">
          <a:extLst>
            <a:ext uri="{FF2B5EF4-FFF2-40B4-BE49-F238E27FC236}">
              <a16:creationId xmlns:a16="http://schemas.microsoft.com/office/drawing/2014/main" id="{00000000-0008-0000-0F00-0000ED9A3E00}"/>
            </a:ext>
          </a:extLst>
        </xdr:cNvPr>
        <xdr:cNvGrpSpPr>
          <a:grpSpLocks/>
        </xdr:cNvGrpSpPr>
      </xdr:nvGrpSpPr>
      <xdr:grpSpPr bwMode="auto">
        <a:xfrm>
          <a:off x="4105275" y="9921875"/>
          <a:ext cx="244475" cy="0"/>
          <a:chOff x="466" y="3952"/>
          <a:chExt cx="28" cy="16"/>
        </a:xfrm>
      </xdr:grpSpPr>
      <xdr:sp macro="" textlink="">
        <xdr:nvSpPr>
          <xdr:cNvPr id="4104148" name="Line 5954">
            <a:extLst>
              <a:ext uri="{FF2B5EF4-FFF2-40B4-BE49-F238E27FC236}">
                <a16:creationId xmlns:a16="http://schemas.microsoft.com/office/drawing/2014/main" id="{00000000-0008-0000-0F00-0000D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9" name="Line 5955">
            <a:extLst>
              <a:ext uri="{FF2B5EF4-FFF2-40B4-BE49-F238E27FC236}">
                <a16:creationId xmlns:a16="http://schemas.microsoft.com/office/drawing/2014/main" id="{00000000-0008-0000-0F00-0000D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4" name="Group 5956">
          <a:extLst>
            <a:ext uri="{FF2B5EF4-FFF2-40B4-BE49-F238E27FC236}">
              <a16:creationId xmlns:a16="http://schemas.microsoft.com/office/drawing/2014/main" id="{00000000-0008-0000-0F00-0000EE9A3E00}"/>
            </a:ext>
          </a:extLst>
        </xdr:cNvPr>
        <xdr:cNvGrpSpPr>
          <a:grpSpLocks/>
        </xdr:cNvGrpSpPr>
      </xdr:nvGrpSpPr>
      <xdr:grpSpPr bwMode="auto">
        <a:xfrm>
          <a:off x="4105275" y="9921875"/>
          <a:ext cx="244475" cy="0"/>
          <a:chOff x="466" y="3952"/>
          <a:chExt cx="28" cy="16"/>
        </a:xfrm>
      </xdr:grpSpPr>
      <xdr:sp macro="" textlink="">
        <xdr:nvSpPr>
          <xdr:cNvPr id="4104146" name="Line 5957">
            <a:extLst>
              <a:ext uri="{FF2B5EF4-FFF2-40B4-BE49-F238E27FC236}">
                <a16:creationId xmlns:a16="http://schemas.microsoft.com/office/drawing/2014/main" id="{00000000-0008-0000-0F00-0000D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7" name="Line 5958">
            <a:extLst>
              <a:ext uri="{FF2B5EF4-FFF2-40B4-BE49-F238E27FC236}">
                <a16:creationId xmlns:a16="http://schemas.microsoft.com/office/drawing/2014/main" id="{00000000-0008-0000-0F00-0000D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5" name="Group 5959">
          <a:extLst>
            <a:ext uri="{FF2B5EF4-FFF2-40B4-BE49-F238E27FC236}">
              <a16:creationId xmlns:a16="http://schemas.microsoft.com/office/drawing/2014/main" id="{00000000-0008-0000-0F00-0000EF9A3E00}"/>
            </a:ext>
          </a:extLst>
        </xdr:cNvPr>
        <xdr:cNvGrpSpPr>
          <a:grpSpLocks/>
        </xdr:cNvGrpSpPr>
      </xdr:nvGrpSpPr>
      <xdr:grpSpPr bwMode="auto">
        <a:xfrm>
          <a:off x="4105275" y="9921875"/>
          <a:ext cx="244475" cy="0"/>
          <a:chOff x="466" y="3952"/>
          <a:chExt cx="28" cy="16"/>
        </a:xfrm>
      </xdr:grpSpPr>
      <xdr:sp macro="" textlink="">
        <xdr:nvSpPr>
          <xdr:cNvPr id="4104144" name="Line 5960">
            <a:extLst>
              <a:ext uri="{FF2B5EF4-FFF2-40B4-BE49-F238E27FC236}">
                <a16:creationId xmlns:a16="http://schemas.microsoft.com/office/drawing/2014/main" id="{00000000-0008-0000-0F00-0000D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5" name="Line 5961">
            <a:extLst>
              <a:ext uri="{FF2B5EF4-FFF2-40B4-BE49-F238E27FC236}">
                <a16:creationId xmlns:a16="http://schemas.microsoft.com/office/drawing/2014/main" id="{00000000-0008-0000-0F00-0000D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96" name="Group 5962">
          <a:extLst>
            <a:ext uri="{FF2B5EF4-FFF2-40B4-BE49-F238E27FC236}">
              <a16:creationId xmlns:a16="http://schemas.microsoft.com/office/drawing/2014/main" id="{00000000-0008-0000-0F00-0000F09A3E00}"/>
            </a:ext>
          </a:extLst>
        </xdr:cNvPr>
        <xdr:cNvGrpSpPr>
          <a:grpSpLocks/>
        </xdr:cNvGrpSpPr>
      </xdr:nvGrpSpPr>
      <xdr:grpSpPr bwMode="auto">
        <a:xfrm>
          <a:off x="3981450" y="9921875"/>
          <a:ext cx="228600" cy="0"/>
          <a:chOff x="466" y="3952"/>
          <a:chExt cx="28" cy="16"/>
        </a:xfrm>
      </xdr:grpSpPr>
      <xdr:sp macro="" textlink="">
        <xdr:nvSpPr>
          <xdr:cNvPr id="4104142" name="Line 5963">
            <a:extLst>
              <a:ext uri="{FF2B5EF4-FFF2-40B4-BE49-F238E27FC236}">
                <a16:creationId xmlns:a16="http://schemas.microsoft.com/office/drawing/2014/main" id="{00000000-0008-0000-0F00-0000C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3" name="Line 5964">
            <a:extLst>
              <a:ext uri="{FF2B5EF4-FFF2-40B4-BE49-F238E27FC236}">
                <a16:creationId xmlns:a16="http://schemas.microsoft.com/office/drawing/2014/main" id="{00000000-0008-0000-0F00-0000C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7" name="Group 5965">
          <a:extLst>
            <a:ext uri="{FF2B5EF4-FFF2-40B4-BE49-F238E27FC236}">
              <a16:creationId xmlns:a16="http://schemas.microsoft.com/office/drawing/2014/main" id="{00000000-0008-0000-0F00-0000F19A3E00}"/>
            </a:ext>
          </a:extLst>
        </xdr:cNvPr>
        <xdr:cNvGrpSpPr>
          <a:grpSpLocks/>
        </xdr:cNvGrpSpPr>
      </xdr:nvGrpSpPr>
      <xdr:grpSpPr bwMode="auto">
        <a:xfrm>
          <a:off x="4105275" y="9921875"/>
          <a:ext cx="228600" cy="0"/>
          <a:chOff x="466" y="3952"/>
          <a:chExt cx="28" cy="16"/>
        </a:xfrm>
      </xdr:grpSpPr>
      <xdr:sp macro="" textlink="">
        <xdr:nvSpPr>
          <xdr:cNvPr id="4104140" name="Line 5966">
            <a:extLst>
              <a:ext uri="{FF2B5EF4-FFF2-40B4-BE49-F238E27FC236}">
                <a16:creationId xmlns:a16="http://schemas.microsoft.com/office/drawing/2014/main" id="{00000000-0008-0000-0F00-0000C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1" name="Line 5967">
            <a:extLst>
              <a:ext uri="{FF2B5EF4-FFF2-40B4-BE49-F238E27FC236}">
                <a16:creationId xmlns:a16="http://schemas.microsoft.com/office/drawing/2014/main" id="{00000000-0008-0000-0F00-0000C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8" name="Group 5968">
          <a:extLst>
            <a:ext uri="{FF2B5EF4-FFF2-40B4-BE49-F238E27FC236}">
              <a16:creationId xmlns:a16="http://schemas.microsoft.com/office/drawing/2014/main" id="{00000000-0008-0000-0F00-0000F29A3E00}"/>
            </a:ext>
          </a:extLst>
        </xdr:cNvPr>
        <xdr:cNvGrpSpPr>
          <a:grpSpLocks/>
        </xdr:cNvGrpSpPr>
      </xdr:nvGrpSpPr>
      <xdr:grpSpPr bwMode="auto">
        <a:xfrm>
          <a:off x="4105275" y="9921875"/>
          <a:ext cx="228600" cy="0"/>
          <a:chOff x="466" y="3952"/>
          <a:chExt cx="28" cy="16"/>
        </a:xfrm>
      </xdr:grpSpPr>
      <xdr:sp macro="" textlink="">
        <xdr:nvSpPr>
          <xdr:cNvPr id="4104138" name="Line 5969">
            <a:extLst>
              <a:ext uri="{FF2B5EF4-FFF2-40B4-BE49-F238E27FC236}">
                <a16:creationId xmlns:a16="http://schemas.microsoft.com/office/drawing/2014/main" id="{00000000-0008-0000-0F00-0000C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9" name="Line 5970">
            <a:extLst>
              <a:ext uri="{FF2B5EF4-FFF2-40B4-BE49-F238E27FC236}">
                <a16:creationId xmlns:a16="http://schemas.microsoft.com/office/drawing/2014/main" id="{00000000-0008-0000-0F00-0000C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9" name="Group 5971">
          <a:extLst>
            <a:ext uri="{FF2B5EF4-FFF2-40B4-BE49-F238E27FC236}">
              <a16:creationId xmlns:a16="http://schemas.microsoft.com/office/drawing/2014/main" id="{00000000-0008-0000-0F00-0000F39A3E00}"/>
            </a:ext>
          </a:extLst>
        </xdr:cNvPr>
        <xdr:cNvGrpSpPr>
          <a:grpSpLocks/>
        </xdr:cNvGrpSpPr>
      </xdr:nvGrpSpPr>
      <xdr:grpSpPr bwMode="auto">
        <a:xfrm>
          <a:off x="4105275" y="9921875"/>
          <a:ext cx="244475" cy="0"/>
          <a:chOff x="466" y="3952"/>
          <a:chExt cx="28" cy="16"/>
        </a:xfrm>
      </xdr:grpSpPr>
      <xdr:sp macro="" textlink="">
        <xdr:nvSpPr>
          <xdr:cNvPr id="4104136" name="Line 5972">
            <a:extLst>
              <a:ext uri="{FF2B5EF4-FFF2-40B4-BE49-F238E27FC236}">
                <a16:creationId xmlns:a16="http://schemas.microsoft.com/office/drawing/2014/main" id="{00000000-0008-0000-0F00-0000C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7" name="Line 5973">
            <a:extLst>
              <a:ext uri="{FF2B5EF4-FFF2-40B4-BE49-F238E27FC236}">
                <a16:creationId xmlns:a16="http://schemas.microsoft.com/office/drawing/2014/main" id="{00000000-0008-0000-0F00-0000C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0" name="Group 5974">
          <a:extLst>
            <a:ext uri="{FF2B5EF4-FFF2-40B4-BE49-F238E27FC236}">
              <a16:creationId xmlns:a16="http://schemas.microsoft.com/office/drawing/2014/main" id="{00000000-0008-0000-0F00-0000F49A3E00}"/>
            </a:ext>
          </a:extLst>
        </xdr:cNvPr>
        <xdr:cNvGrpSpPr>
          <a:grpSpLocks/>
        </xdr:cNvGrpSpPr>
      </xdr:nvGrpSpPr>
      <xdr:grpSpPr bwMode="auto">
        <a:xfrm>
          <a:off x="4105275" y="9921875"/>
          <a:ext cx="228600" cy="0"/>
          <a:chOff x="466" y="3952"/>
          <a:chExt cx="28" cy="16"/>
        </a:xfrm>
      </xdr:grpSpPr>
      <xdr:sp macro="" textlink="">
        <xdr:nvSpPr>
          <xdr:cNvPr id="4104134" name="Line 5975">
            <a:extLst>
              <a:ext uri="{FF2B5EF4-FFF2-40B4-BE49-F238E27FC236}">
                <a16:creationId xmlns:a16="http://schemas.microsoft.com/office/drawing/2014/main" id="{00000000-0008-0000-0F00-0000C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5" name="Line 5976">
            <a:extLst>
              <a:ext uri="{FF2B5EF4-FFF2-40B4-BE49-F238E27FC236}">
                <a16:creationId xmlns:a16="http://schemas.microsoft.com/office/drawing/2014/main" id="{00000000-0008-0000-0F00-0000C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1" name="Group 5977">
          <a:extLst>
            <a:ext uri="{FF2B5EF4-FFF2-40B4-BE49-F238E27FC236}">
              <a16:creationId xmlns:a16="http://schemas.microsoft.com/office/drawing/2014/main" id="{00000000-0008-0000-0F00-0000F59A3E00}"/>
            </a:ext>
          </a:extLst>
        </xdr:cNvPr>
        <xdr:cNvGrpSpPr>
          <a:grpSpLocks/>
        </xdr:cNvGrpSpPr>
      </xdr:nvGrpSpPr>
      <xdr:grpSpPr bwMode="auto">
        <a:xfrm>
          <a:off x="4105275" y="9921875"/>
          <a:ext cx="228600" cy="0"/>
          <a:chOff x="466" y="3952"/>
          <a:chExt cx="28" cy="16"/>
        </a:xfrm>
      </xdr:grpSpPr>
      <xdr:sp macro="" textlink="">
        <xdr:nvSpPr>
          <xdr:cNvPr id="4104132" name="Line 5978">
            <a:extLst>
              <a:ext uri="{FF2B5EF4-FFF2-40B4-BE49-F238E27FC236}">
                <a16:creationId xmlns:a16="http://schemas.microsoft.com/office/drawing/2014/main" id="{00000000-0008-0000-0F00-0000C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3" name="Line 5979">
            <a:extLst>
              <a:ext uri="{FF2B5EF4-FFF2-40B4-BE49-F238E27FC236}">
                <a16:creationId xmlns:a16="http://schemas.microsoft.com/office/drawing/2014/main" id="{00000000-0008-0000-0F00-0000C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02" name="Group 5980">
          <a:extLst>
            <a:ext uri="{FF2B5EF4-FFF2-40B4-BE49-F238E27FC236}">
              <a16:creationId xmlns:a16="http://schemas.microsoft.com/office/drawing/2014/main" id="{00000000-0008-0000-0F00-0000F69A3E00}"/>
            </a:ext>
          </a:extLst>
        </xdr:cNvPr>
        <xdr:cNvGrpSpPr>
          <a:grpSpLocks/>
        </xdr:cNvGrpSpPr>
      </xdr:nvGrpSpPr>
      <xdr:grpSpPr bwMode="auto">
        <a:xfrm>
          <a:off x="4105275" y="9921875"/>
          <a:ext cx="244475" cy="0"/>
          <a:chOff x="466" y="3952"/>
          <a:chExt cx="28" cy="16"/>
        </a:xfrm>
      </xdr:grpSpPr>
      <xdr:sp macro="" textlink="">
        <xdr:nvSpPr>
          <xdr:cNvPr id="4104130" name="Line 5981">
            <a:extLst>
              <a:ext uri="{FF2B5EF4-FFF2-40B4-BE49-F238E27FC236}">
                <a16:creationId xmlns:a16="http://schemas.microsoft.com/office/drawing/2014/main" id="{00000000-0008-0000-0F00-0000C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1" name="Line 5982">
            <a:extLst>
              <a:ext uri="{FF2B5EF4-FFF2-40B4-BE49-F238E27FC236}">
                <a16:creationId xmlns:a16="http://schemas.microsoft.com/office/drawing/2014/main" id="{00000000-0008-0000-0F00-0000C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3" name="Group 5983">
          <a:extLst>
            <a:ext uri="{FF2B5EF4-FFF2-40B4-BE49-F238E27FC236}">
              <a16:creationId xmlns:a16="http://schemas.microsoft.com/office/drawing/2014/main" id="{00000000-0008-0000-0F00-0000F79A3E00}"/>
            </a:ext>
          </a:extLst>
        </xdr:cNvPr>
        <xdr:cNvGrpSpPr>
          <a:grpSpLocks/>
        </xdr:cNvGrpSpPr>
      </xdr:nvGrpSpPr>
      <xdr:grpSpPr bwMode="auto">
        <a:xfrm>
          <a:off x="4692650" y="9921875"/>
          <a:ext cx="266700" cy="0"/>
          <a:chOff x="466" y="3952"/>
          <a:chExt cx="28" cy="16"/>
        </a:xfrm>
      </xdr:grpSpPr>
      <xdr:sp macro="" textlink="">
        <xdr:nvSpPr>
          <xdr:cNvPr id="4104128" name="Line 5984">
            <a:extLst>
              <a:ext uri="{FF2B5EF4-FFF2-40B4-BE49-F238E27FC236}">
                <a16:creationId xmlns:a16="http://schemas.microsoft.com/office/drawing/2014/main" id="{00000000-0008-0000-0F00-0000C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9" name="Line 5985">
            <a:extLst>
              <a:ext uri="{FF2B5EF4-FFF2-40B4-BE49-F238E27FC236}">
                <a16:creationId xmlns:a16="http://schemas.microsoft.com/office/drawing/2014/main" id="{00000000-0008-0000-0F00-0000C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4" name="Group 5986">
          <a:extLst>
            <a:ext uri="{FF2B5EF4-FFF2-40B4-BE49-F238E27FC236}">
              <a16:creationId xmlns:a16="http://schemas.microsoft.com/office/drawing/2014/main" id="{00000000-0008-0000-0F00-0000F89A3E00}"/>
            </a:ext>
          </a:extLst>
        </xdr:cNvPr>
        <xdr:cNvGrpSpPr>
          <a:grpSpLocks/>
        </xdr:cNvGrpSpPr>
      </xdr:nvGrpSpPr>
      <xdr:grpSpPr bwMode="auto">
        <a:xfrm>
          <a:off x="4692650" y="9921875"/>
          <a:ext cx="266700" cy="0"/>
          <a:chOff x="466" y="3952"/>
          <a:chExt cx="28" cy="16"/>
        </a:xfrm>
      </xdr:grpSpPr>
      <xdr:sp macro="" textlink="">
        <xdr:nvSpPr>
          <xdr:cNvPr id="4104126" name="Line 5987">
            <a:extLst>
              <a:ext uri="{FF2B5EF4-FFF2-40B4-BE49-F238E27FC236}">
                <a16:creationId xmlns:a16="http://schemas.microsoft.com/office/drawing/2014/main" id="{00000000-0008-0000-0F00-0000B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7" name="Line 5988">
            <a:extLst>
              <a:ext uri="{FF2B5EF4-FFF2-40B4-BE49-F238E27FC236}">
                <a16:creationId xmlns:a16="http://schemas.microsoft.com/office/drawing/2014/main" id="{00000000-0008-0000-0F00-0000B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5" name="Group 5989">
          <a:extLst>
            <a:ext uri="{FF2B5EF4-FFF2-40B4-BE49-F238E27FC236}">
              <a16:creationId xmlns:a16="http://schemas.microsoft.com/office/drawing/2014/main" id="{00000000-0008-0000-0F00-0000F99A3E00}"/>
            </a:ext>
          </a:extLst>
        </xdr:cNvPr>
        <xdr:cNvGrpSpPr>
          <a:grpSpLocks/>
        </xdr:cNvGrpSpPr>
      </xdr:nvGrpSpPr>
      <xdr:grpSpPr bwMode="auto">
        <a:xfrm>
          <a:off x="4692650" y="9921875"/>
          <a:ext cx="266700" cy="0"/>
          <a:chOff x="466" y="3952"/>
          <a:chExt cx="28" cy="16"/>
        </a:xfrm>
      </xdr:grpSpPr>
      <xdr:sp macro="" textlink="">
        <xdr:nvSpPr>
          <xdr:cNvPr id="4104124" name="Line 5990">
            <a:extLst>
              <a:ext uri="{FF2B5EF4-FFF2-40B4-BE49-F238E27FC236}">
                <a16:creationId xmlns:a16="http://schemas.microsoft.com/office/drawing/2014/main" id="{00000000-0008-0000-0F00-0000B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5" name="Line 5991">
            <a:extLst>
              <a:ext uri="{FF2B5EF4-FFF2-40B4-BE49-F238E27FC236}">
                <a16:creationId xmlns:a16="http://schemas.microsoft.com/office/drawing/2014/main" id="{00000000-0008-0000-0F00-0000B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6" name="Group 5992">
          <a:extLst>
            <a:ext uri="{FF2B5EF4-FFF2-40B4-BE49-F238E27FC236}">
              <a16:creationId xmlns:a16="http://schemas.microsoft.com/office/drawing/2014/main" id="{00000000-0008-0000-0F00-0000FA9A3E00}"/>
            </a:ext>
          </a:extLst>
        </xdr:cNvPr>
        <xdr:cNvGrpSpPr>
          <a:grpSpLocks/>
        </xdr:cNvGrpSpPr>
      </xdr:nvGrpSpPr>
      <xdr:grpSpPr bwMode="auto">
        <a:xfrm>
          <a:off x="5470525" y="9921875"/>
          <a:ext cx="266700" cy="0"/>
          <a:chOff x="466" y="3952"/>
          <a:chExt cx="28" cy="16"/>
        </a:xfrm>
      </xdr:grpSpPr>
      <xdr:sp macro="" textlink="">
        <xdr:nvSpPr>
          <xdr:cNvPr id="4104122" name="Line 5993">
            <a:extLst>
              <a:ext uri="{FF2B5EF4-FFF2-40B4-BE49-F238E27FC236}">
                <a16:creationId xmlns:a16="http://schemas.microsoft.com/office/drawing/2014/main" id="{00000000-0008-0000-0F00-0000B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3" name="Line 5994">
            <a:extLst>
              <a:ext uri="{FF2B5EF4-FFF2-40B4-BE49-F238E27FC236}">
                <a16:creationId xmlns:a16="http://schemas.microsoft.com/office/drawing/2014/main" id="{00000000-0008-0000-0F00-0000B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7" name="Group 5995">
          <a:extLst>
            <a:ext uri="{FF2B5EF4-FFF2-40B4-BE49-F238E27FC236}">
              <a16:creationId xmlns:a16="http://schemas.microsoft.com/office/drawing/2014/main" id="{00000000-0008-0000-0F00-0000FB9A3E00}"/>
            </a:ext>
          </a:extLst>
        </xdr:cNvPr>
        <xdr:cNvGrpSpPr>
          <a:grpSpLocks/>
        </xdr:cNvGrpSpPr>
      </xdr:nvGrpSpPr>
      <xdr:grpSpPr bwMode="auto">
        <a:xfrm>
          <a:off x="5470525" y="9921875"/>
          <a:ext cx="266700" cy="0"/>
          <a:chOff x="466" y="3952"/>
          <a:chExt cx="28" cy="16"/>
        </a:xfrm>
      </xdr:grpSpPr>
      <xdr:sp macro="" textlink="">
        <xdr:nvSpPr>
          <xdr:cNvPr id="4104120" name="Line 5996">
            <a:extLst>
              <a:ext uri="{FF2B5EF4-FFF2-40B4-BE49-F238E27FC236}">
                <a16:creationId xmlns:a16="http://schemas.microsoft.com/office/drawing/2014/main" id="{00000000-0008-0000-0F00-0000B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1" name="Line 5997">
            <a:extLst>
              <a:ext uri="{FF2B5EF4-FFF2-40B4-BE49-F238E27FC236}">
                <a16:creationId xmlns:a16="http://schemas.microsoft.com/office/drawing/2014/main" id="{00000000-0008-0000-0F00-0000B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8" name="Group 5998">
          <a:extLst>
            <a:ext uri="{FF2B5EF4-FFF2-40B4-BE49-F238E27FC236}">
              <a16:creationId xmlns:a16="http://schemas.microsoft.com/office/drawing/2014/main" id="{00000000-0008-0000-0F00-0000FC9A3E00}"/>
            </a:ext>
          </a:extLst>
        </xdr:cNvPr>
        <xdr:cNvGrpSpPr>
          <a:grpSpLocks/>
        </xdr:cNvGrpSpPr>
      </xdr:nvGrpSpPr>
      <xdr:grpSpPr bwMode="auto">
        <a:xfrm>
          <a:off x="5470525" y="9921875"/>
          <a:ext cx="266700" cy="0"/>
          <a:chOff x="466" y="3952"/>
          <a:chExt cx="28" cy="16"/>
        </a:xfrm>
      </xdr:grpSpPr>
      <xdr:sp macro="" textlink="">
        <xdr:nvSpPr>
          <xdr:cNvPr id="4104118" name="Line 5999">
            <a:extLst>
              <a:ext uri="{FF2B5EF4-FFF2-40B4-BE49-F238E27FC236}">
                <a16:creationId xmlns:a16="http://schemas.microsoft.com/office/drawing/2014/main" id="{00000000-0008-0000-0F00-0000B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9" name="Line 6000">
            <a:extLst>
              <a:ext uri="{FF2B5EF4-FFF2-40B4-BE49-F238E27FC236}">
                <a16:creationId xmlns:a16="http://schemas.microsoft.com/office/drawing/2014/main" id="{00000000-0008-0000-0F00-0000B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9" name="Group 6001">
          <a:extLst>
            <a:ext uri="{FF2B5EF4-FFF2-40B4-BE49-F238E27FC236}">
              <a16:creationId xmlns:a16="http://schemas.microsoft.com/office/drawing/2014/main" id="{00000000-0008-0000-0F00-0000FD9A3E00}"/>
            </a:ext>
          </a:extLst>
        </xdr:cNvPr>
        <xdr:cNvGrpSpPr>
          <a:grpSpLocks/>
        </xdr:cNvGrpSpPr>
      </xdr:nvGrpSpPr>
      <xdr:grpSpPr bwMode="auto">
        <a:xfrm>
          <a:off x="5470525" y="9921875"/>
          <a:ext cx="266700" cy="0"/>
          <a:chOff x="466" y="3952"/>
          <a:chExt cx="28" cy="16"/>
        </a:xfrm>
      </xdr:grpSpPr>
      <xdr:sp macro="" textlink="">
        <xdr:nvSpPr>
          <xdr:cNvPr id="4104116" name="Line 6002">
            <a:extLst>
              <a:ext uri="{FF2B5EF4-FFF2-40B4-BE49-F238E27FC236}">
                <a16:creationId xmlns:a16="http://schemas.microsoft.com/office/drawing/2014/main" id="{00000000-0008-0000-0F00-0000B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7" name="Line 6003">
            <a:extLst>
              <a:ext uri="{FF2B5EF4-FFF2-40B4-BE49-F238E27FC236}">
                <a16:creationId xmlns:a16="http://schemas.microsoft.com/office/drawing/2014/main" id="{00000000-0008-0000-0F00-0000B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10" name="Group 6004">
          <a:extLst>
            <a:ext uri="{FF2B5EF4-FFF2-40B4-BE49-F238E27FC236}">
              <a16:creationId xmlns:a16="http://schemas.microsoft.com/office/drawing/2014/main" id="{00000000-0008-0000-0F00-0000FE9A3E00}"/>
            </a:ext>
          </a:extLst>
        </xdr:cNvPr>
        <xdr:cNvGrpSpPr>
          <a:grpSpLocks/>
        </xdr:cNvGrpSpPr>
      </xdr:nvGrpSpPr>
      <xdr:grpSpPr bwMode="auto">
        <a:xfrm>
          <a:off x="5470525" y="9921875"/>
          <a:ext cx="266700" cy="0"/>
          <a:chOff x="466" y="3952"/>
          <a:chExt cx="28" cy="16"/>
        </a:xfrm>
      </xdr:grpSpPr>
      <xdr:sp macro="" textlink="">
        <xdr:nvSpPr>
          <xdr:cNvPr id="4104114" name="Line 6005">
            <a:extLst>
              <a:ext uri="{FF2B5EF4-FFF2-40B4-BE49-F238E27FC236}">
                <a16:creationId xmlns:a16="http://schemas.microsoft.com/office/drawing/2014/main" id="{00000000-0008-0000-0F00-0000B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5" name="Line 6006">
            <a:extLst>
              <a:ext uri="{FF2B5EF4-FFF2-40B4-BE49-F238E27FC236}">
                <a16:creationId xmlns:a16="http://schemas.microsoft.com/office/drawing/2014/main" id="{00000000-0008-0000-0F00-0000B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1" name="Group 6007">
          <a:extLst>
            <a:ext uri="{FF2B5EF4-FFF2-40B4-BE49-F238E27FC236}">
              <a16:creationId xmlns:a16="http://schemas.microsoft.com/office/drawing/2014/main" id="{00000000-0008-0000-0F00-0000FF9A3E00}"/>
            </a:ext>
          </a:extLst>
        </xdr:cNvPr>
        <xdr:cNvGrpSpPr>
          <a:grpSpLocks/>
        </xdr:cNvGrpSpPr>
      </xdr:nvGrpSpPr>
      <xdr:grpSpPr bwMode="auto">
        <a:xfrm>
          <a:off x="4105275" y="9921875"/>
          <a:ext cx="228600" cy="0"/>
          <a:chOff x="466" y="3952"/>
          <a:chExt cx="28" cy="16"/>
        </a:xfrm>
      </xdr:grpSpPr>
      <xdr:sp macro="" textlink="">
        <xdr:nvSpPr>
          <xdr:cNvPr id="4104112" name="Line 6008">
            <a:extLst>
              <a:ext uri="{FF2B5EF4-FFF2-40B4-BE49-F238E27FC236}">
                <a16:creationId xmlns:a16="http://schemas.microsoft.com/office/drawing/2014/main" id="{00000000-0008-0000-0F00-0000B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3" name="Line 6009">
            <a:extLst>
              <a:ext uri="{FF2B5EF4-FFF2-40B4-BE49-F238E27FC236}">
                <a16:creationId xmlns:a16="http://schemas.microsoft.com/office/drawing/2014/main" id="{00000000-0008-0000-0F00-0000B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2" name="Group 6010">
          <a:extLst>
            <a:ext uri="{FF2B5EF4-FFF2-40B4-BE49-F238E27FC236}">
              <a16:creationId xmlns:a16="http://schemas.microsoft.com/office/drawing/2014/main" id="{00000000-0008-0000-0F00-0000009B3E00}"/>
            </a:ext>
          </a:extLst>
        </xdr:cNvPr>
        <xdr:cNvGrpSpPr>
          <a:grpSpLocks/>
        </xdr:cNvGrpSpPr>
      </xdr:nvGrpSpPr>
      <xdr:grpSpPr bwMode="auto">
        <a:xfrm>
          <a:off x="4692650" y="9921875"/>
          <a:ext cx="266700" cy="0"/>
          <a:chOff x="466" y="3952"/>
          <a:chExt cx="28" cy="16"/>
        </a:xfrm>
      </xdr:grpSpPr>
      <xdr:sp macro="" textlink="">
        <xdr:nvSpPr>
          <xdr:cNvPr id="4104110" name="Line 6011">
            <a:extLst>
              <a:ext uri="{FF2B5EF4-FFF2-40B4-BE49-F238E27FC236}">
                <a16:creationId xmlns:a16="http://schemas.microsoft.com/office/drawing/2014/main" id="{00000000-0008-0000-0F00-0000A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1" name="Line 6012">
            <a:extLst>
              <a:ext uri="{FF2B5EF4-FFF2-40B4-BE49-F238E27FC236}">
                <a16:creationId xmlns:a16="http://schemas.microsoft.com/office/drawing/2014/main" id="{00000000-0008-0000-0F00-0000A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3" name="Group 6013">
          <a:extLst>
            <a:ext uri="{FF2B5EF4-FFF2-40B4-BE49-F238E27FC236}">
              <a16:creationId xmlns:a16="http://schemas.microsoft.com/office/drawing/2014/main" id="{00000000-0008-0000-0F00-0000019B3E00}"/>
            </a:ext>
          </a:extLst>
        </xdr:cNvPr>
        <xdr:cNvGrpSpPr>
          <a:grpSpLocks/>
        </xdr:cNvGrpSpPr>
      </xdr:nvGrpSpPr>
      <xdr:grpSpPr bwMode="auto">
        <a:xfrm>
          <a:off x="4105275" y="9921875"/>
          <a:ext cx="228600" cy="0"/>
          <a:chOff x="466" y="3952"/>
          <a:chExt cx="28" cy="16"/>
        </a:xfrm>
      </xdr:grpSpPr>
      <xdr:sp macro="" textlink="">
        <xdr:nvSpPr>
          <xdr:cNvPr id="4104108" name="Line 6014">
            <a:extLst>
              <a:ext uri="{FF2B5EF4-FFF2-40B4-BE49-F238E27FC236}">
                <a16:creationId xmlns:a16="http://schemas.microsoft.com/office/drawing/2014/main" id="{00000000-0008-0000-0F00-0000A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9" name="Line 6015">
            <a:extLst>
              <a:ext uri="{FF2B5EF4-FFF2-40B4-BE49-F238E27FC236}">
                <a16:creationId xmlns:a16="http://schemas.microsoft.com/office/drawing/2014/main" id="{00000000-0008-0000-0F00-0000A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4" name="Group 6016">
          <a:extLst>
            <a:ext uri="{FF2B5EF4-FFF2-40B4-BE49-F238E27FC236}">
              <a16:creationId xmlns:a16="http://schemas.microsoft.com/office/drawing/2014/main" id="{00000000-0008-0000-0F00-0000029B3E00}"/>
            </a:ext>
          </a:extLst>
        </xdr:cNvPr>
        <xdr:cNvGrpSpPr>
          <a:grpSpLocks/>
        </xdr:cNvGrpSpPr>
      </xdr:nvGrpSpPr>
      <xdr:grpSpPr bwMode="auto">
        <a:xfrm>
          <a:off x="4692650" y="9921875"/>
          <a:ext cx="266700" cy="0"/>
          <a:chOff x="466" y="3952"/>
          <a:chExt cx="28" cy="16"/>
        </a:xfrm>
      </xdr:grpSpPr>
      <xdr:sp macro="" textlink="">
        <xdr:nvSpPr>
          <xdr:cNvPr id="4104106" name="Line 6017">
            <a:extLst>
              <a:ext uri="{FF2B5EF4-FFF2-40B4-BE49-F238E27FC236}">
                <a16:creationId xmlns:a16="http://schemas.microsoft.com/office/drawing/2014/main" id="{00000000-0008-0000-0F00-0000A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7" name="Line 6018">
            <a:extLst>
              <a:ext uri="{FF2B5EF4-FFF2-40B4-BE49-F238E27FC236}">
                <a16:creationId xmlns:a16="http://schemas.microsoft.com/office/drawing/2014/main" id="{00000000-0008-0000-0F00-0000A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5" name="Group 6019">
          <a:extLst>
            <a:ext uri="{FF2B5EF4-FFF2-40B4-BE49-F238E27FC236}">
              <a16:creationId xmlns:a16="http://schemas.microsoft.com/office/drawing/2014/main" id="{00000000-0008-0000-0F00-0000039B3E00}"/>
            </a:ext>
          </a:extLst>
        </xdr:cNvPr>
        <xdr:cNvGrpSpPr>
          <a:grpSpLocks/>
        </xdr:cNvGrpSpPr>
      </xdr:nvGrpSpPr>
      <xdr:grpSpPr bwMode="auto">
        <a:xfrm>
          <a:off x="4105275" y="9921875"/>
          <a:ext cx="228600" cy="0"/>
          <a:chOff x="466" y="3952"/>
          <a:chExt cx="28" cy="16"/>
        </a:xfrm>
      </xdr:grpSpPr>
      <xdr:sp macro="" textlink="">
        <xdr:nvSpPr>
          <xdr:cNvPr id="4104104" name="Line 6020">
            <a:extLst>
              <a:ext uri="{FF2B5EF4-FFF2-40B4-BE49-F238E27FC236}">
                <a16:creationId xmlns:a16="http://schemas.microsoft.com/office/drawing/2014/main" id="{00000000-0008-0000-0F00-0000A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5" name="Line 6021">
            <a:extLst>
              <a:ext uri="{FF2B5EF4-FFF2-40B4-BE49-F238E27FC236}">
                <a16:creationId xmlns:a16="http://schemas.microsoft.com/office/drawing/2014/main" id="{00000000-0008-0000-0F00-0000A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6" name="Group 6022">
          <a:extLst>
            <a:ext uri="{FF2B5EF4-FFF2-40B4-BE49-F238E27FC236}">
              <a16:creationId xmlns:a16="http://schemas.microsoft.com/office/drawing/2014/main" id="{00000000-0008-0000-0F00-0000049B3E00}"/>
            </a:ext>
          </a:extLst>
        </xdr:cNvPr>
        <xdr:cNvGrpSpPr>
          <a:grpSpLocks/>
        </xdr:cNvGrpSpPr>
      </xdr:nvGrpSpPr>
      <xdr:grpSpPr bwMode="auto">
        <a:xfrm>
          <a:off x="4692650" y="9921875"/>
          <a:ext cx="266700" cy="0"/>
          <a:chOff x="466" y="3952"/>
          <a:chExt cx="28" cy="16"/>
        </a:xfrm>
      </xdr:grpSpPr>
      <xdr:sp macro="" textlink="">
        <xdr:nvSpPr>
          <xdr:cNvPr id="4104102" name="Line 6023">
            <a:extLst>
              <a:ext uri="{FF2B5EF4-FFF2-40B4-BE49-F238E27FC236}">
                <a16:creationId xmlns:a16="http://schemas.microsoft.com/office/drawing/2014/main" id="{00000000-0008-0000-0F00-0000A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3" name="Line 6024">
            <a:extLst>
              <a:ext uri="{FF2B5EF4-FFF2-40B4-BE49-F238E27FC236}">
                <a16:creationId xmlns:a16="http://schemas.microsoft.com/office/drawing/2014/main" id="{00000000-0008-0000-0F00-0000A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7" name="Group 6025">
          <a:extLst>
            <a:ext uri="{FF2B5EF4-FFF2-40B4-BE49-F238E27FC236}">
              <a16:creationId xmlns:a16="http://schemas.microsoft.com/office/drawing/2014/main" id="{00000000-0008-0000-0F00-0000059B3E00}"/>
            </a:ext>
          </a:extLst>
        </xdr:cNvPr>
        <xdr:cNvGrpSpPr>
          <a:grpSpLocks/>
        </xdr:cNvGrpSpPr>
      </xdr:nvGrpSpPr>
      <xdr:grpSpPr bwMode="auto">
        <a:xfrm>
          <a:off x="4105275" y="9921875"/>
          <a:ext cx="228600" cy="0"/>
          <a:chOff x="466" y="3952"/>
          <a:chExt cx="28" cy="16"/>
        </a:xfrm>
      </xdr:grpSpPr>
      <xdr:sp macro="" textlink="">
        <xdr:nvSpPr>
          <xdr:cNvPr id="4104100" name="Line 6026">
            <a:extLst>
              <a:ext uri="{FF2B5EF4-FFF2-40B4-BE49-F238E27FC236}">
                <a16:creationId xmlns:a16="http://schemas.microsoft.com/office/drawing/2014/main" id="{00000000-0008-0000-0F00-0000A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1" name="Line 6027">
            <a:extLst>
              <a:ext uri="{FF2B5EF4-FFF2-40B4-BE49-F238E27FC236}">
                <a16:creationId xmlns:a16="http://schemas.microsoft.com/office/drawing/2014/main" id="{00000000-0008-0000-0F00-0000A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8" name="Group 6028">
          <a:extLst>
            <a:ext uri="{FF2B5EF4-FFF2-40B4-BE49-F238E27FC236}">
              <a16:creationId xmlns:a16="http://schemas.microsoft.com/office/drawing/2014/main" id="{00000000-0008-0000-0F00-0000069B3E00}"/>
            </a:ext>
          </a:extLst>
        </xdr:cNvPr>
        <xdr:cNvGrpSpPr>
          <a:grpSpLocks/>
        </xdr:cNvGrpSpPr>
      </xdr:nvGrpSpPr>
      <xdr:grpSpPr bwMode="auto">
        <a:xfrm>
          <a:off x="4692650" y="9921875"/>
          <a:ext cx="266700" cy="0"/>
          <a:chOff x="466" y="3952"/>
          <a:chExt cx="28" cy="16"/>
        </a:xfrm>
      </xdr:grpSpPr>
      <xdr:sp macro="" textlink="">
        <xdr:nvSpPr>
          <xdr:cNvPr id="4104098" name="Line 6029">
            <a:extLst>
              <a:ext uri="{FF2B5EF4-FFF2-40B4-BE49-F238E27FC236}">
                <a16:creationId xmlns:a16="http://schemas.microsoft.com/office/drawing/2014/main" id="{00000000-0008-0000-0F00-0000A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9" name="Line 6030">
            <a:extLst>
              <a:ext uri="{FF2B5EF4-FFF2-40B4-BE49-F238E27FC236}">
                <a16:creationId xmlns:a16="http://schemas.microsoft.com/office/drawing/2014/main" id="{00000000-0008-0000-0F00-0000A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9" name="Group 6031">
          <a:extLst>
            <a:ext uri="{FF2B5EF4-FFF2-40B4-BE49-F238E27FC236}">
              <a16:creationId xmlns:a16="http://schemas.microsoft.com/office/drawing/2014/main" id="{00000000-0008-0000-0F00-0000079B3E00}"/>
            </a:ext>
          </a:extLst>
        </xdr:cNvPr>
        <xdr:cNvGrpSpPr>
          <a:grpSpLocks/>
        </xdr:cNvGrpSpPr>
      </xdr:nvGrpSpPr>
      <xdr:grpSpPr bwMode="auto">
        <a:xfrm>
          <a:off x="4105275" y="9921875"/>
          <a:ext cx="228600" cy="0"/>
          <a:chOff x="466" y="3952"/>
          <a:chExt cx="28" cy="16"/>
        </a:xfrm>
      </xdr:grpSpPr>
      <xdr:sp macro="" textlink="">
        <xdr:nvSpPr>
          <xdr:cNvPr id="4104096" name="Line 6032">
            <a:extLst>
              <a:ext uri="{FF2B5EF4-FFF2-40B4-BE49-F238E27FC236}">
                <a16:creationId xmlns:a16="http://schemas.microsoft.com/office/drawing/2014/main" id="{00000000-0008-0000-0F00-0000A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7" name="Line 6033">
            <a:extLst>
              <a:ext uri="{FF2B5EF4-FFF2-40B4-BE49-F238E27FC236}">
                <a16:creationId xmlns:a16="http://schemas.microsoft.com/office/drawing/2014/main" id="{00000000-0008-0000-0F00-0000A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0" name="Group 6034">
          <a:extLst>
            <a:ext uri="{FF2B5EF4-FFF2-40B4-BE49-F238E27FC236}">
              <a16:creationId xmlns:a16="http://schemas.microsoft.com/office/drawing/2014/main" id="{00000000-0008-0000-0F00-0000089B3E00}"/>
            </a:ext>
          </a:extLst>
        </xdr:cNvPr>
        <xdr:cNvGrpSpPr>
          <a:grpSpLocks/>
        </xdr:cNvGrpSpPr>
      </xdr:nvGrpSpPr>
      <xdr:grpSpPr bwMode="auto">
        <a:xfrm>
          <a:off x="4105275" y="9921875"/>
          <a:ext cx="228600" cy="0"/>
          <a:chOff x="466" y="3952"/>
          <a:chExt cx="28" cy="16"/>
        </a:xfrm>
      </xdr:grpSpPr>
      <xdr:sp macro="" textlink="">
        <xdr:nvSpPr>
          <xdr:cNvPr id="4104094" name="Line 6035">
            <a:extLst>
              <a:ext uri="{FF2B5EF4-FFF2-40B4-BE49-F238E27FC236}">
                <a16:creationId xmlns:a16="http://schemas.microsoft.com/office/drawing/2014/main" id="{00000000-0008-0000-0F00-00009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5" name="Line 6036">
            <a:extLst>
              <a:ext uri="{FF2B5EF4-FFF2-40B4-BE49-F238E27FC236}">
                <a16:creationId xmlns:a16="http://schemas.microsoft.com/office/drawing/2014/main" id="{00000000-0008-0000-0F00-00009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1" name="Group 6037">
          <a:extLst>
            <a:ext uri="{FF2B5EF4-FFF2-40B4-BE49-F238E27FC236}">
              <a16:creationId xmlns:a16="http://schemas.microsoft.com/office/drawing/2014/main" id="{00000000-0008-0000-0F00-0000099B3E00}"/>
            </a:ext>
          </a:extLst>
        </xdr:cNvPr>
        <xdr:cNvGrpSpPr>
          <a:grpSpLocks/>
        </xdr:cNvGrpSpPr>
      </xdr:nvGrpSpPr>
      <xdr:grpSpPr bwMode="auto">
        <a:xfrm>
          <a:off x="4105275" y="9921875"/>
          <a:ext cx="228600" cy="0"/>
          <a:chOff x="466" y="3952"/>
          <a:chExt cx="28" cy="16"/>
        </a:xfrm>
      </xdr:grpSpPr>
      <xdr:sp macro="" textlink="">
        <xdr:nvSpPr>
          <xdr:cNvPr id="4104092" name="Line 6038">
            <a:extLst>
              <a:ext uri="{FF2B5EF4-FFF2-40B4-BE49-F238E27FC236}">
                <a16:creationId xmlns:a16="http://schemas.microsoft.com/office/drawing/2014/main" id="{00000000-0008-0000-0F00-00009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3" name="Line 6039">
            <a:extLst>
              <a:ext uri="{FF2B5EF4-FFF2-40B4-BE49-F238E27FC236}">
                <a16:creationId xmlns:a16="http://schemas.microsoft.com/office/drawing/2014/main" id="{00000000-0008-0000-0F00-00009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2" name="Group 6040">
          <a:extLst>
            <a:ext uri="{FF2B5EF4-FFF2-40B4-BE49-F238E27FC236}">
              <a16:creationId xmlns:a16="http://schemas.microsoft.com/office/drawing/2014/main" id="{00000000-0008-0000-0F00-00000A9B3E00}"/>
            </a:ext>
          </a:extLst>
        </xdr:cNvPr>
        <xdr:cNvGrpSpPr>
          <a:grpSpLocks/>
        </xdr:cNvGrpSpPr>
      </xdr:nvGrpSpPr>
      <xdr:grpSpPr bwMode="auto">
        <a:xfrm>
          <a:off x="4105275" y="9921875"/>
          <a:ext cx="228600" cy="0"/>
          <a:chOff x="466" y="3952"/>
          <a:chExt cx="28" cy="16"/>
        </a:xfrm>
      </xdr:grpSpPr>
      <xdr:sp macro="" textlink="">
        <xdr:nvSpPr>
          <xdr:cNvPr id="4104090" name="Line 6041">
            <a:extLst>
              <a:ext uri="{FF2B5EF4-FFF2-40B4-BE49-F238E27FC236}">
                <a16:creationId xmlns:a16="http://schemas.microsoft.com/office/drawing/2014/main" id="{00000000-0008-0000-0F00-00009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1" name="Line 6042">
            <a:extLst>
              <a:ext uri="{FF2B5EF4-FFF2-40B4-BE49-F238E27FC236}">
                <a16:creationId xmlns:a16="http://schemas.microsoft.com/office/drawing/2014/main" id="{00000000-0008-0000-0F00-00009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3" name="Group 6043">
          <a:extLst>
            <a:ext uri="{FF2B5EF4-FFF2-40B4-BE49-F238E27FC236}">
              <a16:creationId xmlns:a16="http://schemas.microsoft.com/office/drawing/2014/main" id="{00000000-0008-0000-0F00-00000B9B3E00}"/>
            </a:ext>
          </a:extLst>
        </xdr:cNvPr>
        <xdr:cNvGrpSpPr>
          <a:grpSpLocks/>
        </xdr:cNvGrpSpPr>
      </xdr:nvGrpSpPr>
      <xdr:grpSpPr bwMode="auto">
        <a:xfrm>
          <a:off x="4105275" y="9921875"/>
          <a:ext cx="228600" cy="0"/>
          <a:chOff x="466" y="3952"/>
          <a:chExt cx="28" cy="16"/>
        </a:xfrm>
      </xdr:grpSpPr>
      <xdr:sp macro="" textlink="">
        <xdr:nvSpPr>
          <xdr:cNvPr id="4104088" name="Line 6044">
            <a:extLst>
              <a:ext uri="{FF2B5EF4-FFF2-40B4-BE49-F238E27FC236}">
                <a16:creationId xmlns:a16="http://schemas.microsoft.com/office/drawing/2014/main" id="{00000000-0008-0000-0F00-00009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9" name="Line 6045">
            <a:extLst>
              <a:ext uri="{FF2B5EF4-FFF2-40B4-BE49-F238E27FC236}">
                <a16:creationId xmlns:a16="http://schemas.microsoft.com/office/drawing/2014/main" id="{00000000-0008-0000-0F00-00009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4" name="Group 6046">
          <a:extLst>
            <a:ext uri="{FF2B5EF4-FFF2-40B4-BE49-F238E27FC236}">
              <a16:creationId xmlns:a16="http://schemas.microsoft.com/office/drawing/2014/main" id="{00000000-0008-0000-0F00-00000C9B3E00}"/>
            </a:ext>
          </a:extLst>
        </xdr:cNvPr>
        <xdr:cNvGrpSpPr>
          <a:grpSpLocks/>
        </xdr:cNvGrpSpPr>
      </xdr:nvGrpSpPr>
      <xdr:grpSpPr bwMode="auto">
        <a:xfrm>
          <a:off x="4692650" y="9921875"/>
          <a:ext cx="266700" cy="0"/>
          <a:chOff x="466" y="3952"/>
          <a:chExt cx="28" cy="16"/>
        </a:xfrm>
      </xdr:grpSpPr>
      <xdr:sp macro="" textlink="">
        <xdr:nvSpPr>
          <xdr:cNvPr id="4104086" name="Line 6047">
            <a:extLst>
              <a:ext uri="{FF2B5EF4-FFF2-40B4-BE49-F238E27FC236}">
                <a16:creationId xmlns:a16="http://schemas.microsoft.com/office/drawing/2014/main" id="{00000000-0008-0000-0F00-00009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7" name="Line 6048">
            <a:extLst>
              <a:ext uri="{FF2B5EF4-FFF2-40B4-BE49-F238E27FC236}">
                <a16:creationId xmlns:a16="http://schemas.microsoft.com/office/drawing/2014/main" id="{00000000-0008-0000-0F00-00009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5" name="Group 6049">
          <a:extLst>
            <a:ext uri="{FF2B5EF4-FFF2-40B4-BE49-F238E27FC236}">
              <a16:creationId xmlns:a16="http://schemas.microsoft.com/office/drawing/2014/main" id="{00000000-0008-0000-0F00-00000D9B3E00}"/>
            </a:ext>
          </a:extLst>
        </xdr:cNvPr>
        <xdr:cNvGrpSpPr>
          <a:grpSpLocks/>
        </xdr:cNvGrpSpPr>
      </xdr:nvGrpSpPr>
      <xdr:grpSpPr bwMode="auto">
        <a:xfrm>
          <a:off x="4692650" y="9921875"/>
          <a:ext cx="266700" cy="0"/>
          <a:chOff x="466" y="3952"/>
          <a:chExt cx="28" cy="16"/>
        </a:xfrm>
      </xdr:grpSpPr>
      <xdr:sp macro="" textlink="">
        <xdr:nvSpPr>
          <xdr:cNvPr id="4104084" name="Line 6050">
            <a:extLst>
              <a:ext uri="{FF2B5EF4-FFF2-40B4-BE49-F238E27FC236}">
                <a16:creationId xmlns:a16="http://schemas.microsoft.com/office/drawing/2014/main" id="{00000000-0008-0000-0F00-00009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5" name="Line 6051">
            <a:extLst>
              <a:ext uri="{FF2B5EF4-FFF2-40B4-BE49-F238E27FC236}">
                <a16:creationId xmlns:a16="http://schemas.microsoft.com/office/drawing/2014/main" id="{00000000-0008-0000-0F00-00009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6" name="Group 6052">
          <a:extLst>
            <a:ext uri="{FF2B5EF4-FFF2-40B4-BE49-F238E27FC236}">
              <a16:creationId xmlns:a16="http://schemas.microsoft.com/office/drawing/2014/main" id="{00000000-0008-0000-0F00-00000E9B3E00}"/>
            </a:ext>
          </a:extLst>
        </xdr:cNvPr>
        <xdr:cNvGrpSpPr>
          <a:grpSpLocks/>
        </xdr:cNvGrpSpPr>
      </xdr:nvGrpSpPr>
      <xdr:grpSpPr bwMode="auto">
        <a:xfrm>
          <a:off x="4692650" y="9921875"/>
          <a:ext cx="266700" cy="0"/>
          <a:chOff x="466" y="3952"/>
          <a:chExt cx="28" cy="16"/>
        </a:xfrm>
      </xdr:grpSpPr>
      <xdr:sp macro="" textlink="">
        <xdr:nvSpPr>
          <xdr:cNvPr id="4104082" name="Line 6053">
            <a:extLst>
              <a:ext uri="{FF2B5EF4-FFF2-40B4-BE49-F238E27FC236}">
                <a16:creationId xmlns:a16="http://schemas.microsoft.com/office/drawing/2014/main" id="{00000000-0008-0000-0F00-00009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3" name="Line 6054">
            <a:extLst>
              <a:ext uri="{FF2B5EF4-FFF2-40B4-BE49-F238E27FC236}">
                <a16:creationId xmlns:a16="http://schemas.microsoft.com/office/drawing/2014/main" id="{00000000-0008-0000-0F00-00009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7" name="Group 6055">
          <a:extLst>
            <a:ext uri="{FF2B5EF4-FFF2-40B4-BE49-F238E27FC236}">
              <a16:creationId xmlns:a16="http://schemas.microsoft.com/office/drawing/2014/main" id="{00000000-0008-0000-0F00-00000F9B3E00}"/>
            </a:ext>
          </a:extLst>
        </xdr:cNvPr>
        <xdr:cNvGrpSpPr>
          <a:grpSpLocks/>
        </xdr:cNvGrpSpPr>
      </xdr:nvGrpSpPr>
      <xdr:grpSpPr bwMode="auto">
        <a:xfrm>
          <a:off x="4692650" y="9921875"/>
          <a:ext cx="266700" cy="0"/>
          <a:chOff x="466" y="3952"/>
          <a:chExt cx="28" cy="16"/>
        </a:xfrm>
      </xdr:grpSpPr>
      <xdr:sp macro="" textlink="">
        <xdr:nvSpPr>
          <xdr:cNvPr id="4104080" name="Line 6056">
            <a:extLst>
              <a:ext uri="{FF2B5EF4-FFF2-40B4-BE49-F238E27FC236}">
                <a16:creationId xmlns:a16="http://schemas.microsoft.com/office/drawing/2014/main" id="{00000000-0008-0000-0F00-00009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1" name="Line 6057">
            <a:extLst>
              <a:ext uri="{FF2B5EF4-FFF2-40B4-BE49-F238E27FC236}">
                <a16:creationId xmlns:a16="http://schemas.microsoft.com/office/drawing/2014/main" id="{00000000-0008-0000-0F00-00009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8" name="Group 6058">
          <a:extLst>
            <a:ext uri="{FF2B5EF4-FFF2-40B4-BE49-F238E27FC236}">
              <a16:creationId xmlns:a16="http://schemas.microsoft.com/office/drawing/2014/main" id="{00000000-0008-0000-0F00-0000109B3E00}"/>
            </a:ext>
          </a:extLst>
        </xdr:cNvPr>
        <xdr:cNvGrpSpPr>
          <a:grpSpLocks/>
        </xdr:cNvGrpSpPr>
      </xdr:nvGrpSpPr>
      <xdr:grpSpPr bwMode="auto">
        <a:xfrm>
          <a:off x="4692650" y="9921875"/>
          <a:ext cx="266700" cy="0"/>
          <a:chOff x="466" y="3952"/>
          <a:chExt cx="28" cy="16"/>
        </a:xfrm>
      </xdr:grpSpPr>
      <xdr:sp macro="" textlink="">
        <xdr:nvSpPr>
          <xdr:cNvPr id="4104078" name="Line 6059">
            <a:extLst>
              <a:ext uri="{FF2B5EF4-FFF2-40B4-BE49-F238E27FC236}">
                <a16:creationId xmlns:a16="http://schemas.microsoft.com/office/drawing/2014/main" id="{00000000-0008-0000-0F00-00008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9" name="Line 6060">
            <a:extLst>
              <a:ext uri="{FF2B5EF4-FFF2-40B4-BE49-F238E27FC236}">
                <a16:creationId xmlns:a16="http://schemas.microsoft.com/office/drawing/2014/main" id="{00000000-0008-0000-0F00-00008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9" name="Group 6061">
          <a:extLst>
            <a:ext uri="{FF2B5EF4-FFF2-40B4-BE49-F238E27FC236}">
              <a16:creationId xmlns:a16="http://schemas.microsoft.com/office/drawing/2014/main" id="{00000000-0008-0000-0F00-0000119B3E00}"/>
            </a:ext>
          </a:extLst>
        </xdr:cNvPr>
        <xdr:cNvGrpSpPr>
          <a:grpSpLocks/>
        </xdr:cNvGrpSpPr>
      </xdr:nvGrpSpPr>
      <xdr:grpSpPr bwMode="auto">
        <a:xfrm>
          <a:off x="4105275" y="9921875"/>
          <a:ext cx="228600" cy="0"/>
          <a:chOff x="466" y="3952"/>
          <a:chExt cx="28" cy="16"/>
        </a:xfrm>
      </xdr:grpSpPr>
      <xdr:sp macro="" textlink="">
        <xdr:nvSpPr>
          <xdr:cNvPr id="4104076" name="Line 6062">
            <a:extLst>
              <a:ext uri="{FF2B5EF4-FFF2-40B4-BE49-F238E27FC236}">
                <a16:creationId xmlns:a16="http://schemas.microsoft.com/office/drawing/2014/main" id="{00000000-0008-0000-0F00-00008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7" name="Line 6063">
            <a:extLst>
              <a:ext uri="{FF2B5EF4-FFF2-40B4-BE49-F238E27FC236}">
                <a16:creationId xmlns:a16="http://schemas.microsoft.com/office/drawing/2014/main" id="{00000000-0008-0000-0F00-00008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30" name="Group 6064">
          <a:extLst>
            <a:ext uri="{FF2B5EF4-FFF2-40B4-BE49-F238E27FC236}">
              <a16:creationId xmlns:a16="http://schemas.microsoft.com/office/drawing/2014/main" id="{00000000-0008-0000-0F00-0000129B3E00}"/>
            </a:ext>
          </a:extLst>
        </xdr:cNvPr>
        <xdr:cNvGrpSpPr>
          <a:grpSpLocks/>
        </xdr:cNvGrpSpPr>
      </xdr:nvGrpSpPr>
      <xdr:grpSpPr bwMode="auto">
        <a:xfrm>
          <a:off x="4105275" y="9921875"/>
          <a:ext cx="228600" cy="0"/>
          <a:chOff x="466" y="3952"/>
          <a:chExt cx="28" cy="16"/>
        </a:xfrm>
      </xdr:grpSpPr>
      <xdr:sp macro="" textlink="">
        <xdr:nvSpPr>
          <xdr:cNvPr id="4104074" name="Line 6065">
            <a:extLst>
              <a:ext uri="{FF2B5EF4-FFF2-40B4-BE49-F238E27FC236}">
                <a16:creationId xmlns:a16="http://schemas.microsoft.com/office/drawing/2014/main" id="{00000000-0008-0000-0F00-00008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5" name="Line 6066">
            <a:extLst>
              <a:ext uri="{FF2B5EF4-FFF2-40B4-BE49-F238E27FC236}">
                <a16:creationId xmlns:a16="http://schemas.microsoft.com/office/drawing/2014/main" id="{00000000-0008-0000-0F00-00008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1" name="Group 6067">
          <a:extLst>
            <a:ext uri="{FF2B5EF4-FFF2-40B4-BE49-F238E27FC236}">
              <a16:creationId xmlns:a16="http://schemas.microsoft.com/office/drawing/2014/main" id="{00000000-0008-0000-0F00-0000139B3E00}"/>
            </a:ext>
          </a:extLst>
        </xdr:cNvPr>
        <xdr:cNvGrpSpPr>
          <a:grpSpLocks/>
        </xdr:cNvGrpSpPr>
      </xdr:nvGrpSpPr>
      <xdr:grpSpPr bwMode="auto">
        <a:xfrm>
          <a:off x="4692650" y="9921875"/>
          <a:ext cx="266700" cy="0"/>
          <a:chOff x="466" y="3952"/>
          <a:chExt cx="28" cy="16"/>
        </a:xfrm>
      </xdr:grpSpPr>
      <xdr:sp macro="" textlink="">
        <xdr:nvSpPr>
          <xdr:cNvPr id="4104072" name="Line 6068">
            <a:extLst>
              <a:ext uri="{FF2B5EF4-FFF2-40B4-BE49-F238E27FC236}">
                <a16:creationId xmlns:a16="http://schemas.microsoft.com/office/drawing/2014/main" id="{00000000-0008-0000-0F00-00008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3" name="Line 6069">
            <a:extLst>
              <a:ext uri="{FF2B5EF4-FFF2-40B4-BE49-F238E27FC236}">
                <a16:creationId xmlns:a16="http://schemas.microsoft.com/office/drawing/2014/main" id="{00000000-0008-0000-0F00-00008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2" name="Group 6070">
          <a:extLst>
            <a:ext uri="{FF2B5EF4-FFF2-40B4-BE49-F238E27FC236}">
              <a16:creationId xmlns:a16="http://schemas.microsoft.com/office/drawing/2014/main" id="{00000000-0008-0000-0F00-0000149B3E00}"/>
            </a:ext>
          </a:extLst>
        </xdr:cNvPr>
        <xdr:cNvGrpSpPr>
          <a:grpSpLocks/>
        </xdr:cNvGrpSpPr>
      </xdr:nvGrpSpPr>
      <xdr:grpSpPr bwMode="auto">
        <a:xfrm>
          <a:off x="4692650" y="9921875"/>
          <a:ext cx="266700" cy="0"/>
          <a:chOff x="466" y="3952"/>
          <a:chExt cx="28" cy="16"/>
        </a:xfrm>
      </xdr:grpSpPr>
      <xdr:sp macro="" textlink="">
        <xdr:nvSpPr>
          <xdr:cNvPr id="4104070" name="Line 6071">
            <a:extLst>
              <a:ext uri="{FF2B5EF4-FFF2-40B4-BE49-F238E27FC236}">
                <a16:creationId xmlns:a16="http://schemas.microsoft.com/office/drawing/2014/main" id="{00000000-0008-0000-0F00-00008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1" name="Line 6072">
            <a:extLst>
              <a:ext uri="{FF2B5EF4-FFF2-40B4-BE49-F238E27FC236}">
                <a16:creationId xmlns:a16="http://schemas.microsoft.com/office/drawing/2014/main" id="{00000000-0008-0000-0F00-00008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33" name="Group 6073">
          <a:extLst>
            <a:ext uri="{FF2B5EF4-FFF2-40B4-BE49-F238E27FC236}">
              <a16:creationId xmlns:a16="http://schemas.microsoft.com/office/drawing/2014/main" id="{00000000-0008-0000-0F00-0000159B3E00}"/>
            </a:ext>
          </a:extLst>
        </xdr:cNvPr>
        <xdr:cNvGrpSpPr>
          <a:grpSpLocks/>
        </xdr:cNvGrpSpPr>
      </xdr:nvGrpSpPr>
      <xdr:grpSpPr bwMode="auto">
        <a:xfrm>
          <a:off x="4105275" y="9921875"/>
          <a:ext cx="244475" cy="0"/>
          <a:chOff x="466" y="3952"/>
          <a:chExt cx="28" cy="16"/>
        </a:xfrm>
      </xdr:grpSpPr>
      <xdr:sp macro="" textlink="">
        <xdr:nvSpPr>
          <xdr:cNvPr id="4104068" name="Line 6074">
            <a:extLst>
              <a:ext uri="{FF2B5EF4-FFF2-40B4-BE49-F238E27FC236}">
                <a16:creationId xmlns:a16="http://schemas.microsoft.com/office/drawing/2014/main" id="{00000000-0008-0000-0F00-00008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9" name="Line 6075">
            <a:extLst>
              <a:ext uri="{FF2B5EF4-FFF2-40B4-BE49-F238E27FC236}">
                <a16:creationId xmlns:a16="http://schemas.microsoft.com/office/drawing/2014/main" id="{00000000-0008-0000-0F00-00008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934" name="Group 6076">
          <a:extLst>
            <a:ext uri="{FF2B5EF4-FFF2-40B4-BE49-F238E27FC236}">
              <a16:creationId xmlns:a16="http://schemas.microsoft.com/office/drawing/2014/main" id="{00000000-0008-0000-0F00-0000169B3E00}"/>
            </a:ext>
          </a:extLst>
        </xdr:cNvPr>
        <xdr:cNvGrpSpPr>
          <a:grpSpLocks/>
        </xdr:cNvGrpSpPr>
      </xdr:nvGrpSpPr>
      <xdr:grpSpPr bwMode="auto">
        <a:xfrm>
          <a:off x="5470525" y="9921875"/>
          <a:ext cx="228600" cy="0"/>
          <a:chOff x="466" y="3952"/>
          <a:chExt cx="28" cy="16"/>
        </a:xfrm>
      </xdr:grpSpPr>
      <xdr:sp macro="" textlink="">
        <xdr:nvSpPr>
          <xdr:cNvPr id="4104066" name="Line 6077">
            <a:extLst>
              <a:ext uri="{FF2B5EF4-FFF2-40B4-BE49-F238E27FC236}">
                <a16:creationId xmlns:a16="http://schemas.microsoft.com/office/drawing/2014/main" id="{00000000-0008-0000-0F00-00008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7" name="Line 6078">
            <a:extLst>
              <a:ext uri="{FF2B5EF4-FFF2-40B4-BE49-F238E27FC236}">
                <a16:creationId xmlns:a16="http://schemas.microsoft.com/office/drawing/2014/main" id="{00000000-0008-0000-0F00-00008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5" name="Group 6079">
          <a:extLst>
            <a:ext uri="{FF2B5EF4-FFF2-40B4-BE49-F238E27FC236}">
              <a16:creationId xmlns:a16="http://schemas.microsoft.com/office/drawing/2014/main" id="{00000000-0008-0000-0F00-0000179B3E00}"/>
            </a:ext>
          </a:extLst>
        </xdr:cNvPr>
        <xdr:cNvGrpSpPr>
          <a:grpSpLocks/>
        </xdr:cNvGrpSpPr>
      </xdr:nvGrpSpPr>
      <xdr:grpSpPr bwMode="auto">
        <a:xfrm>
          <a:off x="4692650" y="9921875"/>
          <a:ext cx="266700" cy="0"/>
          <a:chOff x="466" y="3952"/>
          <a:chExt cx="28" cy="16"/>
        </a:xfrm>
      </xdr:grpSpPr>
      <xdr:sp macro="" textlink="">
        <xdr:nvSpPr>
          <xdr:cNvPr id="4104064" name="Line 6080">
            <a:extLst>
              <a:ext uri="{FF2B5EF4-FFF2-40B4-BE49-F238E27FC236}">
                <a16:creationId xmlns:a16="http://schemas.microsoft.com/office/drawing/2014/main" id="{00000000-0008-0000-0F00-00008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5" name="Line 6081">
            <a:extLst>
              <a:ext uri="{FF2B5EF4-FFF2-40B4-BE49-F238E27FC236}">
                <a16:creationId xmlns:a16="http://schemas.microsoft.com/office/drawing/2014/main" id="{00000000-0008-0000-0F00-00008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6" name="Group 6082">
          <a:extLst>
            <a:ext uri="{FF2B5EF4-FFF2-40B4-BE49-F238E27FC236}">
              <a16:creationId xmlns:a16="http://schemas.microsoft.com/office/drawing/2014/main" id="{00000000-0008-0000-0F00-0000189B3E00}"/>
            </a:ext>
          </a:extLst>
        </xdr:cNvPr>
        <xdr:cNvGrpSpPr>
          <a:grpSpLocks/>
        </xdr:cNvGrpSpPr>
      </xdr:nvGrpSpPr>
      <xdr:grpSpPr bwMode="auto">
        <a:xfrm>
          <a:off x="4692650" y="9921875"/>
          <a:ext cx="266700" cy="0"/>
          <a:chOff x="466" y="3952"/>
          <a:chExt cx="28" cy="16"/>
        </a:xfrm>
      </xdr:grpSpPr>
      <xdr:sp macro="" textlink="">
        <xdr:nvSpPr>
          <xdr:cNvPr id="4104062" name="Line 6083">
            <a:extLst>
              <a:ext uri="{FF2B5EF4-FFF2-40B4-BE49-F238E27FC236}">
                <a16:creationId xmlns:a16="http://schemas.microsoft.com/office/drawing/2014/main" id="{00000000-0008-0000-0F00-00007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3" name="Line 6084">
            <a:extLst>
              <a:ext uri="{FF2B5EF4-FFF2-40B4-BE49-F238E27FC236}">
                <a16:creationId xmlns:a16="http://schemas.microsoft.com/office/drawing/2014/main" id="{00000000-0008-0000-0F00-00007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7" name="Group 6085">
          <a:extLst>
            <a:ext uri="{FF2B5EF4-FFF2-40B4-BE49-F238E27FC236}">
              <a16:creationId xmlns:a16="http://schemas.microsoft.com/office/drawing/2014/main" id="{00000000-0008-0000-0F00-0000199B3E00}"/>
            </a:ext>
          </a:extLst>
        </xdr:cNvPr>
        <xdr:cNvGrpSpPr>
          <a:grpSpLocks/>
        </xdr:cNvGrpSpPr>
      </xdr:nvGrpSpPr>
      <xdr:grpSpPr bwMode="auto">
        <a:xfrm>
          <a:off x="4692650" y="9921875"/>
          <a:ext cx="266700" cy="0"/>
          <a:chOff x="466" y="3952"/>
          <a:chExt cx="28" cy="16"/>
        </a:xfrm>
      </xdr:grpSpPr>
      <xdr:sp macro="" textlink="">
        <xdr:nvSpPr>
          <xdr:cNvPr id="4104060" name="Line 6086">
            <a:extLst>
              <a:ext uri="{FF2B5EF4-FFF2-40B4-BE49-F238E27FC236}">
                <a16:creationId xmlns:a16="http://schemas.microsoft.com/office/drawing/2014/main" id="{00000000-0008-0000-0F00-00007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1" name="Line 6087">
            <a:extLst>
              <a:ext uri="{FF2B5EF4-FFF2-40B4-BE49-F238E27FC236}">
                <a16:creationId xmlns:a16="http://schemas.microsoft.com/office/drawing/2014/main" id="{00000000-0008-0000-0F00-00007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8" name="Group 6088">
          <a:extLst>
            <a:ext uri="{FF2B5EF4-FFF2-40B4-BE49-F238E27FC236}">
              <a16:creationId xmlns:a16="http://schemas.microsoft.com/office/drawing/2014/main" id="{00000000-0008-0000-0F00-00001A9B3E00}"/>
            </a:ext>
          </a:extLst>
        </xdr:cNvPr>
        <xdr:cNvGrpSpPr>
          <a:grpSpLocks/>
        </xdr:cNvGrpSpPr>
      </xdr:nvGrpSpPr>
      <xdr:grpSpPr bwMode="auto">
        <a:xfrm>
          <a:off x="4692650" y="9921875"/>
          <a:ext cx="266700" cy="0"/>
          <a:chOff x="466" y="3952"/>
          <a:chExt cx="28" cy="16"/>
        </a:xfrm>
      </xdr:grpSpPr>
      <xdr:sp macro="" textlink="">
        <xdr:nvSpPr>
          <xdr:cNvPr id="4104058" name="Line 6089">
            <a:extLst>
              <a:ext uri="{FF2B5EF4-FFF2-40B4-BE49-F238E27FC236}">
                <a16:creationId xmlns:a16="http://schemas.microsoft.com/office/drawing/2014/main" id="{00000000-0008-0000-0F00-00007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9" name="Line 6090">
            <a:extLst>
              <a:ext uri="{FF2B5EF4-FFF2-40B4-BE49-F238E27FC236}">
                <a16:creationId xmlns:a16="http://schemas.microsoft.com/office/drawing/2014/main" id="{00000000-0008-0000-0F00-00007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939" name="Group 6091">
          <a:extLst>
            <a:ext uri="{FF2B5EF4-FFF2-40B4-BE49-F238E27FC236}">
              <a16:creationId xmlns:a16="http://schemas.microsoft.com/office/drawing/2014/main" id="{00000000-0008-0000-0F00-00001B9B3E00}"/>
            </a:ext>
          </a:extLst>
        </xdr:cNvPr>
        <xdr:cNvGrpSpPr>
          <a:grpSpLocks/>
        </xdr:cNvGrpSpPr>
      </xdr:nvGrpSpPr>
      <xdr:grpSpPr bwMode="auto">
        <a:xfrm>
          <a:off x="4568825" y="9921875"/>
          <a:ext cx="228600" cy="0"/>
          <a:chOff x="466" y="3952"/>
          <a:chExt cx="28" cy="16"/>
        </a:xfrm>
      </xdr:grpSpPr>
      <xdr:sp macro="" textlink="">
        <xdr:nvSpPr>
          <xdr:cNvPr id="4104056" name="Line 6092">
            <a:extLst>
              <a:ext uri="{FF2B5EF4-FFF2-40B4-BE49-F238E27FC236}">
                <a16:creationId xmlns:a16="http://schemas.microsoft.com/office/drawing/2014/main" id="{00000000-0008-0000-0F00-00007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7" name="Line 6093">
            <a:extLst>
              <a:ext uri="{FF2B5EF4-FFF2-40B4-BE49-F238E27FC236}">
                <a16:creationId xmlns:a16="http://schemas.microsoft.com/office/drawing/2014/main" id="{00000000-0008-0000-0F00-00007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0" name="Group 6094">
          <a:extLst>
            <a:ext uri="{FF2B5EF4-FFF2-40B4-BE49-F238E27FC236}">
              <a16:creationId xmlns:a16="http://schemas.microsoft.com/office/drawing/2014/main" id="{00000000-0008-0000-0F00-00001C9B3E00}"/>
            </a:ext>
          </a:extLst>
        </xdr:cNvPr>
        <xdr:cNvGrpSpPr>
          <a:grpSpLocks/>
        </xdr:cNvGrpSpPr>
      </xdr:nvGrpSpPr>
      <xdr:grpSpPr bwMode="auto">
        <a:xfrm>
          <a:off x="4105275" y="9921875"/>
          <a:ext cx="244475" cy="0"/>
          <a:chOff x="466" y="3952"/>
          <a:chExt cx="28" cy="16"/>
        </a:xfrm>
      </xdr:grpSpPr>
      <xdr:sp macro="" textlink="">
        <xdr:nvSpPr>
          <xdr:cNvPr id="4104054" name="Line 6095">
            <a:extLst>
              <a:ext uri="{FF2B5EF4-FFF2-40B4-BE49-F238E27FC236}">
                <a16:creationId xmlns:a16="http://schemas.microsoft.com/office/drawing/2014/main" id="{00000000-0008-0000-0F00-00007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5" name="Line 6096">
            <a:extLst>
              <a:ext uri="{FF2B5EF4-FFF2-40B4-BE49-F238E27FC236}">
                <a16:creationId xmlns:a16="http://schemas.microsoft.com/office/drawing/2014/main" id="{00000000-0008-0000-0F00-00007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1" name="Group 6097">
          <a:extLst>
            <a:ext uri="{FF2B5EF4-FFF2-40B4-BE49-F238E27FC236}">
              <a16:creationId xmlns:a16="http://schemas.microsoft.com/office/drawing/2014/main" id="{00000000-0008-0000-0F00-00001D9B3E00}"/>
            </a:ext>
          </a:extLst>
        </xdr:cNvPr>
        <xdr:cNvGrpSpPr>
          <a:grpSpLocks/>
        </xdr:cNvGrpSpPr>
      </xdr:nvGrpSpPr>
      <xdr:grpSpPr bwMode="auto">
        <a:xfrm>
          <a:off x="4692650" y="9921875"/>
          <a:ext cx="266700" cy="0"/>
          <a:chOff x="466" y="3952"/>
          <a:chExt cx="28" cy="16"/>
        </a:xfrm>
      </xdr:grpSpPr>
      <xdr:sp macro="" textlink="">
        <xdr:nvSpPr>
          <xdr:cNvPr id="4104052" name="Line 6098">
            <a:extLst>
              <a:ext uri="{FF2B5EF4-FFF2-40B4-BE49-F238E27FC236}">
                <a16:creationId xmlns:a16="http://schemas.microsoft.com/office/drawing/2014/main" id="{00000000-0008-0000-0F00-00007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3" name="Line 6099">
            <a:extLst>
              <a:ext uri="{FF2B5EF4-FFF2-40B4-BE49-F238E27FC236}">
                <a16:creationId xmlns:a16="http://schemas.microsoft.com/office/drawing/2014/main" id="{00000000-0008-0000-0F00-00007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2" name="Group 6100">
          <a:extLst>
            <a:ext uri="{FF2B5EF4-FFF2-40B4-BE49-F238E27FC236}">
              <a16:creationId xmlns:a16="http://schemas.microsoft.com/office/drawing/2014/main" id="{00000000-0008-0000-0F00-00001E9B3E00}"/>
            </a:ext>
          </a:extLst>
        </xdr:cNvPr>
        <xdr:cNvGrpSpPr>
          <a:grpSpLocks/>
        </xdr:cNvGrpSpPr>
      </xdr:nvGrpSpPr>
      <xdr:grpSpPr bwMode="auto">
        <a:xfrm>
          <a:off x="4105275" y="9921875"/>
          <a:ext cx="244475" cy="0"/>
          <a:chOff x="466" y="3952"/>
          <a:chExt cx="28" cy="16"/>
        </a:xfrm>
      </xdr:grpSpPr>
      <xdr:sp macro="" textlink="">
        <xdr:nvSpPr>
          <xdr:cNvPr id="4104050" name="Line 6101">
            <a:extLst>
              <a:ext uri="{FF2B5EF4-FFF2-40B4-BE49-F238E27FC236}">
                <a16:creationId xmlns:a16="http://schemas.microsoft.com/office/drawing/2014/main" id="{00000000-0008-0000-0F00-00007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1" name="Line 6102">
            <a:extLst>
              <a:ext uri="{FF2B5EF4-FFF2-40B4-BE49-F238E27FC236}">
                <a16:creationId xmlns:a16="http://schemas.microsoft.com/office/drawing/2014/main" id="{00000000-0008-0000-0F00-00007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3" name="Group 6103">
          <a:extLst>
            <a:ext uri="{FF2B5EF4-FFF2-40B4-BE49-F238E27FC236}">
              <a16:creationId xmlns:a16="http://schemas.microsoft.com/office/drawing/2014/main" id="{00000000-0008-0000-0F00-00001F9B3E00}"/>
            </a:ext>
          </a:extLst>
        </xdr:cNvPr>
        <xdr:cNvGrpSpPr>
          <a:grpSpLocks/>
        </xdr:cNvGrpSpPr>
      </xdr:nvGrpSpPr>
      <xdr:grpSpPr bwMode="auto">
        <a:xfrm>
          <a:off x="4692650" y="9921875"/>
          <a:ext cx="266700" cy="0"/>
          <a:chOff x="466" y="3952"/>
          <a:chExt cx="28" cy="16"/>
        </a:xfrm>
      </xdr:grpSpPr>
      <xdr:sp macro="" textlink="">
        <xdr:nvSpPr>
          <xdr:cNvPr id="4104048" name="Line 6104">
            <a:extLst>
              <a:ext uri="{FF2B5EF4-FFF2-40B4-BE49-F238E27FC236}">
                <a16:creationId xmlns:a16="http://schemas.microsoft.com/office/drawing/2014/main" id="{00000000-0008-0000-0F00-00007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9" name="Line 6105">
            <a:extLst>
              <a:ext uri="{FF2B5EF4-FFF2-40B4-BE49-F238E27FC236}">
                <a16:creationId xmlns:a16="http://schemas.microsoft.com/office/drawing/2014/main" id="{00000000-0008-0000-0F00-00007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4" name="Group 6106">
          <a:extLst>
            <a:ext uri="{FF2B5EF4-FFF2-40B4-BE49-F238E27FC236}">
              <a16:creationId xmlns:a16="http://schemas.microsoft.com/office/drawing/2014/main" id="{00000000-0008-0000-0F00-0000209B3E00}"/>
            </a:ext>
          </a:extLst>
        </xdr:cNvPr>
        <xdr:cNvGrpSpPr>
          <a:grpSpLocks/>
        </xdr:cNvGrpSpPr>
      </xdr:nvGrpSpPr>
      <xdr:grpSpPr bwMode="auto">
        <a:xfrm>
          <a:off x="4105275" y="9921875"/>
          <a:ext cx="244475" cy="0"/>
          <a:chOff x="466" y="3952"/>
          <a:chExt cx="28" cy="16"/>
        </a:xfrm>
      </xdr:grpSpPr>
      <xdr:sp macro="" textlink="">
        <xdr:nvSpPr>
          <xdr:cNvPr id="4104046" name="Line 6107">
            <a:extLst>
              <a:ext uri="{FF2B5EF4-FFF2-40B4-BE49-F238E27FC236}">
                <a16:creationId xmlns:a16="http://schemas.microsoft.com/office/drawing/2014/main" id="{00000000-0008-0000-0F00-00006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7" name="Line 6108">
            <a:extLst>
              <a:ext uri="{FF2B5EF4-FFF2-40B4-BE49-F238E27FC236}">
                <a16:creationId xmlns:a16="http://schemas.microsoft.com/office/drawing/2014/main" id="{00000000-0008-0000-0F00-00006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5" name="Group 6109">
          <a:extLst>
            <a:ext uri="{FF2B5EF4-FFF2-40B4-BE49-F238E27FC236}">
              <a16:creationId xmlns:a16="http://schemas.microsoft.com/office/drawing/2014/main" id="{00000000-0008-0000-0F00-0000219B3E00}"/>
            </a:ext>
          </a:extLst>
        </xdr:cNvPr>
        <xdr:cNvGrpSpPr>
          <a:grpSpLocks/>
        </xdr:cNvGrpSpPr>
      </xdr:nvGrpSpPr>
      <xdr:grpSpPr bwMode="auto">
        <a:xfrm>
          <a:off x="4692650" y="9921875"/>
          <a:ext cx="266700" cy="0"/>
          <a:chOff x="466" y="3952"/>
          <a:chExt cx="28" cy="16"/>
        </a:xfrm>
      </xdr:grpSpPr>
      <xdr:sp macro="" textlink="">
        <xdr:nvSpPr>
          <xdr:cNvPr id="4104044" name="Line 6110">
            <a:extLst>
              <a:ext uri="{FF2B5EF4-FFF2-40B4-BE49-F238E27FC236}">
                <a16:creationId xmlns:a16="http://schemas.microsoft.com/office/drawing/2014/main" id="{00000000-0008-0000-0F00-00006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5" name="Line 6111">
            <a:extLst>
              <a:ext uri="{FF2B5EF4-FFF2-40B4-BE49-F238E27FC236}">
                <a16:creationId xmlns:a16="http://schemas.microsoft.com/office/drawing/2014/main" id="{00000000-0008-0000-0F00-00006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6" name="Group 6112">
          <a:extLst>
            <a:ext uri="{FF2B5EF4-FFF2-40B4-BE49-F238E27FC236}">
              <a16:creationId xmlns:a16="http://schemas.microsoft.com/office/drawing/2014/main" id="{00000000-0008-0000-0F00-0000229B3E00}"/>
            </a:ext>
          </a:extLst>
        </xdr:cNvPr>
        <xdr:cNvGrpSpPr>
          <a:grpSpLocks/>
        </xdr:cNvGrpSpPr>
      </xdr:nvGrpSpPr>
      <xdr:grpSpPr bwMode="auto">
        <a:xfrm>
          <a:off x="4105275" y="9921875"/>
          <a:ext cx="244475" cy="0"/>
          <a:chOff x="466" y="3952"/>
          <a:chExt cx="28" cy="16"/>
        </a:xfrm>
      </xdr:grpSpPr>
      <xdr:sp macro="" textlink="">
        <xdr:nvSpPr>
          <xdr:cNvPr id="4104042" name="Line 6113">
            <a:extLst>
              <a:ext uri="{FF2B5EF4-FFF2-40B4-BE49-F238E27FC236}">
                <a16:creationId xmlns:a16="http://schemas.microsoft.com/office/drawing/2014/main" id="{00000000-0008-0000-0F00-00006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3" name="Line 6114">
            <a:extLst>
              <a:ext uri="{FF2B5EF4-FFF2-40B4-BE49-F238E27FC236}">
                <a16:creationId xmlns:a16="http://schemas.microsoft.com/office/drawing/2014/main" id="{00000000-0008-0000-0F00-00006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7" name="Group 6115">
          <a:extLst>
            <a:ext uri="{FF2B5EF4-FFF2-40B4-BE49-F238E27FC236}">
              <a16:creationId xmlns:a16="http://schemas.microsoft.com/office/drawing/2014/main" id="{00000000-0008-0000-0F00-0000239B3E00}"/>
            </a:ext>
          </a:extLst>
        </xdr:cNvPr>
        <xdr:cNvGrpSpPr>
          <a:grpSpLocks/>
        </xdr:cNvGrpSpPr>
      </xdr:nvGrpSpPr>
      <xdr:grpSpPr bwMode="auto">
        <a:xfrm>
          <a:off x="4105275" y="9921875"/>
          <a:ext cx="244475" cy="0"/>
          <a:chOff x="466" y="3952"/>
          <a:chExt cx="28" cy="16"/>
        </a:xfrm>
      </xdr:grpSpPr>
      <xdr:sp macro="" textlink="">
        <xdr:nvSpPr>
          <xdr:cNvPr id="4104040" name="Line 6116">
            <a:extLst>
              <a:ext uri="{FF2B5EF4-FFF2-40B4-BE49-F238E27FC236}">
                <a16:creationId xmlns:a16="http://schemas.microsoft.com/office/drawing/2014/main" id="{00000000-0008-0000-0F00-00006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1" name="Line 6117">
            <a:extLst>
              <a:ext uri="{FF2B5EF4-FFF2-40B4-BE49-F238E27FC236}">
                <a16:creationId xmlns:a16="http://schemas.microsoft.com/office/drawing/2014/main" id="{00000000-0008-0000-0F00-00006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8" name="Group 6118">
          <a:extLst>
            <a:ext uri="{FF2B5EF4-FFF2-40B4-BE49-F238E27FC236}">
              <a16:creationId xmlns:a16="http://schemas.microsoft.com/office/drawing/2014/main" id="{00000000-0008-0000-0F00-0000249B3E00}"/>
            </a:ext>
          </a:extLst>
        </xdr:cNvPr>
        <xdr:cNvGrpSpPr>
          <a:grpSpLocks/>
        </xdr:cNvGrpSpPr>
      </xdr:nvGrpSpPr>
      <xdr:grpSpPr bwMode="auto">
        <a:xfrm>
          <a:off x="4105275" y="9921875"/>
          <a:ext cx="244475" cy="0"/>
          <a:chOff x="466" y="3952"/>
          <a:chExt cx="28" cy="16"/>
        </a:xfrm>
      </xdr:grpSpPr>
      <xdr:sp macro="" textlink="">
        <xdr:nvSpPr>
          <xdr:cNvPr id="4104038" name="Line 6119">
            <a:extLst>
              <a:ext uri="{FF2B5EF4-FFF2-40B4-BE49-F238E27FC236}">
                <a16:creationId xmlns:a16="http://schemas.microsoft.com/office/drawing/2014/main" id="{00000000-0008-0000-0F00-00006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9" name="Line 6120">
            <a:extLst>
              <a:ext uri="{FF2B5EF4-FFF2-40B4-BE49-F238E27FC236}">
                <a16:creationId xmlns:a16="http://schemas.microsoft.com/office/drawing/2014/main" id="{00000000-0008-0000-0F00-00006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9" name="Group 6121">
          <a:extLst>
            <a:ext uri="{FF2B5EF4-FFF2-40B4-BE49-F238E27FC236}">
              <a16:creationId xmlns:a16="http://schemas.microsoft.com/office/drawing/2014/main" id="{00000000-0008-0000-0F00-0000259B3E00}"/>
            </a:ext>
          </a:extLst>
        </xdr:cNvPr>
        <xdr:cNvGrpSpPr>
          <a:grpSpLocks/>
        </xdr:cNvGrpSpPr>
      </xdr:nvGrpSpPr>
      <xdr:grpSpPr bwMode="auto">
        <a:xfrm>
          <a:off x="4105275" y="9921875"/>
          <a:ext cx="244475" cy="0"/>
          <a:chOff x="466" y="3952"/>
          <a:chExt cx="28" cy="16"/>
        </a:xfrm>
      </xdr:grpSpPr>
      <xdr:sp macro="" textlink="">
        <xdr:nvSpPr>
          <xdr:cNvPr id="4104036" name="Line 6122">
            <a:extLst>
              <a:ext uri="{FF2B5EF4-FFF2-40B4-BE49-F238E27FC236}">
                <a16:creationId xmlns:a16="http://schemas.microsoft.com/office/drawing/2014/main" id="{00000000-0008-0000-0F00-00006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7" name="Line 6123">
            <a:extLst>
              <a:ext uri="{FF2B5EF4-FFF2-40B4-BE49-F238E27FC236}">
                <a16:creationId xmlns:a16="http://schemas.microsoft.com/office/drawing/2014/main" id="{00000000-0008-0000-0F00-00006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0" name="Group 6124">
          <a:extLst>
            <a:ext uri="{FF2B5EF4-FFF2-40B4-BE49-F238E27FC236}">
              <a16:creationId xmlns:a16="http://schemas.microsoft.com/office/drawing/2014/main" id="{00000000-0008-0000-0F00-0000269B3E00}"/>
            </a:ext>
          </a:extLst>
        </xdr:cNvPr>
        <xdr:cNvGrpSpPr>
          <a:grpSpLocks/>
        </xdr:cNvGrpSpPr>
      </xdr:nvGrpSpPr>
      <xdr:grpSpPr bwMode="auto">
        <a:xfrm>
          <a:off x="5127625" y="9921875"/>
          <a:ext cx="0" cy="0"/>
          <a:chOff x="466" y="3952"/>
          <a:chExt cx="28" cy="16"/>
        </a:xfrm>
      </xdr:grpSpPr>
      <xdr:sp macro="" textlink="">
        <xdr:nvSpPr>
          <xdr:cNvPr id="4104034" name="Line 6125">
            <a:extLst>
              <a:ext uri="{FF2B5EF4-FFF2-40B4-BE49-F238E27FC236}">
                <a16:creationId xmlns:a16="http://schemas.microsoft.com/office/drawing/2014/main" id="{00000000-0008-0000-0F00-00006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5" name="Line 6126">
            <a:extLst>
              <a:ext uri="{FF2B5EF4-FFF2-40B4-BE49-F238E27FC236}">
                <a16:creationId xmlns:a16="http://schemas.microsoft.com/office/drawing/2014/main" id="{00000000-0008-0000-0F00-00006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1" name="Group 6127">
          <a:extLst>
            <a:ext uri="{FF2B5EF4-FFF2-40B4-BE49-F238E27FC236}">
              <a16:creationId xmlns:a16="http://schemas.microsoft.com/office/drawing/2014/main" id="{00000000-0008-0000-0F00-0000279B3E00}"/>
            </a:ext>
          </a:extLst>
        </xdr:cNvPr>
        <xdr:cNvGrpSpPr>
          <a:grpSpLocks/>
        </xdr:cNvGrpSpPr>
      </xdr:nvGrpSpPr>
      <xdr:grpSpPr bwMode="auto">
        <a:xfrm>
          <a:off x="5127625" y="9921875"/>
          <a:ext cx="0" cy="0"/>
          <a:chOff x="466" y="3952"/>
          <a:chExt cx="28" cy="16"/>
        </a:xfrm>
      </xdr:grpSpPr>
      <xdr:sp macro="" textlink="">
        <xdr:nvSpPr>
          <xdr:cNvPr id="4104032" name="Line 6128">
            <a:extLst>
              <a:ext uri="{FF2B5EF4-FFF2-40B4-BE49-F238E27FC236}">
                <a16:creationId xmlns:a16="http://schemas.microsoft.com/office/drawing/2014/main" id="{00000000-0008-0000-0F00-00006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3" name="Line 6129">
            <a:extLst>
              <a:ext uri="{FF2B5EF4-FFF2-40B4-BE49-F238E27FC236}">
                <a16:creationId xmlns:a16="http://schemas.microsoft.com/office/drawing/2014/main" id="{00000000-0008-0000-0F00-00006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2" name="Group 6130">
          <a:extLst>
            <a:ext uri="{FF2B5EF4-FFF2-40B4-BE49-F238E27FC236}">
              <a16:creationId xmlns:a16="http://schemas.microsoft.com/office/drawing/2014/main" id="{00000000-0008-0000-0F00-0000289B3E00}"/>
            </a:ext>
          </a:extLst>
        </xdr:cNvPr>
        <xdr:cNvGrpSpPr>
          <a:grpSpLocks/>
        </xdr:cNvGrpSpPr>
      </xdr:nvGrpSpPr>
      <xdr:grpSpPr bwMode="auto">
        <a:xfrm>
          <a:off x="5127625" y="9921875"/>
          <a:ext cx="0" cy="0"/>
          <a:chOff x="466" y="3952"/>
          <a:chExt cx="28" cy="16"/>
        </a:xfrm>
      </xdr:grpSpPr>
      <xdr:sp macro="" textlink="">
        <xdr:nvSpPr>
          <xdr:cNvPr id="4104030" name="Line 6131">
            <a:extLst>
              <a:ext uri="{FF2B5EF4-FFF2-40B4-BE49-F238E27FC236}">
                <a16:creationId xmlns:a16="http://schemas.microsoft.com/office/drawing/2014/main" id="{00000000-0008-0000-0F00-00005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1" name="Line 6132">
            <a:extLst>
              <a:ext uri="{FF2B5EF4-FFF2-40B4-BE49-F238E27FC236}">
                <a16:creationId xmlns:a16="http://schemas.microsoft.com/office/drawing/2014/main" id="{00000000-0008-0000-0F00-00005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3" name="Group 6133">
          <a:extLst>
            <a:ext uri="{FF2B5EF4-FFF2-40B4-BE49-F238E27FC236}">
              <a16:creationId xmlns:a16="http://schemas.microsoft.com/office/drawing/2014/main" id="{00000000-0008-0000-0F00-0000299B3E00}"/>
            </a:ext>
          </a:extLst>
        </xdr:cNvPr>
        <xdr:cNvGrpSpPr>
          <a:grpSpLocks/>
        </xdr:cNvGrpSpPr>
      </xdr:nvGrpSpPr>
      <xdr:grpSpPr bwMode="auto">
        <a:xfrm>
          <a:off x="5127625" y="9921875"/>
          <a:ext cx="0" cy="0"/>
          <a:chOff x="466" y="3952"/>
          <a:chExt cx="28" cy="16"/>
        </a:xfrm>
      </xdr:grpSpPr>
      <xdr:sp macro="" textlink="">
        <xdr:nvSpPr>
          <xdr:cNvPr id="4104028" name="Line 6134">
            <a:extLst>
              <a:ext uri="{FF2B5EF4-FFF2-40B4-BE49-F238E27FC236}">
                <a16:creationId xmlns:a16="http://schemas.microsoft.com/office/drawing/2014/main" id="{00000000-0008-0000-0F00-00005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9" name="Line 6135">
            <a:extLst>
              <a:ext uri="{FF2B5EF4-FFF2-40B4-BE49-F238E27FC236}">
                <a16:creationId xmlns:a16="http://schemas.microsoft.com/office/drawing/2014/main" id="{00000000-0008-0000-0F00-00005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954" name="Group 6136">
          <a:extLst>
            <a:ext uri="{FF2B5EF4-FFF2-40B4-BE49-F238E27FC236}">
              <a16:creationId xmlns:a16="http://schemas.microsoft.com/office/drawing/2014/main" id="{00000000-0008-0000-0F00-00002A9B3E00}"/>
            </a:ext>
          </a:extLst>
        </xdr:cNvPr>
        <xdr:cNvGrpSpPr>
          <a:grpSpLocks/>
        </xdr:cNvGrpSpPr>
      </xdr:nvGrpSpPr>
      <xdr:grpSpPr bwMode="auto">
        <a:xfrm>
          <a:off x="4038600" y="9921875"/>
          <a:ext cx="266700" cy="0"/>
          <a:chOff x="466" y="3952"/>
          <a:chExt cx="28" cy="16"/>
        </a:xfrm>
      </xdr:grpSpPr>
      <xdr:sp macro="" textlink="">
        <xdr:nvSpPr>
          <xdr:cNvPr id="4104026" name="Line 6137">
            <a:extLst>
              <a:ext uri="{FF2B5EF4-FFF2-40B4-BE49-F238E27FC236}">
                <a16:creationId xmlns:a16="http://schemas.microsoft.com/office/drawing/2014/main" id="{00000000-0008-0000-0F00-00005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7" name="Line 6138">
            <a:extLst>
              <a:ext uri="{FF2B5EF4-FFF2-40B4-BE49-F238E27FC236}">
                <a16:creationId xmlns:a16="http://schemas.microsoft.com/office/drawing/2014/main" id="{00000000-0008-0000-0F00-00005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955" name="Group 6139">
          <a:extLst>
            <a:ext uri="{FF2B5EF4-FFF2-40B4-BE49-F238E27FC236}">
              <a16:creationId xmlns:a16="http://schemas.microsoft.com/office/drawing/2014/main" id="{00000000-0008-0000-0F00-00002B9B3E00}"/>
            </a:ext>
          </a:extLst>
        </xdr:cNvPr>
        <xdr:cNvGrpSpPr>
          <a:grpSpLocks/>
        </xdr:cNvGrpSpPr>
      </xdr:nvGrpSpPr>
      <xdr:grpSpPr bwMode="auto">
        <a:xfrm>
          <a:off x="4019550" y="9921875"/>
          <a:ext cx="266700" cy="0"/>
          <a:chOff x="466" y="3952"/>
          <a:chExt cx="28" cy="16"/>
        </a:xfrm>
      </xdr:grpSpPr>
      <xdr:sp macro="" textlink="">
        <xdr:nvSpPr>
          <xdr:cNvPr id="4104024" name="Line 6140">
            <a:extLst>
              <a:ext uri="{FF2B5EF4-FFF2-40B4-BE49-F238E27FC236}">
                <a16:creationId xmlns:a16="http://schemas.microsoft.com/office/drawing/2014/main" id="{00000000-0008-0000-0F00-00005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5" name="Line 6141">
            <a:extLst>
              <a:ext uri="{FF2B5EF4-FFF2-40B4-BE49-F238E27FC236}">
                <a16:creationId xmlns:a16="http://schemas.microsoft.com/office/drawing/2014/main" id="{00000000-0008-0000-0F00-00005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56" name="Group 6142">
          <a:extLst>
            <a:ext uri="{FF2B5EF4-FFF2-40B4-BE49-F238E27FC236}">
              <a16:creationId xmlns:a16="http://schemas.microsoft.com/office/drawing/2014/main" id="{00000000-0008-0000-0F00-00002C9B3E00}"/>
            </a:ext>
          </a:extLst>
        </xdr:cNvPr>
        <xdr:cNvGrpSpPr>
          <a:grpSpLocks/>
        </xdr:cNvGrpSpPr>
      </xdr:nvGrpSpPr>
      <xdr:grpSpPr bwMode="auto">
        <a:xfrm>
          <a:off x="4048125" y="9921875"/>
          <a:ext cx="266700" cy="0"/>
          <a:chOff x="466" y="3952"/>
          <a:chExt cx="28" cy="16"/>
        </a:xfrm>
      </xdr:grpSpPr>
      <xdr:sp macro="" textlink="">
        <xdr:nvSpPr>
          <xdr:cNvPr id="4104022" name="Line 6143">
            <a:extLst>
              <a:ext uri="{FF2B5EF4-FFF2-40B4-BE49-F238E27FC236}">
                <a16:creationId xmlns:a16="http://schemas.microsoft.com/office/drawing/2014/main" id="{00000000-0008-0000-0F00-00005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3" name="Line 6144">
            <a:extLst>
              <a:ext uri="{FF2B5EF4-FFF2-40B4-BE49-F238E27FC236}">
                <a16:creationId xmlns:a16="http://schemas.microsoft.com/office/drawing/2014/main" id="{00000000-0008-0000-0F00-00005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957" name="Group 6145">
          <a:extLst>
            <a:ext uri="{FF2B5EF4-FFF2-40B4-BE49-F238E27FC236}">
              <a16:creationId xmlns:a16="http://schemas.microsoft.com/office/drawing/2014/main" id="{00000000-0008-0000-0F00-00002D9B3E00}"/>
            </a:ext>
          </a:extLst>
        </xdr:cNvPr>
        <xdr:cNvGrpSpPr>
          <a:grpSpLocks/>
        </xdr:cNvGrpSpPr>
      </xdr:nvGrpSpPr>
      <xdr:grpSpPr bwMode="auto">
        <a:xfrm>
          <a:off x="4625975" y="9921875"/>
          <a:ext cx="266700" cy="0"/>
          <a:chOff x="466" y="3952"/>
          <a:chExt cx="28" cy="16"/>
        </a:xfrm>
      </xdr:grpSpPr>
      <xdr:sp macro="" textlink="">
        <xdr:nvSpPr>
          <xdr:cNvPr id="4104020" name="Line 6146">
            <a:extLst>
              <a:ext uri="{FF2B5EF4-FFF2-40B4-BE49-F238E27FC236}">
                <a16:creationId xmlns:a16="http://schemas.microsoft.com/office/drawing/2014/main" id="{00000000-0008-0000-0F00-00005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1" name="Line 6147">
            <a:extLst>
              <a:ext uri="{FF2B5EF4-FFF2-40B4-BE49-F238E27FC236}">
                <a16:creationId xmlns:a16="http://schemas.microsoft.com/office/drawing/2014/main" id="{00000000-0008-0000-0F00-00005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958" name="Group 6148">
          <a:extLst>
            <a:ext uri="{FF2B5EF4-FFF2-40B4-BE49-F238E27FC236}">
              <a16:creationId xmlns:a16="http://schemas.microsoft.com/office/drawing/2014/main" id="{00000000-0008-0000-0F00-00002E9B3E00}"/>
            </a:ext>
          </a:extLst>
        </xdr:cNvPr>
        <xdr:cNvGrpSpPr>
          <a:grpSpLocks/>
        </xdr:cNvGrpSpPr>
      </xdr:nvGrpSpPr>
      <xdr:grpSpPr bwMode="auto">
        <a:xfrm>
          <a:off x="4654550" y="9921875"/>
          <a:ext cx="266700" cy="0"/>
          <a:chOff x="466" y="3952"/>
          <a:chExt cx="28" cy="16"/>
        </a:xfrm>
      </xdr:grpSpPr>
      <xdr:sp macro="" textlink="">
        <xdr:nvSpPr>
          <xdr:cNvPr id="4104018" name="Line 6149">
            <a:extLst>
              <a:ext uri="{FF2B5EF4-FFF2-40B4-BE49-F238E27FC236}">
                <a16:creationId xmlns:a16="http://schemas.microsoft.com/office/drawing/2014/main" id="{00000000-0008-0000-0F00-00005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9" name="Line 6150">
            <a:extLst>
              <a:ext uri="{FF2B5EF4-FFF2-40B4-BE49-F238E27FC236}">
                <a16:creationId xmlns:a16="http://schemas.microsoft.com/office/drawing/2014/main" id="{00000000-0008-0000-0F00-00005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959" name="Group 6151">
          <a:extLst>
            <a:ext uri="{FF2B5EF4-FFF2-40B4-BE49-F238E27FC236}">
              <a16:creationId xmlns:a16="http://schemas.microsoft.com/office/drawing/2014/main" id="{00000000-0008-0000-0F00-00002F9B3E00}"/>
            </a:ext>
          </a:extLst>
        </xdr:cNvPr>
        <xdr:cNvGrpSpPr>
          <a:grpSpLocks/>
        </xdr:cNvGrpSpPr>
      </xdr:nvGrpSpPr>
      <xdr:grpSpPr bwMode="auto">
        <a:xfrm>
          <a:off x="4645025" y="9921875"/>
          <a:ext cx="266700" cy="0"/>
          <a:chOff x="466" y="3952"/>
          <a:chExt cx="28" cy="16"/>
        </a:xfrm>
      </xdr:grpSpPr>
      <xdr:sp macro="" textlink="">
        <xdr:nvSpPr>
          <xdr:cNvPr id="4104016" name="Line 6152">
            <a:extLst>
              <a:ext uri="{FF2B5EF4-FFF2-40B4-BE49-F238E27FC236}">
                <a16:creationId xmlns:a16="http://schemas.microsoft.com/office/drawing/2014/main" id="{00000000-0008-0000-0F00-00005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7" name="Line 6153">
            <a:extLst>
              <a:ext uri="{FF2B5EF4-FFF2-40B4-BE49-F238E27FC236}">
                <a16:creationId xmlns:a16="http://schemas.microsoft.com/office/drawing/2014/main" id="{00000000-0008-0000-0F00-00005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960" name="Group 6154">
          <a:extLst>
            <a:ext uri="{FF2B5EF4-FFF2-40B4-BE49-F238E27FC236}">
              <a16:creationId xmlns:a16="http://schemas.microsoft.com/office/drawing/2014/main" id="{00000000-0008-0000-0F00-0000309B3E00}"/>
            </a:ext>
          </a:extLst>
        </xdr:cNvPr>
        <xdr:cNvGrpSpPr>
          <a:grpSpLocks/>
        </xdr:cNvGrpSpPr>
      </xdr:nvGrpSpPr>
      <xdr:grpSpPr bwMode="auto">
        <a:xfrm>
          <a:off x="4029075" y="9921875"/>
          <a:ext cx="266700" cy="0"/>
          <a:chOff x="466" y="3952"/>
          <a:chExt cx="28" cy="16"/>
        </a:xfrm>
      </xdr:grpSpPr>
      <xdr:sp macro="" textlink="">
        <xdr:nvSpPr>
          <xdr:cNvPr id="4104014" name="Line 6155">
            <a:extLst>
              <a:ext uri="{FF2B5EF4-FFF2-40B4-BE49-F238E27FC236}">
                <a16:creationId xmlns:a16="http://schemas.microsoft.com/office/drawing/2014/main" id="{00000000-0008-0000-0F00-00004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5" name="Line 6156">
            <a:extLst>
              <a:ext uri="{FF2B5EF4-FFF2-40B4-BE49-F238E27FC236}">
                <a16:creationId xmlns:a16="http://schemas.microsoft.com/office/drawing/2014/main" id="{00000000-0008-0000-0F00-00004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961" name="Group 6157">
          <a:extLst>
            <a:ext uri="{FF2B5EF4-FFF2-40B4-BE49-F238E27FC236}">
              <a16:creationId xmlns:a16="http://schemas.microsoft.com/office/drawing/2014/main" id="{00000000-0008-0000-0F00-0000319B3E00}"/>
            </a:ext>
          </a:extLst>
        </xdr:cNvPr>
        <xdr:cNvGrpSpPr>
          <a:grpSpLocks/>
        </xdr:cNvGrpSpPr>
      </xdr:nvGrpSpPr>
      <xdr:grpSpPr bwMode="auto">
        <a:xfrm>
          <a:off x="4076700" y="9921875"/>
          <a:ext cx="273050" cy="0"/>
          <a:chOff x="466" y="3952"/>
          <a:chExt cx="28" cy="16"/>
        </a:xfrm>
      </xdr:grpSpPr>
      <xdr:sp macro="" textlink="">
        <xdr:nvSpPr>
          <xdr:cNvPr id="4104012" name="Line 6158">
            <a:extLst>
              <a:ext uri="{FF2B5EF4-FFF2-40B4-BE49-F238E27FC236}">
                <a16:creationId xmlns:a16="http://schemas.microsoft.com/office/drawing/2014/main" id="{00000000-0008-0000-0F00-00004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3" name="Line 6159">
            <a:extLst>
              <a:ext uri="{FF2B5EF4-FFF2-40B4-BE49-F238E27FC236}">
                <a16:creationId xmlns:a16="http://schemas.microsoft.com/office/drawing/2014/main" id="{00000000-0008-0000-0F00-00004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962" name="Group 6160">
          <a:extLst>
            <a:ext uri="{FF2B5EF4-FFF2-40B4-BE49-F238E27FC236}">
              <a16:creationId xmlns:a16="http://schemas.microsoft.com/office/drawing/2014/main" id="{00000000-0008-0000-0F00-0000329B3E00}"/>
            </a:ext>
          </a:extLst>
        </xdr:cNvPr>
        <xdr:cNvGrpSpPr>
          <a:grpSpLocks/>
        </xdr:cNvGrpSpPr>
      </xdr:nvGrpSpPr>
      <xdr:grpSpPr bwMode="auto">
        <a:xfrm>
          <a:off x="4057650" y="9921875"/>
          <a:ext cx="266700" cy="0"/>
          <a:chOff x="466" y="3952"/>
          <a:chExt cx="28" cy="16"/>
        </a:xfrm>
      </xdr:grpSpPr>
      <xdr:sp macro="" textlink="">
        <xdr:nvSpPr>
          <xdr:cNvPr id="4104010" name="Line 6161">
            <a:extLst>
              <a:ext uri="{FF2B5EF4-FFF2-40B4-BE49-F238E27FC236}">
                <a16:creationId xmlns:a16="http://schemas.microsoft.com/office/drawing/2014/main" id="{00000000-0008-0000-0F00-00004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1" name="Line 6162">
            <a:extLst>
              <a:ext uri="{FF2B5EF4-FFF2-40B4-BE49-F238E27FC236}">
                <a16:creationId xmlns:a16="http://schemas.microsoft.com/office/drawing/2014/main" id="{00000000-0008-0000-0F00-00004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63" name="Group 6163">
          <a:extLst>
            <a:ext uri="{FF2B5EF4-FFF2-40B4-BE49-F238E27FC236}">
              <a16:creationId xmlns:a16="http://schemas.microsoft.com/office/drawing/2014/main" id="{00000000-0008-0000-0F00-0000339B3E00}"/>
            </a:ext>
          </a:extLst>
        </xdr:cNvPr>
        <xdr:cNvGrpSpPr>
          <a:grpSpLocks/>
        </xdr:cNvGrpSpPr>
      </xdr:nvGrpSpPr>
      <xdr:grpSpPr bwMode="auto">
        <a:xfrm>
          <a:off x="4048125" y="9921875"/>
          <a:ext cx="266700" cy="0"/>
          <a:chOff x="466" y="3952"/>
          <a:chExt cx="28" cy="16"/>
        </a:xfrm>
      </xdr:grpSpPr>
      <xdr:sp macro="" textlink="">
        <xdr:nvSpPr>
          <xdr:cNvPr id="4104008" name="Line 6164">
            <a:extLst>
              <a:ext uri="{FF2B5EF4-FFF2-40B4-BE49-F238E27FC236}">
                <a16:creationId xmlns:a16="http://schemas.microsoft.com/office/drawing/2014/main" id="{00000000-0008-0000-0F00-00004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9" name="Line 6165">
            <a:extLst>
              <a:ext uri="{FF2B5EF4-FFF2-40B4-BE49-F238E27FC236}">
                <a16:creationId xmlns:a16="http://schemas.microsoft.com/office/drawing/2014/main" id="{00000000-0008-0000-0F00-00004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4" name="Group 6166">
          <a:extLst>
            <a:ext uri="{FF2B5EF4-FFF2-40B4-BE49-F238E27FC236}">
              <a16:creationId xmlns:a16="http://schemas.microsoft.com/office/drawing/2014/main" id="{00000000-0008-0000-0F00-0000349B3E00}"/>
            </a:ext>
          </a:extLst>
        </xdr:cNvPr>
        <xdr:cNvGrpSpPr>
          <a:grpSpLocks/>
        </xdr:cNvGrpSpPr>
      </xdr:nvGrpSpPr>
      <xdr:grpSpPr bwMode="auto">
        <a:xfrm>
          <a:off x="4105275" y="9921875"/>
          <a:ext cx="244475" cy="0"/>
          <a:chOff x="466" y="3952"/>
          <a:chExt cx="28" cy="16"/>
        </a:xfrm>
      </xdr:grpSpPr>
      <xdr:sp macro="" textlink="">
        <xdr:nvSpPr>
          <xdr:cNvPr id="4104006" name="Line 6167">
            <a:extLst>
              <a:ext uri="{FF2B5EF4-FFF2-40B4-BE49-F238E27FC236}">
                <a16:creationId xmlns:a16="http://schemas.microsoft.com/office/drawing/2014/main" id="{00000000-0008-0000-0F00-00004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7" name="Line 6168">
            <a:extLst>
              <a:ext uri="{FF2B5EF4-FFF2-40B4-BE49-F238E27FC236}">
                <a16:creationId xmlns:a16="http://schemas.microsoft.com/office/drawing/2014/main" id="{00000000-0008-0000-0F00-00004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5" name="Group 6169">
          <a:extLst>
            <a:ext uri="{FF2B5EF4-FFF2-40B4-BE49-F238E27FC236}">
              <a16:creationId xmlns:a16="http://schemas.microsoft.com/office/drawing/2014/main" id="{00000000-0008-0000-0F00-0000359B3E00}"/>
            </a:ext>
          </a:extLst>
        </xdr:cNvPr>
        <xdr:cNvGrpSpPr>
          <a:grpSpLocks/>
        </xdr:cNvGrpSpPr>
      </xdr:nvGrpSpPr>
      <xdr:grpSpPr bwMode="auto">
        <a:xfrm>
          <a:off x="4105275" y="9921875"/>
          <a:ext cx="244475" cy="0"/>
          <a:chOff x="466" y="3952"/>
          <a:chExt cx="28" cy="16"/>
        </a:xfrm>
      </xdr:grpSpPr>
      <xdr:sp macro="" textlink="">
        <xdr:nvSpPr>
          <xdr:cNvPr id="4104004" name="Line 6170">
            <a:extLst>
              <a:ext uri="{FF2B5EF4-FFF2-40B4-BE49-F238E27FC236}">
                <a16:creationId xmlns:a16="http://schemas.microsoft.com/office/drawing/2014/main" id="{00000000-0008-0000-0F00-00004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5" name="Line 6171">
            <a:extLst>
              <a:ext uri="{FF2B5EF4-FFF2-40B4-BE49-F238E27FC236}">
                <a16:creationId xmlns:a16="http://schemas.microsoft.com/office/drawing/2014/main" id="{00000000-0008-0000-0F00-00004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6" name="Group 6172">
          <a:extLst>
            <a:ext uri="{FF2B5EF4-FFF2-40B4-BE49-F238E27FC236}">
              <a16:creationId xmlns:a16="http://schemas.microsoft.com/office/drawing/2014/main" id="{00000000-0008-0000-0F00-0000369B3E00}"/>
            </a:ext>
          </a:extLst>
        </xdr:cNvPr>
        <xdr:cNvGrpSpPr>
          <a:grpSpLocks/>
        </xdr:cNvGrpSpPr>
      </xdr:nvGrpSpPr>
      <xdr:grpSpPr bwMode="auto">
        <a:xfrm>
          <a:off x="4105275" y="9921875"/>
          <a:ext cx="244475" cy="0"/>
          <a:chOff x="466" y="3952"/>
          <a:chExt cx="28" cy="16"/>
        </a:xfrm>
      </xdr:grpSpPr>
      <xdr:sp macro="" textlink="">
        <xdr:nvSpPr>
          <xdr:cNvPr id="4104002" name="Line 6173">
            <a:extLst>
              <a:ext uri="{FF2B5EF4-FFF2-40B4-BE49-F238E27FC236}">
                <a16:creationId xmlns:a16="http://schemas.microsoft.com/office/drawing/2014/main" id="{00000000-0008-0000-0F00-00004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3" name="Line 6174">
            <a:extLst>
              <a:ext uri="{FF2B5EF4-FFF2-40B4-BE49-F238E27FC236}">
                <a16:creationId xmlns:a16="http://schemas.microsoft.com/office/drawing/2014/main" id="{00000000-0008-0000-0F00-00004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7" name="Group 6175">
          <a:extLst>
            <a:ext uri="{FF2B5EF4-FFF2-40B4-BE49-F238E27FC236}">
              <a16:creationId xmlns:a16="http://schemas.microsoft.com/office/drawing/2014/main" id="{00000000-0008-0000-0F00-0000379B3E00}"/>
            </a:ext>
          </a:extLst>
        </xdr:cNvPr>
        <xdr:cNvGrpSpPr>
          <a:grpSpLocks/>
        </xdr:cNvGrpSpPr>
      </xdr:nvGrpSpPr>
      <xdr:grpSpPr bwMode="auto">
        <a:xfrm>
          <a:off x="4105275" y="9921875"/>
          <a:ext cx="244475" cy="0"/>
          <a:chOff x="466" y="3952"/>
          <a:chExt cx="28" cy="16"/>
        </a:xfrm>
      </xdr:grpSpPr>
      <xdr:sp macro="" textlink="">
        <xdr:nvSpPr>
          <xdr:cNvPr id="4104000" name="Line 6176">
            <a:extLst>
              <a:ext uri="{FF2B5EF4-FFF2-40B4-BE49-F238E27FC236}">
                <a16:creationId xmlns:a16="http://schemas.microsoft.com/office/drawing/2014/main" id="{00000000-0008-0000-0F00-00004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1" name="Line 6177">
            <a:extLst>
              <a:ext uri="{FF2B5EF4-FFF2-40B4-BE49-F238E27FC236}">
                <a16:creationId xmlns:a16="http://schemas.microsoft.com/office/drawing/2014/main" id="{00000000-0008-0000-0F00-00004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8" name="Group 6178">
          <a:extLst>
            <a:ext uri="{FF2B5EF4-FFF2-40B4-BE49-F238E27FC236}">
              <a16:creationId xmlns:a16="http://schemas.microsoft.com/office/drawing/2014/main" id="{00000000-0008-0000-0F00-0000389B3E00}"/>
            </a:ext>
          </a:extLst>
        </xdr:cNvPr>
        <xdr:cNvGrpSpPr>
          <a:grpSpLocks/>
        </xdr:cNvGrpSpPr>
      </xdr:nvGrpSpPr>
      <xdr:grpSpPr bwMode="auto">
        <a:xfrm>
          <a:off x="4105275" y="9921875"/>
          <a:ext cx="244475" cy="0"/>
          <a:chOff x="466" y="3952"/>
          <a:chExt cx="28" cy="16"/>
        </a:xfrm>
      </xdr:grpSpPr>
      <xdr:sp macro="" textlink="">
        <xdr:nvSpPr>
          <xdr:cNvPr id="4103998" name="Line 6179">
            <a:extLst>
              <a:ext uri="{FF2B5EF4-FFF2-40B4-BE49-F238E27FC236}">
                <a16:creationId xmlns:a16="http://schemas.microsoft.com/office/drawing/2014/main" id="{00000000-0008-0000-0F00-00003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9" name="Line 6180">
            <a:extLst>
              <a:ext uri="{FF2B5EF4-FFF2-40B4-BE49-F238E27FC236}">
                <a16:creationId xmlns:a16="http://schemas.microsoft.com/office/drawing/2014/main" id="{00000000-0008-0000-0F00-00003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9" name="Group 6181">
          <a:extLst>
            <a:ext uri="{FF2B5EF4-FFF2-40B4-BE49-F238E27FC236}">
              <a16:creationId xmlns:a16="http://schemas.microsoft.com/office/drawing/2014/main" id="{00000000-0008-0000-0F00-0000399B3E00}"/>
            </a:ext>
          </a:extLst>
        </xdr:cNvPr>
        <xdr:cNvGrpSpPr>
          <a:grpSpLocks/>
        </xdr:cNvGrpSpPr>
      </xdr:nvGrpSpPr>
      <xdr:grpSpPr bwMode="auto">
        <a:xfrm>
          <a:off x="4105275" y="9921875"/>
          <a:ext cx="244475" cy="0"/>
          <a:chOff x="466" y="3952"/>
          <a:chExt cx="28" cy="16"/>
        </a:xfrm>
      </xdr:grpSpPr>
      <xdr:sp macro="" textlink="">
        <xdr:nvSpPr>
          <xdr:cNvPr id="4103996" name="Line 6182">
            <a:extLst>
              <a:ext uri="{FF2B5EF4-FFF2-40B4-BE49-F238E27FC236}">
                <a16:creationId xmlns:a16="http://schemas.microsoft.com/office/drawing/2014/main" id="{00000000-0008-0000-0F00-00003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7" name="Line 6183">
            <a:extLst>
              <a:ext uri="{FF2B5EF4-FFF2-40B4-BE49-F238E27FC236}">
                <a16:creationId xmlns:a16="http://schemas.microsoft.com/office/drawing/2014/main" id="{00000000-0008-0000-0F00-00003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970" name="Group 6184">
          <a:extLst>
            <a:ext uri="{FF2B5EF4-FFF2-40B4-BE49-F238E27FC236}">
              <a16:creationId xmlns:a16="http://schemas.microsoft.com/office/drawing/2014/main" id="{00000000-0008-0000-0F00-00003A9B3E00}"/>
            </a:ext>
          </a:extLst>
        </xdr:cNvPr>
        <xdr:cNvGrpSpPr>
          <a:grpSpLocks/>
        </xdr:cNvGrpSpPr>
      </xdr:nvGrpSpPr>
      <xdr:grpSpPr bwMode="auto">
        <a:xfrm>
          <a:off x="3981450" y="9921875"/>
          <a:ext cx="228600" cy="0"/>
          <a:chOff x="466" y="3952"/>
          <a:chExt cx="28" cy="16"/>
        </a:xfrm>
      </xdr:grpSpPr>
      <xdr:sp macro="" textlink="">
        <xdr:nvSpPr>
          <xdr:cNvPr id="4103994" name="Line 6185">
            <a:extLst>
              <a:ext uri="{FF2B5EF4-FFF2-40B4-BE49-F238E27FC236}">
                <a16:creationId xmlns:a16="http://schemas.microsoft.com/office/drawing/2014/main" id="{00000000-0008-0000-0F00-00003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5" name="Line 6186">
            <a:extLst>
              <a:ext uri="{FF2B5EF4-FFF2-40B4-BE49-F238E27FC236}">
                <a16:creationId xmlns:a16="http://schemas.microsoft.com/office/drawing/2014/main" id="{00000000-0008-0000-0F00-00003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1" name="Group 6187">
          <a:extLst>
            <a:ext uri="{FF2B5EF4-FFF2-40B4-BE49-F238E27FC236}">
              <a16:creationId xmlns:a16="http://schemas.microsoft.com/office/drawing/2014/main" id="{00000000-0008-0000-0F00-00003B9B3E00}"/>
            </a:ext>
          </a:extLst>
        </xdr:cNvPr>
        <xdr:cNvGrpSpPr>
          <a:grpSpLocks/>
        </xdr:cNvGrpSpPr>
      </xdr:nvGrpSpPr>
      <xdr:grpSpPr bwMode="auto">
        <a:xfrm>
          <a:off x="4105275" y="9921875"/>
          <a:ext cx="228600" cy="0"/>
          <a:chOff x="466" y="3952"/>
          <a:chExt cx="28" cy="16"/>
        </a:xfrm>
      </xdr:grpSpPr>
      <xdr:sp macro="" textlink="">
        <xdr:nvSpPr>
          <xdr:cNvPr id="4103992" name="Line 6188">
            <a:extLst>
              <a:ext uri="{FF2B5EF4-FFF2-40B4-BE49-F238E27FC236}">
                <a16:creationId xmlns:a16="http://schemas.microsoft.com/office/drawing/2014/main" id="{00000000-0008-0000-0F00-00003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3" name="Line 6189">
            <a:extLst>
              <a:ext uri="{FF2B5EF4-FFF2-40B4-BE49-F238E27FC236}">
                <a16:creationId xmlns:a16="http://schemas.microsoft.com/office/drawing/2014/main" id="{00000000-0008-0000-0F00-00003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2" name="Group 6190">
          <a:extLst>
            <a:ext uri="{FF2B5EF4-FFF2-40B4-BE49-F238E27FC236}">
              <a16:creationId xmlns:a16="http://schemas.microsoft.com/office/drawing/2014/main" id="{00000000-0008-0000-0F00-00003C9B3E00}"/>
            </a:ext>
          </a:extLst>
        </xdr:cNvPr>
        <xdr:cNvGrpSpPr>
          <a:grpSpLocks/>
        </xdr:cNvGrpSpPr>
      </xdr:nvGrpSpPr>
      <xdr:grpSpPr bwMode="auto">
        <a:xfrm>
          <a:off x="4105275" y="9921875"/>
          <a:ext cx="228600" cy="0"/>
          <a:chOff x="466" y="3952"/>
          <a:chExt cx="28" cy="16"/>
        </a:xfrm>
      </xdr:grpSpPr>
      <xdr:sp macro="" textlink="">
        <xdr:nvSpPr>
          <xdr:cNvPr id="4103990" name="Line 6191">
            <a:extLst>
              <a:ext uri="{FF2B5EF4-FFF2-40B4-BE49-F238E27FC236}">
                <a16:creationId xmlns:a16="http://schemas.microsoft.com/office/drawing/2014/main" id="{00000000-0008-0000-0F00-00003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1" name="Line 6192">
            <a:extLst>
              <a:ext uri="{FF2B5EF4-FFF2-40B4-BE49-F238E27FC236}">
                <a16:creationId xmlns:a16="http://schemas.microsoft.com/office/drawing/2014/main" id="{00000000-0008-0000-0F00-00003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3" name="Group 6193">
          <a:extLst>
            <a:ext uri="{FF2B5EF4-FFF2-40B4-BE49-F238E27FC236}">
              <a16:creationId xmlns:a16="http://schemas.microsoft.com/office/drawing/2014/main" id="{00000000-0008-0000-0F00-00003D9B3E00}"/>
            </a:ext>
          </a:extLst>
        </xdr:cNvPr>
        <xdr:cNvGrpSpPr>
          <a:grpSpLocks/>
        </xdr:cNvGrpSpPr>
      </xdr:nvGrpSpPr>
      <xdr:grpSpPr bwMode="auto">
        <a:xfrm>
          <a:off x="4105275" y="9921875"/>
          <a:ext cx="244475" cy="0"/>
          <a:chOff x="466" y="3952"/>
          <a:chExt cx="28" cy="16"/>
        </a:xfrm>
      </xdr:grpSpPr>
      <xdr:sp macro="" textlink="">
        <xdr:nvSpPr>
          <xdr:cNvPr id="4103988" name="Line 6194">
            <a:extLst>
              <a:ext uri="{FF2B5EF4-FFF2-40B4-BE49-F238E27FC236}">
                <a16:creationId xmlns:a16="http://schemas.microsoft.com/office/drawing/2014/main" id="{00000000-0008-0000-0F00-00003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9" name="Line 6195">
            <a:extLst>
              <a:ext uri="{FF2B5EF4-FFF2-40B4-BE49-F238E27FC236}">
                <a16:creationId xmlns:a16="http://schemas.microsoft.com/office/drawing/2014/main" id="{00000000-0008-0000-0F00-00003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4" name="Group 6196">
          <a:extLst>
            <a:ext uri="{FF2B5EF4-FFF2-40B4-BE49-F238E27FC236}">
              <a16:creationId xmlns:a16="http://schemas.microsoft.com/office/drawing/2014/main" id="{00000000-0008-0000-0F00-00003E9B3E00}"/>
            </a:ext>
          </a:extLst>
        </xdr:cNvPr>
        <xdr:cNvGrpSpPr>
          <a:grpSpLocks/>
        </xdr:cNvGrpSpPr>
      </xdr:nvGrpSpPr>
      <xdr:grpSpPr bwMode="auto">
        <a:xfrm>
          <a:off x="4105275" y="9921875"/>
          <a:ext cx="228600" cy="0"/>
          <a:chOff x="466" y="3952"/>
          <a:chExt cx="28" cy="16"/>
        </a:xfrm>
      </xdr:grpSpPr>
      <xdr:sp macro="" textlink="">
        <xdr:nvSpPr>
          <xdr:cNvPr id="4103986" name="Line 6197">
            <a:extLst>
              <a:ext uri="{FF2B5EF4-FFF2-40B4-BE49-F238E27FC236}">
                <a16:creationId xmlns:a16="http://schemas.microsoft.com/office/drawing/2014/main" id="{00000000-0008-0000-0F00-00003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7" name="Line 6198">
            <a:extLst>
              <a:ext uri="{FF2B5EF4-FFF2-40B4-BE49-F238E27FC236}">
                <a16:creationId xmlns:a16="http://schemas.microsoft.com/office/drawing/2014/main" id="{00000000-0008-0000-0F00-00003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5" name="Group 6199">
          <a:extLst>
            <a:ext uri="{FF2B5EF4-FFF2-40B4-BE49-F238E27FC236}">
              <a16:creationId xmlns:a16="http://schemas.microsoft.com/office/drawing/2014/main" id="{00000000-0008-0000-0F00-00003F9B3E00}"/>
            </a:ext>
          </a:extLst>
        </xdr:cNvPr>
        <xdr:cNvGrpSpPr>
          <a:grpSpLocks/>
        </xdr:cNvGrpSpPr>
      </xdr:nvGrpSpPr>
      <xdr:grpSpPr bwMode="auto">
        <a:xfrm>
          <a:off x="4105275" y="9921875"/>
          <a:ext cx="228600" cy="0"/>
          <a:chOff x="466" y="3952"/>
          <a:chExt cx="28" cy="16"/>
        </a:xfrm>
      </xdr:grpSpPr>
      <xdr:sp macro="" textlink="">
        <xdr:nvSpPr>
          <xdr:cNvPr id="4103984" name="Line 6200">
            <a:extLst>
              <a:ext uri="{FF2B5EF4-FFF2-40B4-BE49-F238E27FC236}">
                <a16:creationId xmlns:a16="http://schemas.microsoft.com/office/drawing/2014/main" id="{00000000-0008-0000-0F00-00003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5" name="Line 6201">
            <a:extLst>
              <a:ext uri="{FF2B5EF4-FFF2-40B4-BE49-F238E27FC236}">
                <a16:creationId xmlns:a16="http://schemas.microsoft.com/office/drawing/2014/main" id="{00000000-0008-0000-0F00-00003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6" name="Group 6202">
          <a:extLst>
            <a:ext uri="{FF2B5EF4-FFF2-40B4-BE49-F238E27FC236}">
              <a16:creationId xmlns:a16="http://schemas.microsoft.com/office/drawing/2014/main" id="{00000000-0008-0000-0F00-0000409B3E00}"/>
            </a:ext>
          </a:extLst>
        </xdr:cNvPr>
        <xdr:cNvGrpSpPr>
          <a:grpSpLocks/>
        </xdr:cNvGrpSpPr>
      </xdr:nvGrpSpPr>
      <xdr:grpSpPr bwMode="auto">
        <a:xfrm>
          <a:off x="4105275" y="9921875"/>
          <a:ext cx="244475" cy="0"/>
          <a:chOff x="466" y="3952"/>
          <a:chExt cx="28" cy="16"/>
        </a:xfrm>
      </xdr:grpSpPr>
      <xdr:sp macro="" textlink="">
        <xdr:nvSpPr>
          <xdr:cNvPr id="4103982" name="Line 6203">
            <a:extLst>
              <a:ext uri="{FF2B5EF4-FFF2-40B4-BE49-F238E27FC236}">
                <a16:creationId xmlns:a16="http://schemas.microsoft.com/office/drawing/2014/main" id="{00000000-0008-0000-0F00-00002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3" name="Line 6204">
            <a:extLst>
              <a:ext uri="{FF2B5EF4-FFF2-40B4-BE49-F238E27FC236}">
                <a16:creationId xmlns:a16="http://schemas.microsoft.com/office/drawing/2014/main" id="{00000000-0008-0000-0F00-00002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7" name="Group 6205">
          <a:extLst>
            <a:ext uri="{FF2B5EF4-FFF2-40B4-BE49-F238E27FC236}">
              <a16:creationId xmlns:a16="http://schemas.microsoft.com/office/drawing/2014/main" id="{00000000-0008-0000-0F00-0000419B3E00}"/>
            </a:ext>
          </a:extLst>
        </xdr:cNvPr>
        <xdr:cNvGrpSpPr>
          <a:grpSpLocks/>
        </xdr:cNvGrpSpPr>
      </xdr:nvGrpSpPr>
      <xdr:grpSpPr bwMode="auto">
        <a:xfrm>
          <a:off x="4692650" y="9921875"/>
          <a:ext cx="266700" cy="0"/>
          <a:chOff x="466" y="3952"/>
          <a:chExt cx="28" cy="16"/>
        </a:xfrm>
      </xdr:grpSpPr>
      <xdr:sp macro="" textlink="">
        <xdr:nvSpPr>
          <xdr:cNvPr id="4103980" name="Line 6206">
            <a:extLst>
              <a:ext uri="{FF2B5EF4-FFF2-40B4-BE49-F238E27FC236}">
                <a16:creationId xmlns:a16="http://schemas.microsoft.com/office/drawing/2014/main" id="{00000000-0008-0000-0F00-00002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1" name="Line 6207">
            <a:extLst>
              <a:ext uri="{FF2B5EF4-FFF2-40B4-BE49-F238E27FC236}">
                <a16:creationId xmlns:a16="http://schemas.microsoft.com/office/drawing/2014/main" id="{00000000-0008-0000-0F00-00002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8" name="Group 6208">
          <a:extLst>
            <a:ext uri="{FF2B5EF4-FFF2-40B4-BE49-F238E27FC236}">
              <a16:creationId xmlns:a16="http://schemas.microsoft.com/office/drawing/2014/main" id="{00000000-0008-0000-0F00-0000429B3E00}"/>
            </a:ext>
          </a:extLst>
        </xdr:cNvPr>
        <xdr:cNvGrpSpPr>
          <a:grpSpLocks/>
        </xdr:cNvGrpSpPr>
      </xdr:nvGrpSpPr>
      <xdr:grpSpPr bwMode="auto">
        <a:xfrm>
          <a:off x="4692650" y="9921875"/>
          <a:ext cx="266700" cy="0"/>
          <a:chOff x="466" y="3952"/>
          <a:chExt cx="28" cy="16"/>
        </a:xfrm>
      </xdr:grpSpPr>
      <xdr:sp macro="" textlink="">
        <xdr:nvSpPr>
          <xdr:cNvPr id="4103978" name="Line 6209">
            <a:extLst>
              <a:ext uri="{FF2B5EF4-FFF2-40B4-BE49-F238E27FC236}">
                <a16:creationId xmlns:a16="http://schemas.microsoft.com/office/drawing/2014/main" id="{00000000-0008-0000-0F00-00002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9" name="Line 6210">
            <a:extLst>
              <a:ext uri="{FF2B5EF4-FFF2-40B4-BE49-F238E27FC236}">
                <a16:creationId xmlns:a16="http://schemas.microsoft.com/office/drawing/2014/main" id="{00000000-0008-0000-0F00-00002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9" name="Group 6211">
          <a:extLst>
            <a:ext uri="{FF2B5EF4-FFF2-40B4-BE49-F238E27FC236}">
              <a16:creationId xmlns:a16="http://schemas.microsoft.com/office/drawing/2014/main" id="{00000000-0008-0000-0F00-0000439B3E00}"/>
            </a:ext>
          </a:extLst>
        </xdr:cNvPr>
        <xdr:cNvGrpSpPr>
          <a:grpSpLocks/>
        </xdr:cNvGrpSpPr>
      </xdr:nvGrpSpPr>
      <xdr:grpSpPr bwMode="auto">
        <a:xfrm>
          <a:off x="4692650" y="9921875"/>
          <a:ext cx="266700" cy="0"/>
          <a:chOff x="466" y="3952"/>
          <a:chExt cx="28" cy="16"/>
        </a:xfrm>
      </xdr:grpSpPr>
      <xdr:sp macro="" textlink="">
        <xdr:nvSpPr>
          <xdr:cNvPr id="4103976" name="Line 6212">
            <a:extLst>
              <a:ext uri="{FF2B5EF4-FFF2-40B4-BE49-F238E27FC236}">
                <a16:creationId xmlns:a16="http://schemas.microsoft.com/office/drawing/2014/main" id="{00000000-0008-0000-0F00-00002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7" name="Line 6213">
            <a:extLst>
              <a:ext uri="{FF2B5EF4-FFF2-40B4-BE49-F238E27FC236}">
                <a16:creationId xmlns:a16="http://schemas.microsoft.com/office/drawing/2014/main" id="{00000000-0008-0000-0F00-00002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0" name="Group 6214">
          <a:extLst>
            <a:ext uri="{FF2B5EF4-FFF2-40B4-BE49-F238E27FC236}">
              <a16:creationId xmlns:a16="http://schemas.microsoft.com/office/drawing/2014/main" id="{00000000-0008-0000-0F00-0000449B3E00}"/>
            </a:ext>
          </a:extLst>
        </xdr:cNvPr>
        <xdr:cNvGrpSpPr>
          <a:grpSpLocks/>
        </xdr:cNvGrpSpPr>
      </xdr:nvGrpSpPr>
      <xdr:grpSpPr bwMode="auto">
        <a:xfrm>
          <a:off x="5470525" y="9921875"/>
          <a:ext cx="266700" cy="0"/>
          <a:chOff x="466" y="3952"/>
          <a:chExt cx="28" cy="16"/>
        </a:xfrm>
      </xdr:grpSpPr>
      <xdr:sp macro="" textlink="">
        <xdr:nvSpPr>
          <xdr:cNvPr id="4103974" name="Line 6215">
            <a:extLst>
              <a:ext uri="{FF2B5EF4-FFF2-40B4-BE49-F238E27FC236}">
                <a16:creationId xmlns:a16="http://schemas.microsoft.com/office/drawing/2014/main" id="{00000000-0008-0000-0F00-00002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5" name="Line 6216">
            <a:extLst>
              <a:ext uri="{FF2B5EF4-FFF2-40B4-BE49-F238E27FC236}">
                <a16:creationId xmlns:a16="http://schemas.microsoft.com/office/drawing/2014/main" id="{00000000-0008-0000-0F00-00002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1" name="Group 6217">
          <a:extLst>
            <a:ext uri="{FF2B5EF4-FFF2-40B4-BE49-F238E27FC236}">
              <a16:creationId xmlns:a16="http://schemas.microsoft.com/office/drawing/2014/main" id="{00000000-0008-0000-0F00-0000459B3E00}"/>
            </a:ext>
          </a:extLst>
        </xdr:cNvPr>
        <xdr:cNvGrpSpPr>
          <a:grpSpLocks/>
        </xdr:cNvGrpSpPr>
      </xdr:nvGrpSpPr>
      <xdr:grpSpPr bwMode="auto">
        <a:xfrm>
          <a:off x="5470525" y="9921875"/>
          <a:ext cx="266700" cy="0"/>
          <a:chOff x="466" y="3952"/>
          <a:chExt cx="28" cy="16"/>
        </a:xfrm>
      </xdr:grpSpPr>
      <xdr:sp macro="" textlink="">
        <xdr:nvSpPr>
          <xdr:cNvPr id="4103972" name="Line 6218">
            <a:extLst>
              <a:ext uri="{FF2B5EF4-FFF2-40B4-BE49-F238E27FC236}">
                <a16:creationId xmlns:a16="http://schemas.microsoft.com/office/drawing/2014/main" id="{00000000-0008-0000-0F00-00002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3" name="Line 6219">
            <a:extLst>
              <a:ext uri="{FF2B5EF4-FFF2-40B4-BE49-F238E27FC236}">
                <a16:creationId xmlns:a16="http://schemas.microsoft.com/office/drawing/2014/main" id="{00000000-0008-0000-0F00-00002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2" name="Group 6220">
          <a:extLst>
            <a:ext uri="{FF2B5EF4-FFF2-40B4-BE49-F238E27FC236}">
              <a16:creationId xmlns:a16="http://schemas.microsoft.com/office/drawing/2014/main" id="{00000000-0008-0000-0F00-0000469B3E00}"/>
            </a:ext>
          </a:extLst>
        </xdr:cNvPr>
        <xdr:cNvGrpSpPr>
          <a:grpSpLocks/>
        </xdr:cNvGrpSpPr>
      </xdr:nvGrpSpPr>
      <xdr:grpSpPr bwMode="auto">
        <a:xfrm>
          <a:off x="5470525" y="9921875"/>
          <a:ext cx="266700" cy="0"/>
          <a:chOff x="466" y="3952"/>
          <a:chExt cx="28" cy="16"/>
        </a:xfrm>
      </xdr:grpSpPr>
      <xdr:sp macro="" textlink="">
        <xdr:nvSpPr>
          <xdr:cNvPr id="4103970" name="Line 6221">
            <a:extLst>
              <a:ext uri="{FF2B5EF4-FFF2-40B4-BE49-F238E27FC236}">
                <a16:creationId xmlns:a16="http://schemas.microsoft.com/office/drawing/2014/main" id="{00000000-0008-0000-0F00-00002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1" name="Line 6222">
            <a:extLst>
              <a:ext uri="{FF2B5EF4-FFF2-40B4-BE49-F238E27FC236}">
                <a16:creationId xmlns:a16="http://schemas.microsoft.com/office/drawing/2014/main" id="{00000000-0008-0000-0F00-00002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3" name="Group 6223">
          <a:extLst>
            <a:ext uri="{FF2B5EF4-FFF2-40B4-BE49-F238E27FC236}">
              <a16:creationId xmlns:a16="http://schemas.microsoft.com/office/drawing/2014/main" id="{00000000-0008-0000-0F00-0000479B3E00}"/>
            </a:ext>
          </a:extLst>
        </xdr:cNvPr>
        <xdr:cNvGrpSpPr>
          <a:grpSpLocks/>
        </xdr:cNvGrpSpPr>
      </xdr:nvGrpSpPr>
      <xdr:grpSpPr bwMode="auto">
        <a:xfrm>
          <a:off x="5470525" y="9921875"/>
          <a:ext cx="266700" cy="0"/>
          <a:chOff x="466" y="3952"/>
          <a:chExt cx="28" cy="16"/>
        </a:xfrm>
      </xdr:grpSpPr>
      <xdr:sp macro="" textlink="">
        <xdr:nvSpPr>
          <xdr:cNvPr id="4103968" name="Line 6224">
            <a:extLst>
              <a:ext uri="{FF2B5EF4-FFF2-40B4-BE49-F238E27FC236}">
                <a16:creationId xmlns:a16="http://schemas.microsoft.com/office/drawing/2014/main" id="{00000000-0008-0000-0F00-00002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9" name="Line 6225">
            <a:extLst>
              <a:ext uri="{FF2B5EF4-FFF2-40B4-BE49-F238E27FC236}">
                <a16:creationId xmlns:a16="http://schemas.microsoft.com/office/drawing/2014/main" id="{00000000-0008-0000-0F00-00002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4" name="Group 6226">
          <a:extLst>
            <a:ext uri="{FF2B5EF4-FFF2-40B4-BE49-F238E27FC236}">
              <a16:creationId xmlns:a16="http://schemas.microsoft.com/office/drawing/2014/main" id="{00000000-0008-0000-0F00-0000489B3E00}"/>
            </a:ext>
          </a:extLst>
        </xdr:cNvPr>
        <xdr:cNvGrpSpPr>
          <a:grpSpLocks/>
        </xdr:cNvGrpSpPr>
      </xdr:nvGrpSpPr>
      <xdr:grpSpPr bwMode="auto">
        <a:xfrm>
          <a:off x="5470525" y="9921875"/>
          <a:ext cx="266700" cy="0"/>
          <a:chOff x="466" y="3952"/>
          <a:chExt cx="28" cy="16"/>
        </a:xfrm>
      </xdr:grpSpPr>
      <xdr:sp macro="" textlink="">
        <xdr:nvSpPr>
          <xdr:cNvPr id="4103966" name="Line 6227">
            <a:extLst>
              <a:ext uri="{FF2B5EF4-FFF2-40B4-BE49-F238E27FC236}">
                <a16:creationId xmlns:a16="http://schemas.microsoft.com/office/drawing/2014/main" id="{00000000-0008-0000-0F00-00001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7" name="Line 6228">
            <a:extLst>
              <a:ext uri="{FF2B5EF4-FFF2-40B4-BE49-F238E27FC236}">
                <a16:creationId xmlns:a16="http://schemas.microsoft.com/office/drawing/2014/main" id="{00000000-0008-0000-0F00-00001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5" name="Group 6229">
          <a:extLst>
            <a:ext uri="{FF2B5EF4-FFF2-40B4-BE49-F238E27FC236}">
              <a16:creationId xmlns:a16="http://schemas.microsoft.com/office/drawing/2014/main" id="{00000000-0008-0000-0F00-0000499B3E00}"/>
            </a:ext>
          </a:extLst>
        </xdr:cNvPr>
        <xdr:cNvGrpSpPr>
          <a:grpSpLocks/>
        </xdr:cNvGrpSpPr>
      </xdr:nvGrpSpPr>
      <xdr:grpSpPr bwMode="auto">
        <a:xfrm>
          <a:off x="4105275" y="9921875"/>
          <a:ext cx="228600" cy="0"/>
          <a:chOff x="466" y="3952"/>
          <a:chExt cx="28" cy="16"/>
        </a:xfrm>
      </xdr:grpSpPr>
      <xdr:sp macro="" textlink="">
        <xdr:nvSpPr>
          <xdr:cNvPr id="4103964" name="Line 6230">
            <a:extLst>
              <a:ext uri="{FF2B5EF4-FFF2-40B4-BE49-F238E27FC236}">
                <a16:creationId xmlns:a16="http://schemas.microsoft.com/office/drawing/2014/main" id="{00000000-0008-0000-0F00-00001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5" name="Line 6231">
            <a:extLst>
              <a:ext uri="{FF2B5EF4-FFF2-40B4-BE49-F238E27FC236}">
                <a16:creationId xmlns:a16="http://schemas.microsoft.com/office/drawing/2014/main" id="{00000000-0008-0000-0F00-00001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6" name="Group 6232">
          <a:extLst>
            <a:ext uri="{FF2B5EF4-FFF2-40B4-BE49-F238E27FC236}">
              <a16:creationId xmlns:a16="http://schemas.microsoft.com/office/drawing/2014/main" id="{00000000-0008-0000-0F00-00004A9B3E00}"/>
            </a:ext>
          </a:extLst>
        </xdr:cNvPr>
        <xdr:cNvGrpSpPr>
          <a:grpSpLocks/>
        </xdr:cNvGrpSpPr>
      </xdr:nvGrpSpPr>
      <xdr:grpSpPr bwMode="auto">
        <a:xfrm>
          <a:off x="4692650" y="9921875"/>
          <a:ext cx="266700" cy="0"/>
          <a:chOff x="466" y="3952"/>
          <a:chExt cx="28" cy="16"/>
        </a:xfrm>
      </xdr:grpSpPr>
      <xdr:sp macro="" textlink="">
        <xdr:nvSpPr>
          <xdr:cNvPr id="4103962" name="Line 6233">
            <a:extLst>
              <a:ext uri="{FF2B5EF4-FFF2-40B4-BE49-F238E27FC236}">
                <a16:creationId xmlns:a16="http://schemas.microsoft.com/office/drawing/2014/main" id="{00000000-0008-0000-0F00-00001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3" name="Line 6234">
            <a:extLst>
              <a:ext uri="{FF2B5EF4-FFF2-40B4-BE49-F238E27FC236}">
                <a16:creationId xmlns:a16="http://schemas.microsoft.com/office/drawing/2014/main" id="{00000000-0008-0000-0F00-00001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7" name="Group 6235">
          <a:extLst>
            <a:ext uri="{FF2B5EF4-FFF2-40B4-BE49-F238E27FC236}">
              <a16:creationId xmlns:a16="http://schemas.microsoft.com/office/drawing/2014/main" id="{00000000-0008-0000-0F00-00004B9B3E00}"/>
            </a:ext>
          </a:extLst>
        </xdr:cNvPr>
        <xdr:cNvGrpSpPr>
          <a:grpSpLocks/>
        </xdr:cNvGrpSpPr>
      </xdr:nvGrpSpPr>
      <xdr:grpSpPr bwMode="auto">
        <a:xfrm>
          <a:off x="4105275" y="9921875"/>
          <a:ext cx="228600" cy="0"/>
          <a:chOff x="466" y="3952"/>
          <a:chExt cx="28" cy="16"/>
        </a:xfrm>
      </xdr:grpSpPr>
      <xdr:sp macro="" textlink="">
        <xdr:nvSpPr>
          <xdr:cNvPr id="4103960" name="Line 6236">
            <a:extLst>
              <a:ext uri="{FF2B5EF4-FFF2-40B4-BE49-F238E27FC236}">
                <a16:creationId xmlns:a16="http://schemas.microsoft.com/office/drawing/2014/main" id="{00000000-0008-0000-0F00-00001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1" name="Line 6237">
            <a:extLst>
              <a:ext uri="{FF2B5EF4-FFF2-40B4-BE49-F238E27FC236}">
                <a16:creationId xmlns:a16="http://schemas.microsoft.com/office/drawing/2014/main" id="{00000000-0008-0000-0F00-00001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8" name="Group 6238">
          <a:extLst>
            <a:ext uri="{FF2B5EF4-FFF2-40B4-BE49-F238E27FC236}">
              <a16:creationId xmlns:a16="http://schemas.microsoft.com/office/drawing/2014/main" id="{00000000-0008-0000-0F00-00004C9B3E00}"/>
            </a:ext>
          </a:extLst>
        </xdr:cNvPr>
        <xdr:cNvGrpSpPr>
          <a:grpSpLocks/>
        </xdr:cNvGrpSpPr>
      </xdr:nvGrpSpPr>
      <xdr:grpSpPr bwMode="auto">
        <a:xfrm>
          <a:off x="4692650" y="9921875"/>
          <a:ext cx="266700" cy="0"/>
          <a:chOff x="466" y="3952"/>
          <a:chExt cx="28" cy="16"/>
        </a:xfrm>
      </xdr:grpSpPr>
      <xdr:sp macro="" textlink="">
        <xdr:nvSpPr>
          <xdr:cNvPr id="4103958" name="Line 6239">
            <a:extLst>
              <a:ext uri="{FF2B5EF4-FFF2-40B4-BE49-F238E27FC236}">
                <a16:creationId xmlns:a16="http://schemas.microsoft.com/office/drawing/2014/main" id="{00000000-0008-0000-0F00-00001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9" name="Line 6240">
            <a:extLst>
              <a:ext uri="{FF2B5EF4-FFF2-40B4-BE49-F238E27FC236}">
                <a16:creationId xmlns:a16="http://schemas.microsoft.com/office/drawing/2014/main" id="{00000000-0008-0000-0F00-00001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9" name="Group 6241">
          <a:extLst>
            <a:ext uri="{FF2B5EF4-FFF2-40B4-BE49-F238E27FC236}">
              <a16:creationId xmlns:a16="http://schemas.microsoft.com/office/drawing/2014/main" id="{00000000-0008-0000-0F00-00004D9B3E00}"/>
            </a:ext>
          </a:extLst>
        </xdr:cNvPr>
        <xdr:cNvGrpSpPr>
          <a:grpSpLocks/>
        </xdr:cNvGrpSpPr>
      </xdr:nvGrpSpPr>
      <xdr:grpSpPr bwMode="auto">
        <a:xfrm>
          <a:off x="4105275" y="9921875"/>
          <a:ext cx="228600" cy="0"/>
          <a:chOff x="466" y="3952"/>
          <a:chExt cx="28" cy="16"/>
        </a:xfrm>
      </xdr:grpSpPr>
      <xdr:sp macro="" textlink="">
        <xdr:nvSpPr>
          <xdr:cNvPr id="4103956" name="Line 6242">
            <a:extLst>
              <a:ext uri="{FF2B5EF4-FFF2-40B4-BE49-F238E27FC236}">
                <a16:creationId xmlns:a16="http://schemas.microsoft.com/office/drawing/2014/main" id="{00000000-0008-0000-0F00-00001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7" name="Line 6243">
            <a:extLst>
              <a:ext uri="{FF2B5EF4-FFF2-40B4-BE49-F238E27FC236}">
                <a16:creationId xmlns:a16="http://schemas.microsoft.com/office/drawing/2014/main" id="{00000000-0008-0000-0F00-00001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0" name="Group 6244">
          <a:extLst>
            <a:ext uri="{FF2B5EF4-FFF2-40B4-BE49-F238E27FC236}">
              <a16:creationId xmlns:a16="http://schemas.microsoft.com/office/drawing/2014/main" id="{00000000-0008-0000-0F00-00004E9B3E00}"/>
            </a:ext>
          </a:extLst>
        </xdr:cNvPr>
        <xdr:cNvGrpSpPr>
          <a:grpSpLocks/>
        </xdr:cNvGrpSpPr>
      </xdr:nvGrpSpPr>
      <xdr:grpSpPr bwMode="auto">
        <a:xfrm>
          <a:off x="4692650" y="9921875"/>
          <a:ext cx="266700" cy="0"/>
          <a:chOff x="466" y="3952"/>
          <a:chExt cx="28" cy="16"/>
        </a:xfrm>
      </xdr:grpSpPr>
      <xdr:sp macro="" textlink="">
        <xdr:nvSpPr>
          <xdr:cNvPr id="4103954" name="Line 6245">
            <a:extLst>
              <a:ext uri="{FF2B5EF4-FFF2-40B4-BE49-F238E27FC236}">
                <a16:creationId xmlns:a16="http://schemas.microsoft.com/office/drawing/2014/main" id="{00000000-0008-0000-0F00-00001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5" name="Line 6246">
            <a:extLst>
              <a:ext uri="{FF2B5EF4-FFF2-40B4-BE49-F238E27FC236}">
                <a16:creationId xmlns:a16="http://schemas.microsoft.com/office/drawing/2014/main" id="{00000000-0008-0000-0F00-00001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1" name="Group 6247">
          <a:extLst>
            <a:ext uri="{FF2B5EF4-FFF2-40B4-BE49-F238E27FC236}">
              <a16:creationId xmlns:a16="http://schemas.microsoft.com/office/drawing/2014/main" id="{00000000-0008-0000-0F00-00004F9B3E00}"/>
            </a:ext>
          </a:extLst>
        </xdr:cNvPr>
        <xdr:cNvGrpSpPr>
          <a:grpSpLocks/>
        </xdr:cNvGrpSpPr>
      </xdr:nvGrpSpPr>
      <xdr:grpSpPr bwMode="auto">
        <a:xfrm>
          <a:off x="4105275" y="9921875"/>
          <a:ext cx="228600" cy="0"/>
          <a:chOff x="466" y="3952"/>
          <a:chExt cx="28" cy="16"/>
        </a:xfrm>
      </xdr:grpSpPr>
      <xdr:sp macro="" textlink="">
        <xdr:nvSpPr>
          <xdr:cNvPr id="4103952" name="Line 6248">
            <a:extLst>
              <a:ext uri="{FF2B5EF4-FFF2-40B4-BE49-F238E27FC236}">
                <a16:creationId xmlns:a16="http://schemas.microsoft.com/office/drawing/2014/main" id="{00000000-0008-0000-0F00-00001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3" name="Line 6249">
            <a:extLst>
              <a:ext uri="{FF2B5EF4-FFF2-40B4-BE49-F238E27FC236}">
                <a16:creationId xmlns:a16="http://schemas.microsoft.com/office/drawing/2014/main" id="{00000000-0008-0000-0F00-00001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2" name="Group 6250">
          <a:extLst>
            <a:ext uri="{FF2B5EF4-FFF2-40B4-BE49-F238E27FC236}">
              <a16:creationId xmlns:a16="http://schemas.microsoft.com/office/drawing/2014/main" id="{00000000-0008-0000-0F00-0000509B3E00}"/>
            </a:ext>
          </a:extLst>
        </xdr:cNvPr>
        <xdr:cNvGrpSpPr>
          <a:grpSpLocks/>
        </xdr:cNvGrpSpPr>
      </xdr:nvGrpSpPr>
      <xdr:grpSpPr bwMode="auto">
        <a:xfrm>
          <a:off x="4692650" y="9921875"/>
          <a:ext cx="266700" cy="0"/>
          <a:chOff x="466" y="3952"/>
          <a:chExt cx="28" cy="16"/>
        </a:xfrm>
      </xdr:grpSpPr>
      <xdr:sp macro="" textlink="">
        <xdr:nvSpPr>
          <xdr:cNvPr id="4103950" name="Line 6251">
            <a:extLst>
              <a:ext uri="{FF2B5EF4-FFF2-40B4-BE49-F238E27FC236}">
                <a16:creationId xmlns:a16="http://schemas.microsoft.com/office/drawing/2014/main" id="{00000000-0008-0000-0F00-00000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1" name="Line 6252">
            <a:extLst>
              <a:ext uri="{FF2B5EF4-FFF2-40B4-BE49-F238E27FC236}">
                <a16:creationId xmlns:a16="http://schemas.microsoft.com/office/drawing/2014/main" id="{00000000-0008-0000-0F00-00000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3" name="Group 6253">
          <a:extLst>
            <a:ext uri="{FF2B5EF4-FFF2-40B4-BE49-F238E27FC236}">
              <a16:creationId xmlns:a16="http://schemas.microsoft.com/office/drawing/2014/main" id="{00000000-0008-0000-0F00-0000519B3E00}"/>
            </a:ext>
          </a:extLst>
        </xdr:cNvPr>
        <xdr:cNvGrpSpPr>
          <a:grpSpLocks/>
        </xdr:cNvGrpSpPr>
      </xdr:nvGrpSpPr>
      <xdr:grpSpPr bwMode="auto">
        <a:xfrm>
          <a:off x="4105275" y="9921875"/>
          <a:ext cx="228600" cy="0"/>
          <a:chOff x="466" y="3952"/>
          <a:chExt cx="28" cy="16"/>
        </a:xfrm>
      </xdr:grpSpPr>
      <xdr:sp macro="" textlink="">
        <xdr:nvSpPr>
          <xdr:cNvPr id="4103948" name="Line 6254">
            <a:extLst>
              <a:ext uri="{FF2B5EF4-FFF2-40B4-BE49-F238E27FC236}">
                <a16:creationId xmlns:a16="http://schemas.microsoft.com/office/drawing/2014/main" id="{00000000-0008-0000-0F00-00000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9" name="Line 6255">
            <a:extLst>
              <a:ext uri="{FF2B5EF4-FFF2-40B4-BE49-F238E27FC236}">
                <a16:creationId xmlns:a16="http://schemas.microsoft.com/office/drawing/2014/main" id="{00000000-0008-0000-0F00-00000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4" name="Group 6256">
          <a:extLst>
            <a:ext uri="{FF2B5EF4-FFF2-40B4-BE49-F238E27FC236}">
              <a16:creationId xmlns:a16="http://schemas.microsoft.com/office/drawing/2014/main" id="{00000000-0008-0000-0F00-0000529B3E00}"/>
            </a:ext>
          </a:extLst>
        </xdr:cNvPr>
        <xdr:cNvGrpSpPr>
          <a:grpSpLocks/>
        </xdr:cNvGrpSpPr>
      </xdr:nvGrpSpPr>
      <xdr:grpSpPr bwMode="auto">
        <a:xfrm>
          <a:off x="4105275" y="9921875"/>
          <a:ext cx="228600" cy="0"/>
          <a:chOff x="466" y="3952"/>
          <a:chExt cx="28" cy="16"/>
        </a:xfrm>
      </xdr:grpSpPr>
      <xdr:sp macro="" textlink="">
        <xdr:nvSpPr>
          <xdr:cNvPr id="4103946" name="Line 6257">
            <a:extLst>
              <a:ext uri="{FF2B5EF4-FFF2-40B4-BE49-F238E27FC236}">
                <a16:creationId xmlns:a16="http://schemas.microsoft.com/office/drawing/2014/main" id="{00000000-0008-0000-0F00-00000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7" name="Line 6258">
            <a:extLst>
              <a:ext uri="{FF2B5EF4-FFF2-40B4-BE49-F238E27FC236}">
                <a16:creationId xmlns:a16="http://schemas.microsoft.com/office/drawing/2014/main" id="{00000000-0008-0000-0F00-00000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5" name="Group 6259">
          <a:extLst>
            <a:ext uri="{FF2B5EF4-FFF2-40B4-BE49-F238E27FC236}">
              <a16:creationId xmlns:a16="http://schemas.microsoft.com/office/drawing/2014/main" id="{00000000-0008-0000-0F00-0000539B3E00}"/>
            </a:ext>
          </a:extLst>
        </xdr:cNvPr>
        <xdr:cNvGrpSpPr>
          <a:grpSpLocks/>
        </xdr:cNvGrpSpPr>
      </xdr:nvGrpSpPr>
      <xdr:grpSpPr bwMode="auto">
        <a:xfrm>
          <a:off x="4105275" y="9921875"/>
          <a:ext cx="228600" cy="0"/>
          <a:chOff x="466" y="3952"/>
          <a:chExt cx="28" cy="16"/>
        </a:xfrm>
      </xdr:grpSpPr>
      <xdr:sp macro="" textlink="">
        <xdr:nvSpPr>
          <xdr:cNvPr id="4103944" name="Line 6260">
            <a:extLst>
              <a:ext uri="{FF2B5EF4-FFF2-40B4-BE49-F238E27FC236}">
                <a16:creationId xmlns:a16="http://schemas.microsoft.com/office/drawing/2014/main" id="{00000000-0008-0000-0F00-00000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5" name="Line 6261">
            <a:extLst>
              <a:ext uri="{FF2B5EF4-FFF2-40B4-BE49-F238E27FC236}">
                <a16:creationId xmlns:a16="http://schemas.microsoft.com/office/drawing/2014/main" id="{00000000-0008-0000-0F00-00000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6" name="Group 6262">
          <a:extLst>
            <a:ext uri="{FF2B5EF4-FFF2-40B4-BE49-F238E27FC236}">
              <a16:creationId xmlns:a16="http://schemas.microsoft.com/office/drawing/2014/main" id="{00000000-0008-0000-0F00-0000549B3E00}"/>
            </a:ext>
          </a:extLst>
        </xdr:cNvPr>
        <xdr:cNvGrpSpPr>
          <a:grpSpLocks/>
        </xdr:cNvGrpSpPr>
      </xdr:nvGrpSpPr>
      <xdr:grpSpPr bwMode="auto">
        <a:xfrm>
          <a:off x="4105275" y="9921875"/>
          <a:ext cx="228600" cy="0"/>
          <a:chOff x="466" y="3952"/>
          <a:chExt cx="28" cy="16"/>
        </a:xfrm>
      </xdr:grpSpPr>
      <xdr:sp macro="" textlink="">
        <xdr:nvSpPr>
          <xdr:cNvPr id="4103942" name="Line 6263">
            <a:extLst>
              <a:ext uri="{FF2B5EF4-FFF2-40B4-BE49-F238E27FC236}">
                <a16:creationId xmlns:a16="http://schemas.microsoft.com/office/drawing/2014/main" id="{00000000-0008-0000-0F00-00000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3" name="Line 6264">
            <a:extLst>
              <a:ext uri="{FF2B5EF4-FFF2-40B4-BE49-F238E27FC236}">
                <a16:creationId xmlns:a16="http://schemas.microsoft.com/office/drawing/2014/main" id="{00000000-0008-0000-0F00-00000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7" name="Group 6265">
          <a:extLst>
            <a:ext uri="{FF2B5EF4-FFF2-40B4-BE49-F238E27FC236}">
              <a16:creationId xmlns:a16="http://schemas.microsoft.com/office/drawing/2014/main" id="{00000000-0008-0000-0F00-0000559B3E00}"/>
            </a:ext>
          </a:extLst>
        </xdr:cNvPr>
        <xdr:cNvGrpSpPr>
          <a:grpSpLocks/>
        </xdr:cNvGrpSpPr>
      </xdr:nvGrpSpPr>
      <xdr:grpSpPr bwMode="auto">
        <a:xfrm>
          <a:off x="4105275" y="9921875"/>
          <a:ext cx="228600" cy="0"/>
          <a:chOff x="466" y="3952"/>
          <a:chExt cx="28" cy="16"/>
        </a:xfrm>
      </xdr:grpSpPr>
      <xdr:sp macro="" textlink="">
        <xdr:nvSpPr>
          <xdr:cNvPr id="4103940" name="Line 6266">
            <a:extLst>
              <a:ext uri="{FF2B5EF4-FFF2-40B4-BE49-F238E27FC236}">
                <a16:creationId xmlns:a16="http://schemas.microsoft.com/office/drawing/2014/main" id="{00000000-0008-0000-0F00-00000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1" name="Line 6267">
            <a:extLst>
              <a:ext uri="{FF2B5EF4-FFF2-40B4-BE49-F238E27FC236}">
                <a16:creationId xmlns:a16="http://schemas.microsoft.com/office/drawing/2014/main" id="{00000000-0008-0000-0F00-00000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8" name="Group 6268">
          <a:extLst>
            <a:ext uri="{FF2B5EF4-FFF2-40B4-BE49-F238E27FC236}">
              <a16:creationId xmlns:a16="http://schemas.microsoft.com/office/drawing/2014/main" id="{00000000-0008-0000-0F00-0000569B3E00}"/>
            </a:ext>
          </a:extLst>
        </xdr:cNvPr>
        <xdr:cNvGrpSpPr>
          <a:grpSpLocks/>
        </xdr:cNvGrpSpPr>
      </xdr:nvGrpSpPr>
      <xdr:grpSpPr bwMode="auto">
        <a:xfrm>
          <a:off x="4692650" y="9921875"/>
          <a:ext cx="266700" cy="0"/>
          <a:chOff x="466" y="3952"/>
          <a:chExt cx="28" cy="16"/>
        </a:xfrm>
      </xdr:grpSpPr>
      <xdr:sp macro="" textlink="">
        <xdr:nvSpPr>
          <xdr:cNvPr id="4103938" name="Line 6269">
            <a:extLst>
              <a:ext uri="{FF2B5EF4-FFF2-40B4-BE49-F238E27FC236}">
                <a16:creationId xmlns:a16="http://schemas.microsoft.com/office/drawing/2014/main" id="{00000000-0008-0000-0F00-00000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9" name="Line 6270">
            <a:extLst>
              <a:ext uri="{FF2B5EF4-FFF2-40B4-BE49-F238E27FC236}">
                <a16:creationId xmlns:a16="http://schemas.microsoft.com/office/drawing/2014/main" id="{00000000-0008-0000-0F00-00000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9" name="Group 6271">
          <a:extLst>
            <a:ext uri="{FF2B5EF4-FFF2-40B4-BE49-F238E27FC236}">
              <a16:creationId xmlns:a16="http://schemas.microsoft.com/office/drawing/2014/main" id="{00000000-0008-0000-0F00-0000579B3E00}"/>
            </a:ext>
          </a:extLst>
        </xdr:cNvPr>
        <xdr:cNvGrpSpPr>
          <a:grpSpLocks/>
        </xdr:cNvGrpSpPr>
      </xdr:nvGrpSpPr>
      <xdr:grpSpPr bwMode="auto">
        <a:xfrm>
          <a:off x="4692650" y="9921875"/>
          <a:ext cx="266700" cy="0"/>
          <a:chOff x="466" y="3952"/>
          <a:chExt cx="28" cy="16"/>
        </a:xfrm>
      </xdr:grpSpPr>
      <xdr:sp macro="" textlink="">
        <xdr:nvSpPr>
          <xdr:cNvPr id="4103936" name="Line 6272">
            <a:extLst>
              <a:ext uri="{FF2B5EF4-FFF2-40B4-BE49-F238E27FC236}">
                <a16:creationId xmlns:a16="http://schemas.microsoft.com/office/drawing/2014/main" id="{00000000-0008-0000-0F00-00000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7" name="Line 6273">
            <a:extLst>
              <a:ext uri="{FF2B5EF4-FFF2-40B4-BE49-F238E27FC236}">
                <a16:creationId xmlns:a16="http://schemas.microsoft.com/office/drawing/2014/main" id="{00000000-0008-0000-0F00-00000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0" name="Group 6274">
          <a:extLst>
            <a:ext uri="{FF2B5EF4-FFF2-40B4-BE49-F238E27FC236}">
              <a16:creationId xmlns:a16="http://schemas.microsoft.com/office/drawing/2014/main" id="{00000000-0008-0000-0F00-0000589B3E00}"/>
            </a:ext>
          </a:extLst>
        </xdr:cNvPr>
        <xdr:cNvGrpSpPr>
          <a:grpSpLocks/>
        </xdr:cNvGrpSpPr>
      </xdr:nvGrpSpPr>
      <xdr:grpSpPr bwMode="auto">
        <a:xfrm>
          <a:off x="4692650" y="9921875"/>
          <a:ext cx="266700" cy="0"/>
          <a:chOff x="466" y="3952"/>
          <a:chExt cx="28" cy="16"/>
        </a:xfrm>
      </xdr:grpSpPr>
      <xdr:sp macro="" textlink="">
        <xdr:nvSpPr>
          <xdr:cNvPr id="4103934" name="Line 6275">
            <a:extLst>
              <a:ext uri="{FF2B5EF4-FFF2-40B4-BE49-F238E27FC236}">
                <a16:creationId xmlns:a16="http://schemas.microsoft.com/office/drawing/2014/main" id="{00000000-0008-0000-0F00-0000F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5" name="Line 6276">
            <a:extLst>
              <a:ext uri="{FF2B5EF4-FFF2-40B4-BE49-F238E27FC236}">
                <a16:creationId xmlns:a16="http://schemas.microsoft.com/office/drawing/2014/main" id="{00000000-0008-0000-0F00-0000F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1" name="Group 6277">
          <a:extLst>
            <a:ext uri="{FF2B5EF4-FFF2-40B4-BE49-F238E27FC236}">
              <a16:creationId xmlns:a16="http://schemas.microsoft.com/office/drawing/2014/main" id="{00000000-0008-0000-0F00-0000599B3E00}"/>
            </a:ext>
          </a:extLst>
        </xdr:cNvPr>
        <xdr:cNvGrpSpPr>
          <a:grpSpLocks/>
        </xdr:cNvGrpSpPr>
      </xdr:nvGrpSpPr>
      <xdr:grpSpPr bwMode="auto">
        <a:xfrm>
          <a:off x="4692650" y="9921875"/>
          <a:ext cx="266700" cy="0"/>
          <a:chOff x="466" y="3952"/>
          <a:chExt cx="28" cy="16"/>
        </a:xfrm>
      </xdr:grpSpPr>
      <xdr:sp macro="" textlink="">
        <xdr:nvSpPr>
          <xdr:cNvPr id="4103932" name="Line 6278">
            <a:extLst>
              <a:ext uri="{FF2B5EF4-FFF2-40B4-BE49-F238E27FC236}">
                <a16:creationId xmlns:a16="http://schemas.microsoft.com/office/drawing/2014/main" id="{00000000-0008-0000-0F00-0000F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3" name="Line 6279">
            <a:extLst>
              <a:ext uri="{FF2B5EF4-FFF2-40B4-BE49-F238E27FC236}">
                <a16:creationId xmlns:a16="http://schemas.microsoft.com/office/drawing/2014/main" id="{00000000-0008-0000-0F00-0000F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2" name="Group 6280">
          <a:extLst>
            <a:ext uri="{FF2B5EF4-FFF2-40B4-BE49-F238E27FC236}">
              <a16:creationId xmlns:a16="http://schemas.microsoft.com/office/drawing/2014/main" id="{00000000-0008-0000-0F00-00005A9B3E00}"/>
            </a:ext>
          </a:extLst>
        </xdr:cNvPr>
        <xdr:cNvGrpSpPr>
          <a:grpSpLocks/>
        </xdr:cNvGrpSpPr>
      </xdr:nvGrpSpPr>
      <xdr:grpSpPr bwMode="auto">
        <a:xfrm>
          <a:off x="4692650" y="9921875"/>
          <a:ext cx="266700" cy="0"/>
          <a:chOff x="466" y="3952"/>
          <a:chExt cx="28" cy="16"/>
        </a:xfrm>
      </xdr:grpSpPr>
      <xdr:sp macro="" textlink="">
        <xdr:nvSpPr>
          <xdr:cNvPr id="4103930" name="Line 6281">
            <a:extLst>
              <a:ext uri="{FF2B5EF4-FFF2-40B4-BE49-F238E27FC236}">
                <a16:creationId xmlns:a16="http://schemas.microsoft.com/office/drawing/2014/main" id="{00000000-0008-0000-0F00-0000F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1" name="Line 6282">
            <a:extLst>
              <a:ext uri="{FF2B5EF4-FFF2-40B4-BE49-F238E27FC236}">
                <a16:creationId xmlns:a16="http://schemas.microsoft.com/office/drawing/2014/main" id="{00000000-0008-0000-0F00-0000F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3" name="Group 6283">
          <a:extLst>
            <a:ext uri="{FF2B5EF4-FFF2-40B4-BE49-F238E27FC236}">
              <a16:creationId xmlns:a16="http://schemas.microsoft.com/office/drawing/2014/main" id="{00000000-0008-0000-0F00-00005B9B3E00}"/>
            </a:ext>
          </a:extLst>
        </xdr:cNvPr>
        <xdr:cNvGrpSpPr>
          <a:grpSpLocks/>
        </xdr:cNvGrpSpPr>
      </xdr:nvGrpSpPr>
      <xdr:grpSpPr bwMode="auto">
        <a:xfrm>
          <a:off x="4105275" y="9921875"/>
          <a:ext cx="228600" cy="0"/>
          <a:chOff x="466" y="3952"/>
          <a:chExt cx="28" cy="16"/>
        </a:xfrm>
      </xdr:grpSpPr>
      <xdr:sp macro="" textlink="">
        <xdr:nvSpPr>
          <xdr:cNvPr id="4103928" name="Line 6284">
            <a:extLst>
              <a:ext uri="{FF2B5EF4-FFF2-40B4-BE49-F238E27FC236}">
                <a16:creationId xmlns:a16="http://schemas.microsoft.com/office/drawing/2014/main" id="{00000000-0008-0000-0F00-0000F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9" name="Line 6285">
            <a:extLst>
              <a:ext uri="{FF2B5EF4-FFF2-40B4-BE49-F238E27FC236}">
                <a16:creationId xmlns:a16="http://schemas.microsoft.com/office/drawing/2014/main" id="{00000000-0008-0000-0F00-0000F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4" name="Group 6286">
          <a:extLst>
            <a:ext uri="{FF2B5EF4-FFF2-40B4-BE49-F238E27FC236}">
              <a16:creationId xmlns:a16="http://schemas.microsoft.com/office/drawing/2014/main" id="{00000000-0008-0000-0F00-00005C9B3E00}"/>
            </a:ext>
          </a:extLst>
        </xdr:cNvPr>
        <xdr:cNvGrpSpPr>
          <a:grpSpLocks/>
        </xdr:cNvGrpSpPr>
      </xdr:nvGrpSpPr>
      <xdr:grpSpPr bwMode="auto">
        <a:xfrm>
          <a:off x="4105275" y="9921875"/>
          <a:ext cx="228600" cy="0"/>
          <a:chOff x="466" y="3952"/>
          <a:chExt cx="28" cy="16"/>
        </a:xfrm>
      </xdr:grpSpPr>
      <xdr:sp macro="" textlink="">
        <xdr:nvSpPr>
          <xdr:cNvPr id="4103926" name="Line 6287">
            <a:extLst>
              <a:ext uri="{FF2B5EF4-FFF2-40B4-BE49-F238E27FC236}">
                <a16:creationId xmlns:a16="http://schemas.microsoft.com/office/drawing/2014/main" id="{00000000-0008-0000-0F00-0000F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7" name="Line 6288">
            <a:extLst>
              <a:ext uri="{FF2B5EF4-FFF2-40B4-BE49-F238E27FC236}">
                <a16:creationId xmlns:a16="http://schemas.microsoft.com/office/drawing/2014/main" id="{00000000-0008-0000-0F00-0000F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5" name="Group 6289">
          <a:extLst>
            <a:ext uri="{FF2B5EF4-FFF2-40B4-BE49-F238E27FC236}">
              <a16:creationId xmlns:a16="http://schemas.microsoft.com/office/drawing/2014/main" id="{00000000-0008-0000-0F00-00005D9B3E00}"/>
            </a:ext>
          </a:extLst>
        </xdr:cNvPr>
        <xdr:cNvGrpSpPr>
          <a:grpSpLocks/>
        </xdr:cNvGrpSpPr>
      </xdr:nvGrpSpPr>
      <xdr:grpSpPr bwMode="auto">
        <a:xfrm>
          <a:off x="4692650" y="9921875"/>
          <a:ext cx="266700" cy="0"/>
          <a:chOff x="466" y="3952"/>
          <a:chExt cx="28" cy="16"/>
        </a:xfrm>
      </xdr:grpSpPr>
      <xdr:sp macro="" textlink="">
        <xdr:nvSpPr>
          <xdr:cNvPr id="4103924" name="Line 6290">
            <a:extLst>
              <a:ext uri="{FF2B5EF4-FFF2-40B4-BE49-F238E27FC236}">
                <a16:creationId xmlns:a16="http://schemas.microsoft.com/office/drawing/2014/main" id="{00000000-0008-0000-0F00-0000F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5" name="Line 6291">
            <a:extLst>
              <a:ext uri="{FF2B5EF4-FFF2-40B4-BE49-F238E27FC236}">
                <a16:creationId xmlns:a16="http://schemas.microsoft.com/office/drawing/2014/main" id="{00000000-0008-0000-0F00-0000F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6" name="Group 6292">
          <a:extLst>
            <a:ext uri="{FF2B5EF4-FFF2-40B4-BE49-F238E27FC236}">
              <a16:creationId xmlns:a16="http://schemas.microsoft.com/office/drawing/2014/main" id="{00000000-0008-0000-0F00-00005E9B3E00}"/>
            </a:ext>
          </a:extLst>
        </xdr:cNvPr>
        <xdr:cNvGrpSpPr>
          <a:grpSpLocks/>
        </xdr:cNvGrpSpPr>
      </xdr:nvGrpSpPr>
      <xdr:grpSpPr bwMode="auto">
        <a:xfrm>
          <a:off x="4692650" y="9921875"/>
          <a:ext cx="266700" cy="0"/>
          <a:chOff x="466" y="3952"/>
          <a:chExt cx="28" cy="16"/>
        </a:xfrm>
      </xdr:grpSpPr>
      <xdr:sp macro="" textlink="">
        <xdr:nvSpPr>
          <xdr:cNvPr id="4103922" name="Line 6293">
            <a:extLst>
              <a:ext uri="{FF2B5EF4-FFF2-40B4-BE49-F238E27FC236}">
                <a16:creationId xmlns:a16="http://schemas.microsoft.com/office/drawing/2014/main" id="{00000000-0008-0000-0F00-0000F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3" name="Line 6294">
            <a:extLst>
              <a:ext uri="{FF2B5EF4-FFF2-40B4-BE49-F238E27FC236}">
                <a16:creationId xmlns:a16="http://schemas.microsoft.com/office/drawing/2014/main" id="{00000000-0008-0000-0F00-0000F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07" name="Group 6295">
          <a:extLst>
            <a:ext uri="{FF2B5EF4-FFF2-40B4-BE49-F238E27FC236}">
              <a16:creationId xmlns:a16="http://schemas.microsoft.com/office/drawing/2014/main" id="{00000000-0008-0000-0F00-00005F9B3E00}"/>
            </a:ext>
          </a:extLst>
        </xdr:cNvPr>
        <xdr:cNvGrpSpPr>
          <a:grpSpLocks/>
        </xdr:cNvGrpSpPr>
      </xdr:nvGrpSpPr>
      <xdr:grpSpPr bwMode="auto">
        <a:xfrm>
          <a:off x="4105275" y="9921875"/>
          <a:ext cx="244475" cy="0"/>
          <a:chOff x="466" y="3952"/>
          <a:chExt cx="28" cy="16"/>
        </a:xfrm>
      </xdr:grpSpPr>
      <xdr:sp macro="" textlink="">
        <xdr:nvSpPr>
          <xdr:cNvPr id="4103920" name="Line 6296">
            <a:extLst>
              <a:ext uri="{FF2B5EF4-FFF2-40B4-BE49-F238E27FC236}">
                <a16:creationId xmlns:a16="http://schemas.microsoft.com/office/drawing/2014/main" id="{00000000-0008-0000-0F00-0000F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1" name="Line 6297">
            <a:extLst>
              <a:ext uri="{FF2B5EF4-FFF2-40B4-BE49-F238E27FC236}">
                <a16:creationId xmlns:a16="http://schemas.microsoft.com/office/drawing/2014/main" id="{00000000-0008-0000-0F00-0000F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08" name="Group 6298">
          <a:extLst>
            <a:ext uri="{FF2B5EF4-FFF2-40B4-BE49-F238E27FC236}">
              <a16:creationId xmlns:a16="http://schemas.microsoft.com/office/drawing/2014/main" id="{00000000-0008-0000-0F00-0000609B3E00}"/>
            </a:ext>
          </a:extLst>
        </xdr:cNvPr>
        <xdr:cNvGrpSpPr>
          <a:grpSpLocks/>
        </xdr:cNvGrpSpPr>
      </xdr:nvGrpSpPr>
      <xdr:grpSpPr bwMode="auto">
        <a:xfrm>
          <a:off x="5470525" y="9921875"/>
          <a:ext cx="228600" cy="0"/>
          <a:chOff x="466" y="3952"/>
          <a:chExt cx="28" cy="16"/>
        </a:xfrm>
      </xdr:grpSpPr>
      <xdr:sp macro="" textlink="">
        <xdr:nvSpPr>
          <xdr:cNvPr id="4103918" name="Line 6299">
            <a:extLst>
              <a:ext uri="{FF2B5EF4-FFF2-40B4-BE49-F238E27FC236}">
                <a16:creationId xmlns:a16="http://schemas.microsoft.com/office/drawing/2014/main" id="{00000000-0008-0000-0F00-0000E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9" name="Line 6300">
            <a:extLst>
              <a:ext uri="{FF2B5EF4-FFF2-40B4-BE49-F238E27FC236}">
                <a16:creationId xmlns:a16="http://schemas.microsoft.com/office/drawing/2014/main" id="{00000000-0008-0000-0F00-0000E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9" name="Group 6301">
          <a:extLst>
            <a:ext uri="{FF2B5EF4-FFF2-40B4-BE49-F238E27FC236}">
              <a16:creationId xmlns:a16="http://schemas.microsoft.com/office/drawing/2014/main" id="{00000000-0008-0000-0F00-0000619B3E00}"/>
            </a:ext>
          </a:extLst>
        </xdr:cNvPr>
        <xdr:cNvGrpSpPr>
          <a:grpSpLocks/>
        </xdr:cNvGrpSpPr>
      </xdr:nvGrpSpPr>
      <xdr:grpSpPr bwMode="auto">
        <a:xfrm>
          <a:off x="4692650" y="9921875"/>
          <a:ext cx="266700" cy="0"/>
          <a:chOff x="466" y="3952"/>
          <a:chExt cx="28" cy="16"/>
        </a:xfrm>
      </xdr:grpSpPr>
      <xdr:sp macro="" textlink="">
        <xdr:nvSpPr>
          <xdr:cNvPr id="4103916" name="Line 6302">
            <a:extLst>
              <a:ext uri="{FF2B5EF4-FFF2-40B4-BE49-F238E27FC236}">
                <a16:creationId xmlns:a16="http://schemas.microsoft.com/office/drawing/2014/main" id="{00000000-0008-0000-0F00-0000E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7" name="Line 6303">
            <a:extLst>
              <a:ext uri="{FF2B5EF4-FFF2-40B4-BE49-F238E27FC236}">
                <a16:creationId xmlns:a16="http://schemas.microsoft.com/office/drawing/2014/main" id="{00000000-0008-0000-0F00-0000E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0" name="Group 6304">
          <a:extLst>
            <a:ext uri="{FF2B5EF4-FFF2-40B4-BE49-F238E27FC236}">
              <a16:creationId xmlns:a16="http://schemas.microsoft.com/office/drawing/2014/main" id="{00000000-0008-0000-0F00-0000629B3E00}"/>
            </a:ext>
          </a:extLst>
        </xdr:cNvPr>
        <xdr:cNvGrpSpPr>
          <a:grpSpLocks/>
        </xdr:cNvGrpSpPr>
      </xdr:nvGrpSpPr>
      <xdr:grpSpPr bwMode="auto">
        <a:xfrm>
          <a:off x="4692650" y="9921875"/>
          <a:ext cx="266700" cy="0"/>
          <a:chOff x="466" y="3952"/>
          <a:chExt cx="28" cy="16"/>
        </a:xfrm>
      </xdr:grpSpPr>
      <xdr:sp macro="" textlink="">
        <xdr:nvSpPr>
          <xdr:cNvPr id="4103914" name="Line 6305">
            <a:extLst>
              <a:ext uri="{FF2B5EF4-FFF2-40B4-BE49-F238E27FC236}">
                <a16:creationId xmlns:a16="http://schemas.microsoft.com/office/drawing/2014/main" id="{00000000-0008-0000-0F00-0000E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5" name="Line 6306">
            <a:extLst>
              <a:ext uri="{FF2B5EF4-FFF2-40B4-BE49-F238E27FC236}">
                <a16:creationId xmlns:a16="http://schemas.microsoft.com/office/drawing/2014/main" id="{00000000-0008-0000-0F00-0000E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1" name="Group 6307">
          <a:extLst>
            <a:ext uri="{FF2B5EF4-FFF2-40B4-BE49-F238E27FC236}">
              <a16:creationId xmlns:a16="http://schemas.microsoft.com/office/drawing/2014/main" id="{00000000-0008-0000-0F00-0000639B3E00}"/>
            </a:ext>
          </a:extLst>
        </xdr:cNvPr>
        <xdr:cNvGrpSpPr>
          <a:grpSpLocks/>
        </xdr:cNvGrpSpPr>
      </xdr:nvGrpSpPr>
      <xdr:grpSpPr bwMode="auto">
        <a:xfrm>
          <a:off x="4692650" y="9921875"/>
          <a:ext cx="266700" cy="0"/>
          <a:chOff x="466" y="3952"/>
          <a:chExt cx="28" cy="16"/>
        </a:xfrm>
      </xdr:grpSpPr>
      <xdr:sp macro="" textlink="">
        <xdr:nvSpPr>
          <xdr:cNvPr id="4103912" name="Line 6308">
            <a:extLst>
              <a:ext uri="{FF2B5EF4-FFF2-40B4-BE49-F238E27FC236}">
                <a16:creationId xmlns:a16="http://schemas.microsoft.com/office/drawing/2014/main" id="{00000000-0008-0000-0F00-0000E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3" name="Line 6309">
            <a:extLst>
              <a:ext uri="{FF2B5EF4-FFF2-40B4-BE49-F238E27FC236}">
                <a16:creationId xmlns:a16="http://schemas.microsoft.com/office/drawing/2014/main" id="{00000000-0008-0000-0F00-0000E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2" name="Group 6310">
          <a:extLst>
            <a:ext uri="{FF2B5EF4-FFF2-40B4-BE49-F238E27FC236}">
              <a16:creationId xmlns:a16="http://schemas.microsoft.com/office/drawing/2014/main" id="{00000000-0008-0000-0F00-0000649B3E00}"/>
            </a:ext>
          </a:extLst>
        </xdr:cNvPr>
        <xdr:cNvGrpSpPr>
          <a:grpSpLocks/>
        </xdr:cNvGrpSpPr>
      </xdr:nvGrpSpPr>
      <xdr:grpSpPr bwMode="auto">
        <a:xfrm>
          <a:off x="4692650" y="9921875"/>
          <a:ext cx="266700" cy="0"/>
          <a:chOff x="466" y="3952"/>
          <a:chExt cx="28" cy="16"/>
        </a:xfrm>
      </xdr:grpSpPr>
      <xdr:sp macro="" textlink="">
        <xdr:nvSpPr>
          <xdr:cNvPr id="4103910" name="Line 6311">
            <a:extLst>
              <a:ext uri="{FF2B5EF4-FFF2-40B4-BE49-F238E27FC236}">
                <a16:creationId xmlns:a16="http://schemas.microsoft.com/office/drawing/2014/main" id="{00000000-0008-0000-0F00-0000E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1" name="Line 6312">
            <a:extLst>
              <a:ext uri="{FF2B5EF4-FFF2-40B4-BE49-F238E27FC236}">
                <a16:creationId xmlns:a16="http://schemas.microsoft.com/office/drawing/2014/main" id="{00000000-0008-0000-0F00-0000E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3" name="Group 6313">
          <a:extLst>
            <a:ext uri="{FF2B5EF4-FFF2-40B4-BE49-F238E27FC236}">
              <a16:creationId xmlns:a16="http://schemas.microsoft.com/office/drawing/2014/main" id="{00000000-0008-0000-0F00-0000659B3E00}"/>
            </a:ext>
          </a:extLst>
        </xdr:cNvPr>
        <xdr:cNvGrpSpPr>
          <a:grpSpLocks/>
        </xdr:cNvGrpSpPr>
      </xdr:nvGrpSpPr>
      <xdr:grpSpPr bwMode="auto">
        <a:xfrm>
          <a:off x="4692650" y="9921875"/>
          <a:ext cx="266700" cy="0"/>
          <a:chOff x="466" y="3952"/>
          <a:chExt cx="28" cy="16"/>
        </a:xfrm>
      </xdr:grpSpPr>
      <xdr:sp macro="" textlink="">
        <xdr:nvSpPr>
          <xdr:cNvPr id="4103908" name="Line 6314">
            <a:extLst>
              <a:ext uri="{FF2B5EF4-FFF2-40B4-BE49-F238E27FC236}">
                <a16:creationId xmlns:a16="http://schemas.microsoft.com/office/drawing/2014/main" id="{00000000-0008-0000-0F00-0000E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9" name="Line 6315">
            <a:extLst>
              <a:ext uri="{FF2B5EF4-FFF2-40B4-BE49-F238E27FC236}">
                <a16:creationId xmlns:a16="http://schemas.microsoft.com/office/drawing/2014/main" id="{00000000-0008-0000-0F00-0000E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14" name="Group 6316">
          <a:extLst>
            <a:ext uri="{FF2B5EF4-FFF2-40B4-BE49-F238E27FC236}">
              <a16:creationId xmlns:a16="http://schemas.microsoft.com/office/drawing/2014/main" id="{00000000-0008-0000-0F00-0000669B3E00}"/>
            </a:ext>
          </a:extLst>
        </xdr:cNvPr>
        <xdr:cNvGrpSpPr>
          <a:grpSpLocks/>
        </xdr:cNvGrpSpPr>
      </xdr:nvGrpSpPr>
      <xdr:grpSpPr bwMode="auto">
        <a:xfrm>
          <a:off x="4568825" y="9921875"/>
          <a:ext cx="228600" cy="0"/>
          <a:chOff x="466" y="3952"/>
          <a:chExt cx="28" cy="16"/>
        </a:xfrm>
      </xdr:grpSpPr>
      <xdr:sp macro="" textlink="">
        <xdr:nvSpPr>
          <xdr:cNvPr id="4103906" name="Line 6317">
            <a:extLst>
              <a:ext uri="{FF2B5EF4-FFF2-40B4-BE49-F238E27FC236}">
                <a16:creationId xmlns:a16="http://schemas.microsoft.com/office/drawing/2014/main" id="{00000000-0008-0000-0F00-0000E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7" name="Line 6318">
            <a:extLst>
              <a:ext uri="{FF2B5EF4-FFF2-40B4-BE49-F238E27FC236}">
                <a16:creationId xmlns:a16="http://schemas.microsoft.com/office/drawing/2014/main" id="{00000000-0008-0000-0F00-0000E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5" name="Group 6319">
          <a:extLst>
            <a:ext uri="{FF2B5EF4-FFF2-40B4-BE49-F238E27FC236}">
              <a16:creationId xmlns:a16="http://schemas.microsoft.com/office/drawing/2014/main" id="{00000000-0008-0000-0F00-0000679B3E00}"/>
            </a:ext>
          </a:extLst>
        </xdr:cNvPr>
        <xdr:cNvGrpSpPr>
          <a:grpSpLocks/>
        </xdr:cNvGrpSpPr>
      </xdr:nvGrpSpPr>
      <xdr:grpSpPr bwMode="auto">
        <a:xfrm>
          <a:off x="4105275" y="9921875"/>
          <a:ext cx="244475" cy="0"/>
          <a:chOff x="466" y="3952"/>
          <a:chExt cx="28" cy="16"/>
        </a:xfrm>
      </xdr:grpSpPr>
      <xdr:sp macro="" textlink="">
        <xdr:nvSpPr>
          <xdr:cNvPr id="4103904" name="Line 6320">
            <a:extLst>
              <a:ext uri="{FF2B5EF4-FFF2-40B4-BE49-F238E27FC236}">
                <a16:creationId xmlns:a16="http://schemas.microsoft.com/office/drawing/2014/main" id="{00000000-0008-0000-0F00-0000E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5" name="Line 6321">
            <a:extLst>
              <a:ext uri="{FF2B5EF4-FFF2-40B4-BE49-F238E27FC236}">
                <a16:creationId xmlns:a16="http://schemas.microsoft.com/office/drawing/2014/main" id="{00000000-0008-0000-0F00-0000E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6" name="Group 6322">
          <a:extLst>
            <a:ext uri="{FF2B5EF4-FFF2-40B4-BE49-F238E27FC236}">
              <a16:creationId xmlns:a16="http://schemas.microsoft.com/office/drawing/2014/main" id="{00000000-0008-0000-0F00-0000689B3E00}"/>
            </a:ext>
          </a:extLst>
        </xdr:cNvPr>
        <xdr:cNvGrpSpPr>
          <a:grpSpLocks/>
        </xdr:cNvGrpSpPr>
      </xdr:nvGrpSpPr>
      <xdr:grpSpPr bwMode="auto">
        <a:xfrm>
          <a:off x="4105275" y="9921875"/>
          <a:ext cx="244475" cy="0"/>
          <a:chOff x="466" y="3952"/>
          <a:chExt cx="28" cy="16"/>
        </a:xfrm>
      </xdr:grpSpPr>
      <xdr:sp macro="" textlink="">
        <xdr:nvSpPr>
          <xdr:cNvPr id="4103902" name="Line 6323">
            <a:extLst>
              <a:ext uri="{FF2B5EF4-FFF2-40B4-BE49-F238E27FC236}">
                <a16:creationId xmlns:a16="http://schemas.microsoft.com/office/drawing/2014/main" id="{00000000-0008-0000-0F00-0000D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3" name="Line 6324">
            <a:extLst>
              <a:ext uri="{FF2B5EF4-FFF2-40B4-BE49-F238E27FC236}">
                <a16:creationId xmlns:a16="http://schemas.microsoft.com/office/drawing/2014/main" id="{00000000-0008-0000-0F00-0000D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7" name="Group 6325">
          <a:extLst>
            <a:ext uri="{FF2B5EF4-FFF2-40B4-BE49-F238E27FC236}">
              <a16:creationId xmlns:a16="http://schemas.microsoft.com/office/drawing/2014/main" id="{00000000-0008-0000-0F00-0000699B3E00}"/>
            </a:ext>
          </a:extLst>
        </xdr:cNvPr>
        <xdr:cNvGrpSpPr>
          <a:grpSpLocks/>
        </xdr:cNvGrpSpPr>
      </xdr:nvGrpSpPr>
      <xdr:grpSpPr bwMode="auto">
        <a:xfrm>
          <a:off x="4105275" y="9921875"/>
          <a:ext cx="244475" cy="0"/>
          <a:chOff x="466" y="3952"/>
          <a:chExt cx="28" cy="16"/>
        </a:xfrm>
      </xdr:grpSpPr>
      <xdr:sp macro="" textlink="">
        <xdr:nvSpPr>
          <xdr:cNvPr id="4103900" name="Line 6326">
            <a:extLst>
              <a:ext uri="{FF2B5EF4-FFF2-40B4-BE49-F238E27FC236}">
                <a16:creationId xmlns:a16="http://schemas.microsoft.com/office/drawing/2014/main" id="{00000000-0008-0000-0F00-0000D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1" name="Line 6327">
            <a:extLst>
              <a:ext uri="{FF2B5EF4-FFF2-40B4-BE49-F238E27FC236}">
                <a16:creationId xmlns:a16="http://schemas.microsoft.com/office/drawing/2014/main" id="{00000000-0008-0000-0F00-0000D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8" name="Group 6328">
          <a:extLst>
            <a:ext uri="{FF2B5EF4-FFF2-40B4-BE49-F238E27FC236}">
              <a16:creationId xmlns:a16="http://schemas.microsoft.com/office/drawing/2014/main" id="{00000000-0008-0000-0F00-00006A9B3E00}"/>
            </a:ext>
          </a:extLst>
        </xdr:cNvPr>
        <xdr:cNvGrpSpPr>
          <a:grpSpLocks/>
        </xdr:cNvGrpSpPr>
      </xdr:nvGrpSpPr>
      <xdr:grpSpPr bwMode="auto">
        <a:xfrm>
          <a:off x="4105275" y="9921875"/>
          <a:ext cx="244475" cy="0"/>
          <a:chOff x="466" y="3952"/>
          <a:chExt cx="28" cy="16"/>
        </a:xfrm>
      </xdr:grpSpPr>
      <xdr:sp macro="" textlink="">
        <xdr:nvSpPr>
          <xdr:cNvPr id="4103898" name="Line 6329">
            <a:extLst>
              <a:ext uri="{FF2B5EF4-FFF2-40B4-BE49-F238E27FC236}">
                <a16:creationId xmlns:a16="http://schemas.microsoft.com/office/drawing/2014/main" id="{00000000-0008-0000-0F00-0000D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9" name="Line 6330">
            <a:extLst>
              <a:ext uri="{FF2B5EF4-FFF2-40B4-BE49-F238E27FC236}">
                <a16:creationId xmlns:a16="http://schemas.microsoft.com/office/drawing/2014/main" id="{00000000-0008-0000-0F00-0000D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9" name="Group 6331">
          <a:extLst>
            <a:ext uri="{FF2B5EF4-FFF2-40B4-BE49-F238E27FC236}">
              <a16:creationId xmlns:a16="http://schemas.microsoft.com/office/drawing/2014/main" id="{00000000-0008-0000-0F00-00006B9B3E00}"/>
            </a:ext>
          </a:extLst>
        </xdr:cNvPr>
        <xdr:cNvGrpSpPr>
          <a:grpSpLocks/>
        </xdr:cNvGrpSpPr>
      </xdr:nvGrpSpPr>
      <xdr:grpSpPr bwMode="auto">
        <a:xfrm>
          <a:off x="4105275" y="9921875"/>
          <a:ext cx="244475" cy="0"/>
          <a:chOff x="466" y="3952"/>
          <a:chExt cx="28" cy="16"/>
        </a:xfrm>
      </xdr:grpSpPr>
      <xdr:sp macro="" textlink="">
        <xdr:nvSpPr>
          <xdr:cNvPr id="4103896" name="Line 6332">
            <a:extLst>
              <a:ext uri="{FF2B5EF4-FFF2-40B4-BE49-F238E27FC236}">
                <a16:creationId xmlns:a16="http://schemas.microsoft.com/office/drawing/2014/main" id="{00000000-0008-0000-0F00-0000D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7" name="Line 6333">
            <a:extLst>
              <a:ext uri="{FF2B5EF4-FFF2-40B4-BE49-F238E27FC236}">
                <a16:creationId xmlns:a16="http://schemas.microsoft.com/office/drawing/2014/main" id="{00000000-0008-0000-0F00-0000D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0" name="Group 6334">
          <a:extLst>
            <a:ext uri="{FF2B5EF4-FFF2-40B4-BE49-F238E27FC236}">
              <a16:creationId xmlns:a16="http://schemas.microsoft.com/office/drawing/2014/main" id="{00000000-0008-0000-0F00-00006C9B3E00}"/>
            </a:ext>
          </a:extLst>
        </xdr:cNvPr>
        <xdr:cNvGrpSpPr>
          <a:grpSpLocks/>
        </xdr:cNvGrpSpPr>
      </xdr:nvGrpSpPr>
      <xdr:grpSpPr bwMode="auto">
        <a:xfrm>
          <a:off x="4105275" y="9921875"/>
          <a:ext cx="244475" cy="0"/>
          <a:chOff x="466" y="3952"/>
          <a:chExt cx="28" cy="16"/>
        </a:xfrm>
      </xdr:grpSpPr>
      <xdr:sp macro="" textlink="">
        <xdr:nvSpPr>
          <xdr:cNvPr id="4103894" name="Line 6335">
            <a:extLst>
              <a:ext uri="{FF2B5EF4-FFF2-40B4-BE49-F238E27FC236}">
                <a16:creationId xmlns:a16="http://schemas.microsoft.com/office/drawing/2014/main" id="{00000000-0008-0000-0F00-0000D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5" name="Line 6336">
            <a:extLst>
              <a:ext uri="{FF2B5EF4-FFF2-40B4-BE49-F238E27FC236}">
                <a16:creationId xmlns:a16="http://schemas.microsoft.com/office/drawing/2014/main" id="{00000000-0008-0000-0F00-0000D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21" name="Group 6337">
          <a:extLst>
            <a:ext uri="{FF2B5EF4-FFF2-40B4-BE49-F238E27FC236}">
              <a16:creationId xmlns:a16="http://schemas.microsoft.com/office/drawing/2014/main" id="{00000000-0008-0000-0F00-00006D9B3E00}"/>
            </a:ext>
          </a:extLst>
        </xdr:cNvPr>
        <xdr:cNvGrpSpPr>
          <a:grpSpLocks/>
        </xdr:cNvGrpSpPr>
      </xdr:nvGrpSpPr>
      <xdr:grpSpPr bwMode="auto">
        <a:xfrm>
          <a:off x="3981450" y="9921875"/>
          <a:ext cx="228600" cy="0"/>
          <a:chOff x="466" y="3952"/>
          <a:chExt cx="28" cy="16"/>
        </a:xfrm>
      </xdr:grpSpPr>
      <xdr:sp macro="" textlink="">
        <xdr:nvSpPr>
          <xdr:cNvPr id="4103892" name="Line 6338">
            <a:extLst>
              <a:ext uri="{FF2B5EF4-FFF2-40B4-BE49-F238E27FC236}">
                <a16:creationId xmlns:a16="http://schemas.microsoft.com/office/drawing/2014/main" id="{00000000-0008-0000-0F00-0000D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3" name="Line 6339">
            <a:extLst>
              <a:ext uri="{FF2B5EF4-FFF2-40B4-BE49-F238E27FC236}">
                <a16:creationId xmlns:a16="http://schemas.microsoft.com/office/drawing/2014/main" id="{00000000-0008-0000-0F00-0000D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2" name="Group 6340">
          <a:extLst>
            <a:ext uri="{FF2B5EF4-FFF2-40B4-BE49-F238E27FC236}">
              <a16:creationId xmlns:a16="http://schemas.microsoft.com/office/drawing/2014/main" id="{00000000-0008-0000-0F00-00006E9B3E00}"/>
            </a:ext>
          </a:extLst>
        </xdr:cNvPr>
        <xdr:cNvGrpSpPr>
          <a:grpSpLocks/>
        </xdr:cNvGrpSpPr>
      </xdr:nvGrpSpPr>
      <xdr:grpSpPr bwMode="auto">
        <a:xfrm>
          <a:off x="4105275" y="9921875"/>
          <a:ext cx="228600" cy="0"/>
          <a:chOff x="466" y="3952"/>
          <a:chExt cx="28" cy="16"/>
        </a:xfrm>
      </xdr:grpSpPr>
      <xdr:sp macro="" textlink="">
        <xdr:nvSpPr>
          <xdr:cNvPr id="4103890" name="Line 6341">
            <a:extLst>
              <a:ext uri="{FF2B5EF4-FFF2-40B4-BE49-F238E27FC236}">
                <a16:creationId xmlns:a16="http://schemas.microsoft.com/office/drawing/2014/main" id="{00000000-0008-0000-0F00-0000D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1" name="Line 6342">
            <a:extLst>
              <a:ext uri="{FF2B5EF4-FFF2-40B4-BE49-F238E27FC236}">
                <a16:creationId xmlns:a16="http://schemas.microsoft.com/office/drawing/2014/main" id="{00000000-0008-0000-0F00-0000D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3" name="Group 6343">
          <a:extLst>
            <a:ext uri="{FF2B5EF4-FFF2-40B4-BE49-F238E27FC236}">
              <a16:creationId xmlns:a16="http://schemas.microsoft.com/office/drawing/2014/main" id="{00000000-0008-0000-0F00-00006F9B3E00}"/>
            </a:ext>
          </a:extLst>
        </xdr:cNvPr>
        <xdr:cNvGrpSpPr>
          <a:grpSpLocks/>
        </xdr:cNvGrpSpPr>
      </xdr:nvGrpSpPr>
      <xdr:grpSpPr bwMode="auto">
        <a:xfrm>
          <a:off x="4105275" y="9921875"/>
          <a:ext cx="228600" cy="0"/>
          <a:chOff x="466" y="3952"/>
          <a:chExt cx="28" cy="16"/>
        </a:xfrm>
      </xdr:grpSpPr>
      <xdr:sp macro="" textlink="">
        <xdr:nvSpPr>
          <xdr:cNvPr id="4103888" name="Line 6344">
            <a:extLst>
              <a:ext uri="{FF2B5EF4-FFF2-40B4-BE49-F238E27FC236}">
                <a16:creationId xmlns:a16="http://schemas.microsoft.com/office/drawing/2014/main" id="{00000000-0008-0000-0F00-0000D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9" name="Line 6345">
            <a:extLst>
              <a:ext uri="{FF2B5EF4-FFF2-40B4-BE49-F238E27FC236}">
                <a16:creationId xmlns:a16="http://schemas.microsoft.com/office/drawing/2014/main" id="{00000000-0008-0000-0F00-0000D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4" name="Group 6346">
          <a:extLst>
            <a:ext uri="{FF2B5EF4-FFF2-40B4-BE49-F238E27FC236}">
              <a16:creationId xmlns:a16="http://schemas.microsoft.com/office/drawing/2014/main" id="{00000000-0008-0000-0F00-0000709B3E00}"/>
            </a:ext>
          </a:extLst>
        </xdr:cNvPr>
        <xdr:cNvGrpSpPr>
          <a:grpSpLocks/>
        </xdr:cNvGrpSpPr>
      </xdr:nvGrpSpPr>
      <xdr:grpSpPr bwMode="auto">
        <a:xfrm>
          <a:off x="4105275" y="9921875"/>
          <a:ext cx="244475" cy="0"/>
          <a:chOff x="466" y="3952"/>
          <a:chExt cx="28" cy="16"/>
        </a:xfrm>
      </xdr:grpSpPr>
      <xdr:sp macro="" textlink="">
        <xdr:nvSpPr>
          <xdr:cNvPr id="4103886" name="Line 6347">
            <a:extLst>
              <a:ext uri="{FF2B5EF4-FFF2-40B4-BE49-F238E27FC236}">
                <a16:creationId xmlns:a16="http://schemas.microsoft.com/office/drawing/2014/main" id="{00000000-0008-0000-0F00-0000C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7" name="Line 6348">
            <a:extLst>
              <a:ext uri="{FF2B5EF4-FFF2-40B4-BE49-F238E27FC236}">
                <a16:creationId xmlns:a16="http://schemas.microsoft.com/office/drawing/2014/main" id="{00000000-0008-0000-0F00-0000C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5" name="Group 6349">
          <a:extLst>
            <a:ext uri="{FF2B5EF4-FFF2-40B4-BE49-F238E27FC236}">
              <a16:creationId xmlns:a16="http://schemas.microsoft.com/office/drawing/2014/main" id="{00000000-0008-0000-0F00-0000719B3E00}"/>
            </a:ext>
          </a:extLst>
        </xdr:cNvPr>
        <xdr:cNvGrpSpPr>
          <a:grpSpLocks/>
        </xdr:cNvGrpSpPr>
      </xdr:nvGrpSpPr>
      <xdr:grpSpPr bwMode="auto">
        <a:xfrm>
          <a:off x="4105275" y="9921875"/>
          <a:ext cx="228600" cy="0"/>
          <a:chOff x="466" y="3952"/>
          <a:chExt cx="28" cy="16"/>
        </a:xfrm>
      </xdr:grpSpPr>
      <xdr:sp macro="" textlink="">
        <xdr:nvSpPr>
          <xdr:cNvPr id="4103884" name="Line 6350">
            <a:extLst>
              <a:ext uri="{FF2B5EF4-FFF2-40B4-BE49-F238E27FC236}">
                <a16:creationId xmlns:a16="http://schemas.microsoft.com/office/drawing/2014/main" id="{00000000-0008-0000-0F00-0000C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5" name="Line 6351">
            <a:extLst>
              <a:ext uri="{FF2B5EF4-FFF2-40B4-BE49-F238E27FC236}">
                <a16:creationId xmlns:a16="http://schemas.microsoft.com/office/drawing/2014/main" id="{00000000-0008-0000-0F00-0000C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6" name="Group 6352">
          <a:extLst>
            <a:ext uri="{FF2B5EF4-FFF2-40B4-BE49-F238E27FC236}">
              <a16:creationId xmlns:a16="http://schemas.microsoft.com/office/drawing/2014/main" id="{00000000-0008-0000-0F00-0000729B3E00}"/>
            </a:ext>
          </a:extLst>
        </xdr:cNvPr>
        <xdr:cNvGrpSpPr>
          <a:grpSpLocks/>
        </xdr:cNvGrpSpPr>
      </xdr:nvGrpSpPr>
      <xdr:grpSpPr bwMode="auto">
        <a:xfrm>
          <a:off x="4105275" y="9921875"/>
          <a:ext cx="228600" cy="0"/>
          <a:chOff x="466" y="3952"/>
          <a:chExt cx="28" cy="16"/>
        </a:xfrm>
      </xdr:grpSpPr>
      <xdr:sp macro="" textlink="">
        <xdr:nvSpPr>
          <xdr:cNvPr id="4103882" name="Line 6353">
            <a:extLst>
              <a:ext uri="{FF2B5EF4-FFF2-40B4-BE49-F238E27FC236}">
                <a16:creationId xmlns:a16="http://schemas.microsoft.com/office/drawing/2014/main" id="{00000000-0008-0000-0F00-0000C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3" name="Line 6354">
            <a:extLst>
              <a:ext uri="{FF2B5EF4-FFF2-40B4-BE49-F238E27FC236}">
                <a16:creationId xmlns:a16="http://schemas.microsoft.com/office/drawing/2014/main" id="{00000000-0008-0000-0F00-0000C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7" name="Group 6355">
          <a:extLst>
            <a:ext uri="{FF2B5EF4-FFF2-40B4-BE49-F238E27FC236}">
              <a16:creationId xmlns:a16="http://schemas.microsoft.com/office/drawing/2014/main" id="{00000000-0008-0000-0F00-0000739B3E00}"/>
            </a:ext>
          </a:extLst>
        </xdr:cNvPr>
        <xdr:cNvGrpSpPr>
          <a:grpSpLocks/>
        </xdr:cNvGrpSpPr>
      </xdr:nvGrpSpPr>
      <xdr:grpSpPr bwMode="auto">
        <a:xfrm>
          <a:off x="4105275" y="9921875"/>
          <a:ext cx="244475" cy="0"/>
          <a:chOff x="466" y="3952"/>
          <a:chExt cx="28" cy="16"/>
        </a:xfrm>
      </xdr:grpSpPr>
      <xdr:sp macro="" textlink="">
        <xdr:nvSpPr>
          <xdr:cNvPr id="4103880" name="Line 6356">
            <a:extLst>
              <a:ext uri="{FF2B5EF4-FFF2-40B4-BE49-F238E27FC236}">
                <a16:creationId xmlns:a16="http://schemas.microsoft.com/office/drawing/2014/main" id="{00000000-0008-0000-0F00-0000C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1" name="Line 6357">
            <a:extLst>
              <a:ext uri="{FF2B5EF4-FFF2-40B4-BE49-F238E27FC236}">
                <a16:creationId xmlns:a16="http://schemas.microsoft.com/office/drawing/2014/main" id="{00000000-0008-0000-0F00-0000C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8" name="Group 6358">
          <a:extLst>
            <a:ext uri="{FF2B5EF4-FFF2-40B4-BE49-F238E27FC236}">
              <a16:creationId xmlns:a16="http://schemas.microsoft.com/office/drawing/2014/main" id="{00000000-0008-0000-0F00-0000749B3E00}"/>
            </a:ext>
          </a:extLst>
        </xdr:cNvPr>
        <xdr:cNvGrpSpPr>
          <a:grpSpLocks/>
        </xdr:cNvGrpSpPr>
      </xdr:nvGrpSpPr>
      <xdr:grpSpPr bwMode="auto">
        <a:xfrm>
          <a:off x="4692650" y="9921875"/>
          <a:ext cx="266700" cy="0"/>
          <a:chOff x="466" y="3952"/>
          <a:chExt cx="28" cy="16"/>
        </a:xfrm>
      </xdr:grpSpPr>
      <xdr:sp macro="" textlink="">
        <xdr:nvSpPr>
          <xdr:cNvPr id="4103878" name="Line 6359">
            <a:extLst>
              <a:ext uri="{FF2B5EF4-FFF2-40B4-BE49-F238E27FC236}">
                <a16:creationId xmlns:a16="http://schemas.microsoft.com/office/drawing/2014/main" id="{00000000-0008-0000-0F00-0000C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9" name="Line 6360">
            <a:extLst>
              <a:ext uri="{FF2B5EF4-FFF2-40B4-BE49-F238E27FC236}">
                <a16:creationId xmlns:a16="http://schemas.microsoft.com/office/drawing/2014/main" id="{00000000-0008-0000-0F00-0000C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9" name="Group 6361">
          <a:extLst>
            <a:ext uri="{FF2B5EF4-FFF2-40B4-BE49-F238E27FC236}">
              <a16:creationId xmlns:a16="http://schemas.microsoft.com/office/drawing/2014/main" id="{00000000-0008-0000-0F00-0000759B3E00}"/>
            </a:ext>
          </a:extLst>
        </xdr:cNvPr>
        <xdr:cNvGrpSpPr>
          <a:grpSpLocks/>
        </xdr:cNvGrpSpPr>
      </xdr:nvGrpSpPr>
      <xdr:grpSpPr bwMode="auto">
        <a:xfrm>
          <a:off x="4692650" y="9921875"/>
          <a:ext cx="266700" cy="0"/>
          <a:chOff x="466" y="3952"/>
          <a:chExt cx="28" cy="16"/>
        </a:xfrm>
      </xdr:grpSpPr>
      <xdr:sp macro="" textlink="">
        <xdr:nvSpPr>
          <xdr:cNvPr id="4103876" name="Line 6362">
            <a:extLst>
              <a:ext uri="{FF2B5EF4-FFF2-40B4-BE49-F238E27FC236}">
                <a16:creationId xmlns:a16="http://schemas.microsoft.com/office/drawing/2014/main" id="{00000000-0008-0000-0F00-0000C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7" name="Line 6363">
            <a:extLst>
              <a:ext uri="{FF2B5EF4-FFF2-40B4-BE49-F238E27FC236}">
                <a16:creationId xmlns:a16="http://schemas.microsoft.com/office/drawing/2014/main" id="{00000000-0008-0000-0F00-0000C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0" name="Group 6364">
          <a:extLst>
            <a:ext uri="{FF2B5EF4-FFF2-40B4-BE49-F238E27FC236}">
              <a16:creationId xmlns:a16="http://schemas.microsoft.com/office/drawing/2014/main" id="{00000000-0008-0000-0F00-0000769B3E00}"/>
            </a:ext>
          </a:extLst>
        </xdr:cNvPr>
        <xdr:cNvGrpSpPr>
          <a:grpSpLocks/>
        </xdr:cNvGrpSpPr>
      </xdr:nvGrpSpPr>
      <xdr:grpSpPr bwMode="auto">
        <a:xfrm>
          <a:off x="4692650" y="9921875"/>
          <a:ext cx="266700" cy="0"/>
          <a:chOff x="466" y="3952"/>
          <a:chExt cx="28" cy="16"/>
        </a:xfrm>
      </xdr:grpSpPr>
      <xdr:sp macro="" textlink="">
        <xdr:nvSpPr>
          <xdr:cNvPr id="4103874" name="Line 6365">
            <a:extLst>
              <a:ext uri="{FF2B5EF4-FFF2-40B4-BE49-F238E27FC236}">
                <a16:creationId xmlns:a16="http://schemas.microsoft.com/office/drawing/2014/main" id="{00000000-0008-0000-0F00-0000C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5" name="Line 6366">
            <a:extLst>
              <a:ext uri="{FF2B5EF4-FFF2-40B4-BE49-F238E27FC236}">
                <a16:creationId xmlns:a16="http://schemas.microsoft.com/office/drawing/2014/main" id="{00000000-0008-0000-0F00-0000C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1" name="Group 6367">
          <a:extLst>
            <a:ext uri="{FF2B5EF4-FFF2-40B4-BE49-F238E27FC236}">
              <a16:creationId xmlns:a16="http://schemas.microsoft.com/office/drawing/2014/main" id="{00000000-0008-0000-0F00-0000779B3E00}"/>
            </a:ext>
          </a:extLst>
        </xdr:cNvPr>
        <xdr:cNvGrpSpPr>
          <a:grpSpLocks/>
        </xdr:cNvGrpSpPr>
      </xdr:nvGrpSpPr>
      <xdr:grpSpPr bwMode="auto">
        <a:xfrm>
          <a:off x="5470525" y="9921875"/>
          <a:ext cx="266700" cy="0"/>
          <a:chOff x="466" y="3952"/>
          <a:chExt cx="28" cy="16"/>
        </a:xfrm>
      </xdr:grpSpPr>
      <xdr:sp macro="" textlink="">
        <xdr:nvSpPr>
          <xdr:cNvPr id="4103872" name="Line 6368">
            <a:extLst>
              <a:ext uri="{FF2B5EF4-FFF2-40B4-BE49-F238E27FC236}">
                <a16:creationId xmlns:a16="http://schemas.microsoft.com/office/drawing/2014/main" id="{00000000-0008-0000-0F00-0000C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3" name="Line 6369">
            <a:extLst>
              <a:ext uri="{FF2B5EF4-FFF2-40B4-BE49-F238E27FC236}">
                <a16:creationId xmlns:a16="http://schemas.microsoft.com/office/drawing/2014/main" id="{00000000-0008-0000-0F00-0000C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2" name="Group 6370">
          <a:extLst>
            <a:ext uri="{FF2B5EF4-FFF2-40B4-BE49-F238E27FC236}">
              <a16:creationId xmlns:a16="http://schemas.microsoft.com/office/drawing/2014/main" id="{00000000-0008-0000-0F00-0000789B3E00}"/>
            </a:ext>
          </a:extLst>
        </xdr:cNvPr>
        <xdr:cNvGrpSpPr>
          <a:grpSpLocks/>
        </xdr:cNvGrpSpPr>
      </xdr:nvGrpSpPr>
      <xdr:grpSpPr bwMode="auto">
        <a:xfrm>
          <a:off x="5470525" y="9921875"/>
          <a:ext cx="266700" cy="0"/>
          <a:chOff x="466" y="3952"/>
          <a:chExt cx="28" cy="16"/>
        </a:xfrm>
      </xdr:grpSpPr>
      <xdr:sp macro="" textlink="">
        <xdr:nvSpPr>
          <xdr:cNvPr id="4103870" name="Line 6371">
            <a:extLst>
              <a:ext uri="{FF2B5EF4-FFF2-40B4-BE49-F238E27FC236}">
                <a16:creationId xmlns:a16="http://schemas.microsoft.com/office/drawing/2014/main" id="{00000000-0008-0000-0F00-0000B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1" name="Line 6372">
            <a:extLst>
              <a:ext uri="{FF2B5EF4-FFF2-40B4-BE49-F238E27FC236}">
                <a16:creationId xmlns:a16="http://schemas.microsoft.com/office/drawing/2014/main" id="{00000000-0008-0000-0F00-0000B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3" name="Group 6373">
          <a:extLst>
            <a:ext uri="{FF2B5EF4-FFF2-40B4-BE49-F238E27FC236}">
              <a16:creationId xmlns:a16="http://schemas.microsoft.com/office/drawing/2014/main" id="{00000000-0008-0000-0F00-0000799B3E00}"/>
            </a:ext>
          </a:extLst>
        </xdr:cNvPr>
        <xdr:cNvGrpSpPr>
          <a:grpSpLocks/>
        </xdr:cNvGrpSpPr>
      </xdr:nvGrpSpPr>
      <xdr:grpSpPr bwMode="auto">
        <a:xfrm>
          <a:off x="5470525" y="9921875"/>
          <a:ext cx="266700" cy="0"/>
          <a:chOff x="466" y="3952"/>
          <a:chExt cx="28" cy="16"/>
        </a:xfrm>
      </xdr:grpSpPr>
      <xdr:sp macro="" textlink="">
        <xdr:nvSpPr>
          <xdr:cNvPr id="4103868" name="Line 6374">
            <a:extLst>
              <a:ext uri="{FF2B5EF4-FFF2-40B4-BE49-F238E27FC236}">
                <a16:creationId xmlns:a16="http://schemas.microsoft.com/office/drawing/2014/main" id="{00000000-0008-0000-0F00-0000B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9" name="Line 6375">
            <a:extLst>
              <a:ext uri="{FF2B5EF4-FFF2-40B4-BE49-F238E27FC236}">
                <a16:creationId xmlns:a16="http://schemas.microsoft.com/office/drawing/2014/main" id="{00000000-0008-0000-0F00-0000B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4" name="Group 6376">
          <a:extLst>
            <a:ext uri="{FF2B5EF4-FFF2-40B4-BE49-F238E27FC236}">
              <a16:creationId xmlns:a16="http://schemas.microsoft.com/office/drawing/2014/main" id="{00000000-0008-0000-0F00-00007A9B3E00}"/>
            </a:ext>
          </a:extLst>
        </xdr:cNvPr>
        <xdr:cNvGrpSpPr>
          <a:grpSpLocks/>
        </xdr:cNvGrpSpPr>
      </xdr:nvGrpSpPr>
      <xdr:grpSpPr bwMode="auto">
        <a:xfrm>
          <a:off x="5470525" y="9921875"/>
          <a:ext cx="266700" cy="0"/>
          <a:chOff x="466" y="3952"/>
          <a:chExt cx="28" cy="16"/>
        </a:xfrm>
      </xdr:grpSpPr>
      <xdr:sp macro="" textlink="">
        <xdr:nvSpPr>
          <xdr:cNvPr id="4103866" name="Line 6377">
            <a:extLst>
              <a:ext uri="{FF2B5EF4-FFF2-40B4-BE49-F238E27FC236}">
                <a16:creationId xmlns:a16="http://schemas.microsoft.com/office/drawing/2014/main" id="{00000000-0008-0000-0F00-0000B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7" name="Line 6378">
            <a:extLst>
              <a:ext uri="{FF2B5EF4-FFF2-40B4-BE49-F238E27FC236}">
                <a16:creationId xmlns:a16="http://schemas.microsoft.com/office/drawing/2014/main" id="{00000000-0008-0000-0F00-0000B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5" name="Group 6379">
          <a:extLst>
            <a:ext uri="{FF2B5EF4-FFF2-40B4-BE49-F238E27FC236}">
              <a16:creationId xmlns:a16="http://schemas.microsoft.com/office/drawing/2014/main" id="{00000000-0008-0000-0F00-00007B9B3E00}"/>
            </a:ext>
          </a:extLst>
        </xdr:cNvPr>
        <xdr:cNvGrpSpPr>
          <a:grpSpLocks/>
        </xdr:cNvGrpSpPr>
      </xdr:nvGrpSpPr>
      <xdr:grpSpPr bwMode="auto">
        <a:xfrm>
          <a:off x="5470525" y="9921875"/>
          <a:ext cx="266700" cy="0"/>
          <a:chOff x="466" y="3952"/>
          <a:chExt cx="28" cy="16"/>
        </a:xfrm>
      </xdr:grpSpPr>
      <xdr:sp macro="" textlink="">
        <xdr:nvSpPr>
          <xdr:cNvPr id="4103864" name="Line 6380">
            <a:extLst>
              <a:ext uri="{FF2B5EF4-FFF2-40B4-BE49-F238E27FC236}">
                <a16:creationId xmlns:a16="http://schemas.microsoft.com/office/drawing/2014/main" id="{00000000-0008-0000-0F00-0000B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5" name="Line 6381">
            <a:extLst>
              <a:ext uri="{FF2B5EF4-FFF2-40B4-BE49-F238E27FC236}">
                <a16:creationId xmlns:a16="http://schemas.microsoft.com/office/drawing/2014/main" id="{00000000-0008-0000-0F00-0000B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6" name="Group 6382">
          <a:extLst>
            <a:ext uri="{FF2B5EF4-FFF2-40B4-BE49-F238E27FC236}">
              <a16:creationId xmlns:a16="http://schemas.microsoft.com/office/drawing/2014/main" id="{00000000-0008-0000-0F00-00007C9B3E00}"/>
            </a:ext>
          </a:extLst>
        </xdr:cNvPr>
        <xdr:cNvGrpSpPr>
          <a:grpSpLocks/>
        </xdr:cNvGrpSpPr>
      </xdr:nvGrpSpPr>
      <xdr:grpSpPr bwMode="auto">
        <a:xfrm>
          <a:off x="4105275" y="9921875"/>
          <a:ext cx="228600" cy="0"/>
          <a:chOff x="466" y="3952"/>
          <a:chExt cx="28" cy="16"/>
        </a:xfrm>
      </xdr:grpSpPr>
      <xdr:sp macro="" textlink="">
        <xdr:nvSpPr>
          <xdr:cNvPr id="4103862" name="Line 6383">
            <a:extLst>
              <a:ext uri="{FF2B5EF4-FFF2-40B4-BE49-F238E27FC236}">
                <a16:creationId xmlns:a16="http://schemas.microsoft.com/office/drawing/2014/main" id="{00000000-0008-0000-0F00-0000B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3" name="Line 6384">
            <a:extLst>
              <a:ext uri="{FF2B5EF4-FFF2-40B4-BE49-F238E27FC236}">
                <a16:creationId xmlns:a16="http://schemas.microsoft.com/office/drawing/2014/main" id="{00000000-0008-0000-0F00-0000B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7" name="Group 6385">
          <a:extLst>
            <a:ext uri="{FF2B5EF4-FFF2-40B4-BE49-F238E27FC236}">
              <a16:creationId xmlns:a16="http://schemas.microsoft.com/office/drawing/2014/main" id="{00000000-0008-0000-0F00-00007D9B3E00}"/>
            </a:ext>
          </a:extLst>
        </xdr:cNvPr>
        <xdr:cNvGrpSpPr>
          <a:grpSpLocks/>
        </xdr:cNvGrpSpPr>
      </xdr:nvGrpSpPr>
      <xdr:grpSpPr bwMode="auto">
        <a:xfrm>
          <a:off x="4692650" y="9921875"/>
          <a:ext cx="266700" cy="0"/>
          <a:chOff x="466" y="3952"/>
          <a:chExt cx="28" cy="16"/>
        </a:xfrm>
      </xdr:grpSpPr>
      <xdr:sp macro="" textlink="">
        <xdr:nvSpPr>
          <xdr:cNvPr id="4103860" name="Line 6386">
            <a:extLst>
              <a:ext uri="{FF2B5EF4-FFF2-40B4-BE49-F238E27FC236}">
                <a16:creationId xmlns:a16="http://schemas.microsoft.com/office/drawing/2014/main" id="{00000000-0008-0000-0F00-0000B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1" name="Line 6387">
            <a:extLst>
              <a:ext uri="{FF2B5EF4-FFF2-40B4-BE49-F238E27FC236}">
                <a16:creationId xmlns:a16="http://schemas.microsoft.com/office/drawing/2014/main" id="{00000000-0008-0000-0F00-0000B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8" name="Group 6388">
          <a:extLst>
            <a:ext uri="{FF2B5EF4-FFF2-40B4-BE49-F238E27FC236}">
              <a16:creationId xmlns:a16="http://schemas.microsoft.com/office/drawing/2014/main" id="{00000000-0008-0000-0F00-00007E9B3E00}"/>
            </a:ext>
          </a:extLst>
        </xdr:cNvPr>
        <xdr:cNvGrpSpPr>
          <a:grpSpLocks/>
        </xdr:cNvGrpSpPr>
      </xdr:nvGrpSpPr>
      <xdr:grpSpPr bwMode="auto">
        <a:xfrm>
          <a:off x="4105275" y="9921875"/>
          <a:ext cx="228600" cy="0"/>
          <a:chOff x="466" y="3952"/>
          <a:chExt cx="28" cy="16"/>
        </a:xfrm>
      </xdr:grpSpPr>
      <xdr:sp macro="" textlink="">
        <xdr:nvSpPr>
          <xdr:cNvPr id="4103858" name="Line 6389">
            <a:extLst>
              <a:ext uri="{FF2B5EF4-FFF2-40B4-BE49-F238E27FC236}">
                <a16:creationId xmlns:a16="http://schemas.microsoft.com/office/drawing/2014/main" id="{00000000-0008-0000-0F00-0000B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9" name="Line 6390">
            <a:extLst>
              <a:ext uri="{FF2B5EF4-FFF2-40B4-BE49-F238E27FC236}">
                <a16:creationId xmlns:a16="http://schemas.microsoft.com/office/drawing/2014/main" id="{00000000-0008-0000-0F00-0000B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9" name="Group 6391">
          <a:extLst>
            <a:ext uri="{FF2B5EF4-FFF2-40B4-BE49-F238E27FC236}">
              <a16:creationId xmlns:a16="http://schemas.microsoft.com/office/drawing/2014/main" id="{00000000-0008-0000-0F00-00007F9B3E00}"/>
            </a:ext>
          </a:extLst>
        </xdr:cNvPr>
        <xdr:cNvGrpSpPr>
          <a:grpSpLocks/>
        </xdr:cNvGrpSpPr>
      </xdr:nvGrpSpPr>
      <xdr:grpSpPr bwMode="auto">
        <a:xfrm>
          <a:off x="4692650" y="9921875"/>
          <a:ext cx="266700" cy="0"/>
          <a:chOff x="466" y="3952"/>
          <a:chExt cx="28" cy="16"/>
        </a:xfrm>
      </xdr:grpSpPr>
      <xdr:sp macro="" textlink="">
        <xdr:nvSpPr>
          <xdr:cNvPr id="4103856" name="Line 6392">
            <a:extLst>
              <a:ext uri="{FF2B5EF4-FFF2-40B4-BE49-F238E27FC236}">
                <a16:creationId xmlns:a16="http://schemas.microsoft.com/office/drawing/2014/main" id="{00000000-0008-0000-0F00-0000B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7" name="Line 6393">
            <a:extLst>
              <a:ext uri="{FF2B5EF4-FFF2-40B4-BE49-F238E27FC236}">
                <a16:creationId xmlns:a16="http://schemas.microsoft.com/office/drawing/2014/main" id="{00000000-0008-0000-0F00-0000B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0" name="Group 6394">
          <a:extLst>
            <a:ext uri="{FF2B5EF4-FFF2-40B4-BE49-F238E27FC236}">
              <a16:creationId xmlns:a16="http://schemas.microsoft.com/office/drawing/2014/main" id="{00000000-0008-0000-0F00-0000809B3E00}"/>
            </a:ext>
          </a:extLst>
        </xdr:cNvPr>
        <xdr:cNvGrpSpPr>
          <a:grpSpLocks/>
        </xdr:cNvGrpSpPr>
      </xdr:nvGrpSpPr>
      <xdr:grpSpPr bwMode="auto">
        <a:xfrm>
          <a:off x="4105275" y="9921875"/>
          <a:ext cx="228600" cy="0"/>
          <a:chOff x="466" y="3952"/>
          <a:chExt cx="28" cy="16"/>
        </a:xfrm>
      </xdr:grpSpPr>
      <xdr:sp macro="" textlink="">
        <xdr:nvSpPr>
          <xdr:cNvPr id="4103854" name="Line 6395">
            <a:extLst>
              <a:ext uri="{FF2B5EF4-FFF2-40B4-BE49-F238E27FC236}">
                <a16:creationId xmlns:a16="http://schemas.microsoft.com/office/drawing/2014/main" id="{00000000-0008-0000-0F00-0000A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5" name="Line 6396">
            <a:extLst>
              <a:ext uri="{FF2B5EF4-FFF2-40B4-BE49-F238E27FC236}">
                <a16:creationId xmlns:a16="http://schemas.microsoft.com/office/drawing/2014/main" id="{00000000-0008-0000-0F00-0000A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1" name="Group 6397">
          <a:extLst>
            <a:ext uri="{FF2B5EF4-FFF2-40B4-BE49-F238E27FC236}">
              <a16:creationId xmlns:a16="http://schemas.microsoft.com/office/drawing/2014/main" id="{00000000-0008-0000-0F00-0000819B3E00}"/>
            </a:ext>
          </a:extLst>
        </xdr:cNvPr>
        <xdr:cNvGrpSpPr>
          <a:grpSpLocks/>
        </xdr:cNvGrpSpPr>
      </xdr:nvGrpSpPr>
      <xdr:grpSpPr bwMode="auto">
        <a:xfrm>
          <a:off x="4692650" y="9921875"/>
          <a:ext cx="266700" cy="0"/>
          <a:chOff x="466" y="3952"/>
          <a:chExt cx="28" cy="16"/>
        </a:xfrm>
      </xdr:grpSpPr>
      <xdr:sp macro="" textlink="">
        <xdr:nvSpPr>
          <xdr:cNvPr id="4103852" name="Line 6398">
            <a:extLst>
              <a:ext uri="{FF2B5EF4-FFF2-40B4-BE49-F238E27FC236}">
                <a16:creationId xmlns:a16="http://schemas.microsoft.com/office/drawing/2014/main" id="{00000000-0008-0000-0F00-0000A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3" name="Line 6399">
            <a:extLst>
              <a:ext uri="{FF2B5EF4-FFF2-40B4-BE49-F238E27FC236}">
                <a16:creationId xmlns:a16="http://schemas.microsoft.com/office/drawing/2014/main" id="{00000000-0008-0000-0F00-0000A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2" name="Group 6400">
          <a:extLst>
            <a:ext uri="{FF2B5EF4-FFF2-40B4-BE49-F238E27FC236}">
              <a16:creationId xmlns:a16="http://schemas.microsoft.com/office/drawing/2014/main" id="{00000000-0008-0000-0F00-0000829B3E00}"/>
            </a:ext>
          </a:extLst>
        </xdr:cNvPr>
        <xdr:cNvGrpSpPr>
          <a:grpSpLocks/>
        </xdr:cNvGrpSpPr>
      </xdr:nvGrpSpPr>
      <xdr:grpSpPr bwMode="auto">
        <a:xfrm>
          <a:off x="4105275" y="9921875"/>
          <a:ext cx="228600" cy="0"/>
          <a:chOff x="466" y="3952"/>
          <a:chExt cx="28" cy="16"/>
        </a:xfrm>
      </xdr:grpSpPr>
      <xdr:sp macro="" textlink="">
        <xdr:nvSpPr>
          <xdr:cNvPr id="4103850" name="Line 6401">
            <a:extLst>
              <a:ext uri="{FF2B5EF4-FFF2-40B4-BE49-F238E27FC236}">
                <a16:creationId xmlns:a16="http://schemas.microsoft.com/office/drawing/2014/main" id="{00000000-0008-0000-0F00-0000A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1" name="Line 6402">
            <a:extLst>
              <a:ext uri="{FF2B5EF4-FFF2-40B4-BE49-F238E27FC236}">
                <a16:creationId xmlns:a16="http://schemas.microsoft.com/office/drawing/2014/main" id="{00000000-0008-0000-0F00-0000A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3" name="Group 6403">
          <a:extLst>
            <a:ext uri="{FF2B5EF4-FFF2-40B4-BE49-F238E27FC236}">
              <a16:creationId xmlns:a16="http://schemas.microsoft.com/office/drawing/2014/main" id="{00000000-0008-0000-0F00-0000839B3E00}"/>
            </a:ext>
          </a:extLst>
        </xdr:cNvPr>
        <xdr:cNvGrpSpPr>
          <a:grpSpLocks/>
        </xdr:cNvGrpSpPr>
      </xdr:nvGrpSpPr>
      <xdr:grpSpPr bwMode="auto">
        <a:xfrm>
          <a:off x="4692650" y="9921875"/>
          <a:ext cx="266700" cy="0"/>
          <a:chOff x="466" y="3952"/>
          <a:chExt cx="28" cy="16"/>
        </a:xfrm>
      </xdr:grpSpPr>
      <xdr:sp macro="" textlink="">
        <xdr:nvSpPr>
          <xdr:cNvPr id="4103848" name="Line 6404">
            <a:extLst>
              <a:ext uri="{FF2B5EF4-FFF2-40B4-BE49-F238E27FC236}">
                <a16:creationId xmlns:a16="http://schemas.microsoft.com/office/drawing/2014/main" id="{00000000-0008-0000-0F00-0000A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9" name="Line 6405">
            <a:extLst>
              <a:ext uri="{FF2B5EF4-FFF2-40B4-BE49-F238E27FC236}">
                <a16:creationId xmlns:a16="http://schemas.microsoft.com/office/drawing/2014/main" id="{00000000-0008-0000-0F00-0000A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4" name="Group 6406">
          <a:extLst>
            <a:ext uri="{FF2B5EF4-FFF2-40B4-BE49-F238E27FC236}">
              <a16:creationId xmlns:a16="http://schemas.microsoft.com/office/drawing/2014/main" id="{00000000-0008-0000-0F00-0000849B3E00}"/>
            </a:ext>
          </a:extLst>
        </xdr:cNvPr>
        <xdr:cNvGrpSpPr>
          <a:grpSpLocks/>
        </xdr:cNvGrpSpPr>
      </xdr:nvGrpSpPr>
      <xdr:grpSpPr bwMode="auto">
        <a:xfrm>
          <a:off x="4105275" y="9921875"/>
          <a:ext cx="228600" cy="0"/>
          <a:chOff x="466" y="3952"/>
          <a:chExt cx="28" cy="16"/>
        </a:xfrm>
      </xdr:grpSpPr>
      <xdr:sp macro="" textlink="">
        <xdr:nvSpPr>
          <xdr:cNvPr id="4103846" name="Line 6407">
            <a:extLst>
              <a:ext uri="{FF2B5EF4-FFF2-40B4-BE49-F238E27FC236}">
                <a16:creationId xmlns:a16="http://schemas.microsoft.com/office/drawing/2014/main" id="{00000000-0008-0000-0F00-0000A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7" name="Line 6408">
            <a:extLst>
              <a:ext uri="{FF2B5EF4-FFF2-40B4-BE49-F238E27FC236}">
                <a16:creationId xmlns:a16="http://schemas.microsoft.com/office/drawing/2014/main" id="{00000000-0008-0000-0F00-0000A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5" name="Group 6409">
          <a:extLst>
            <a:ext uri="{FF2B5EF4-FFF2-40B4-BE49-F238E27FC236}">
              <a16:creationId xmlns:a16="http://schemas.microsoft.com/office/drawing/2014/main" id="{00000000-0008-0000-0F00-0000859B3E00}"/>
            </a:ext>
          </a:extLst>
        </xdr:cNvPr>
        <xdr:cNvGrpSpPr>
          <a:grpSpLocks/>
        </xdr:cNvGrpSpPr>
      </xdr:nvGrpSpPr>
      <xdr:grpSpPr bwMode="auto">
        <a:xfrm>
          <a:off x="4105275" y="9921875"/>
          <a:ext cx="228600" cy="0"/>
          <a:chOff x="466" y="3952"/>
          <a:chExt cx="28" cy="16"/>
        </a:xfrm>
      </xdr:grpSpPr>
      <xdr:sp macro="" textlink="">
        <xdr:nvSpPr>
          <xdr:cNvPr id="4103844" name="Line 6410">
            <a:extLst>
              <a:ext uri="{FF2B5EF4-FFF2-40B4-BE49-F238E27FC236}">
                <a16:creationId xmlns:a16="http://schemas.microsoft.com/office/drawing/2014/main" id="{00000000-0008-0000-0F00-0000A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5" name="Line 6411">
            <a:extLst>
              <a:ext uri="{FF2B5EF4-FFF2-40B4-BE49-F238E27FC236}">
                <a16:creationId xmlns:a16="http://schemas.microsoft.com/office/drawing/2014/main" id="{00000000-0008-0000-0F00-0000A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6" name="Group 6412">
          <a:extLst>
            <a:ext uri="{FF2B5EF4-FFF2-40B4-BE49-F238E27FC236}">
              <a16:creationId xmlns:a16="http://schemas.microsoft.com/office/drawing/2014/main" id="{00000000-0008-0000-0F00-0000869B3E00}"/>
            </a:ext>
          </a:extLst>
        </xdr:cNvPr>
        <xdr:cNvGrpSpPr>
          <a:grpSpLocks/>
        </xdr:cNvGrpSpPr>
      </xdr:nvGrpSpPr>
      <xdr:grpSpPr bwMode="auto">
        <a:xfrm>
          <a:off x="4105275" y="9921875"/>
          <a:ext cx="228600" cy="0"/>
          <a:chOff x="466" y="3952"/>
          <a:chExt cx="28" cy="16"/>
        </a:xfrm>
      </xdr:grpSpPr>
      <xdr:sp macro="" textlink="">
        <xdr:nvSpPr>
          <xdr:cNvPr id="4103842" name="Line 6413">
            <a:extLst>
              <a:ext uri="{FF2B5EF4-FFF2-40B4-BE49-F238E27FC236}">
                <a16:creationId xmlns:a16="http://schemas.microsoft.com/office/drawing/2014/main" id="{00000000-0008-0000-0F00-0000A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3" name="Line 6414">
            <a:extLst>
              <a:ext uri="{FF2B5EF4-FFF2-40B4-BE49-F238E27FC236}">
                <a16:creationId xmlns:a16="http://schemas.microsoft.com/office/drawing/2014/main" id="{00000000-0008-0000-0F00-0000A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7" name="Group 6415">
          <a:extLst>
            <a:ext uri="{FF2B5EF4-FFF2-40B4-BE49-F238E27FC236}">
              <a16:creationId xmlns:a16="http://schemas.microsoft.com/office/drawing/2014/main" id="{00000000-0008-0000-0F00-0000879B3E00}"/>
            </a:ext>
          </a:extLst>
        </xdr:cNvPr>
        <xdr:cNvGrpSpPr>
          <a:grpSpLocks/>
        </xdr:cNvGrpSpPr>
      </xdr:nvGrpSpPr>
      <xdr:grpSpPr bwMode="auto">
        <a:xfrm>
          <a:off x="4105275" y="9921875"/>
          <a:ext cx="228600" cy="0"/>
          <a:chOff x="466" y="3952"/>
          <a:chExt cx="28" cy="16"/>
        </a:xfrm>
      </xdr:grpSpPr>
      <xdr:sp macro="" textlink="">
        <xdr:nvSpPr>
          <xdr:cNvPr id="4103840" name="Line 6416">
            <a:extLst>
              <a:ext uri="{FF2B5EF4-FFF2-40B4-BE49-F238E27FC236}">
                <a16:creationId xmlns:a16="http://schemas.microsoft.com/office/drawing/2014/main" id="{00000000-0008-0000-0F00-0000A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1" name="Line 6417">
            <a:extLst>
              <a:ext uri="{FF2B5EF4-FFF2-40B4-BE49-F238E27FC236}">
                <a16:creationId xmlns:a16="http://schemas.microsoft.com/office/drawing/2014/main" id="{00000000-0008-0000-0F00-0000A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8" name="Group 6418">
          <a:extLst>
            <a:ext uri="{FF2B5EF4-FFF2-40B4-BE49-F238E27FC236}">
              <a16:creationId xmlns:a16="http://schemas.microsoft.com/office/drawing/2014/main" id="{00000000-0008-0000-0F00-0000889B3E00}"/>
            </a:ext>
          </a:extLst>
        </xdr:cNvPr>
        <xdr:cNvGrpSpPr>
          <a:grpSpLocks/>
        </xdr:cNvGrpSpPr>
      </xdr:nvGrpSpPr>
      <xdr:grpSpPr bwMode="auto">
        <a:xfrm>
          <a:off x="4105275" y="9921875"/>
          <a:ext cx="228600" cy="0"/>
          <a:chOff x="466" y="3952"/>
          <a:chExt cx="28" cy="16"/>
        </a:xfrm>
      </xdr:grpSpPr>
      <xdr:sp macro="" textlink="">
        <xdr:nvSpPr>
          <xdr:cNvPr id="4103838" name="Line 6419">
            <a:extLst>
              <a:ext uri="{FF2B5EF4-FFF2-40B4-BE49-F238E27FC236}">
                <a16:creationId xmlns:a16="http://schemas.microsoft.com/office/drawing/2014/main" id="{00000000-0008-0000-0F00-00009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9" name="Line 6420">
            <a:extLst>
              <a:ext uri="{FF2B5EF4-FFF2-40B4-BE49-F238E27FC236}">
                <a16:creationId xmlns:a16="http://schemas.microsoft.com/office/drawing/2014/main" id="{00000000-0008-0000-0F00-00009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9" name="Group 6421">
          <a:extLst>
            <a:ext uri="{FF2B5EF4-FFF2-40B4-BE49-F238E27FC236}">
              <a16:creationId xmlns:a16="http://schemas.microsoft.com/office/drawing/2014/main" id="{00000000-0008-0000-0F00-0000899B3E00}"/>
            </a:ext>
          </a:extLst>
        </xdr:cNvPr>
        <xdr:cNvGrpSpPr>
          <a:grpSpLocks/>
        </xdr:cNvGrpSpPr>
      </xdr:nvGrpSpPr>
      <xdr:grpSpPr bwMode="auto">
        <a:xfrm>
          <a:off x="4692650" y="9921875"/>
          <a:ext cx="266700" cy="0"/>
          <a:chOff x="466" y="3952"/>
          <a:chExt cx="28" cy="16"/>
        </a:xfrm>
      </xdr:grpSpPr>
      <xdr:sp macro="" textlink="">
        <xdr:nvSpPr>
          <xdr:cNvPr id="4103836" name="Line 6422">
            <a:extLst>
              <a:ext uri="{FF2B5EF4-FFF2-40B4-BE49-F238E27FC236}">
                <a16:creationId xmlns:a16="http://schemas.microsoft.com/office/drawing/2014/main" id="{00000000-0008-0000-0F00-00009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7" name="Line 6423">
            <a:extLst>
              <a:ext uri="{FF2B5EF4-FFF2-40B4-BE49-F238E27FC236}">
                <a16:creationId xmlns:a16="http://schemas.microsoft.com/office/drawing/2014/main" id="{00000000-0008-0000-0F00-00009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0" name="Group 6424">
          <a:extLst>
            <a:ext uri="{FF2B5EF4-FFF2-40B4-BE49-F238E27FC236}">
              <a16:creationId xmlns:a16="http://schemas.microsoft.com/office/drawing/2014/main" id="{00000000-0008-0000-0F00-00008A9B3E00}"/>
            </a:ext>
          </a:extLst>
        </xdr:cNvPr>
        <xdr:cNvGrpSpPr>
          <a:grpSpLocks/>
        </xdr:cNvGrpSpPr>
      </xdr:nvGrpSpPr>
      <xdr:grpSpPr bwMode="auto">
        <a:xfrm>
          <a:off x="4692650" y="9921875"/>
          <a:ext cx="266700" cy="0"/>
          <a:chOff x="466" y="3952"/>
          <a:chExt cx="28" cy="16"/>
        </a:xfrm>
      </xdr:grpSpPr>
      <xdr:sp macro="" textlink="">
        <xdr:nvSpPr>
          <xdr:cNvPr id="4103834" name="Line 6425">
            <a:extLst>
              <a:ext uri="{FF2B5EF4-FFF2-40B4-BE49-F238E27FC236}">
                <a16:creationId xmlns:a16="http://schemas.microsoft.com/office/drawing/2014/main" id="{00000000-0008-0000-0F00-00009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5" name="Line 6426">
            <a:extLst>
              <a:ext uri="{FF2B5EF4-FFF2-40B4-BE49-F238E27FC236}">
                <a16:creationId xmlns:a16="http://schemas.microsoft.com/office/drawing/2014/main" id="{00000000-0008-0000-0F00-00009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1" name="Group 6427">
          <a:extLst>
            <a:ext uri="{FF2B5EF4-FFF2-40B4-BE49-F238E27FC236}">
              <a16:creationId xmlns:a16="http://schemas.microsoft.com/office/drawing/2014/main" id="{00000000-0008-0000-0F00-00008B9B3E00}"/>
            </a:ext>
          </a:extLst>
        </xdr:cNvPr>
        <xdr:cNvGrpSpPr>
          <a:grpSpLocks/>
        </xdr:cNvGrpSpPr>
      </xdr:nvGrpSpPr>
      <xdr:grpSpPr bwMode="auto">
        <a:xfrm>
          <a:off x="4692650" y="9921875"/>
          <a:ext cx="266700" cy="0"/>
          <a:chOff x="466" y="3952"/>
          <a:chExt cx="28" cy="16"/>
        </a:xfrm>
      </xdr:grpSpPr>
      <xdr:sp macro="" textlink="">
        <xdr:nvSpPr>
          <xdr:cNvPr id="4103832" name="Line 6428">
            <a:extLst>
              <a:ext uri="{FF2B5EF4-FFF2-40B4-BE49-F238E27FC236}">
                <a16:creationId xmlns:a16="http://schemas.microsoft.com/office/drawing/2014/main" id="{00000000-0008-0000-0F00-00009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3" name="Line 6429">
            <a:extLst>
              <a:ext uri="{FF2B5EF4-FFF2-40B4-BE49-F238E27FC236}">
                <a16:creationId xmlns:a16="http://schemas.microsoft.com/office/drawing/2014/main" id="{00000000-0008-0000-0F00-00009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2" name="Group 6430">
          <a:extLst>
            <a:ext uri="{FF2B5EF4-FFF2-40B4-BE49-F238E27FC236}">
              <a16:creationId xmlns:a16="http://schemas.microsoft.com/office/drawing/2014/main" id="{00000000-0008-0000-0F00-00008C9B3E00}"/>
            </a:ext>
          </a:extLst>
        </xdr:cNvPr>
        <xdr:cNvGrpSpPr>
          <a:grpSpLocks/>
        </xdr:cNvGrpSpPr>
      </xdr:nvGrpSpPr>
      <xdr:grpSpPr bwMode="auto">
        <a:xfrm>
          <a:off x="4692650" y="9921875"/>
          <a:ext cx="266700" cy="0"/>
          <a:chOff x="466" y="3952"/>
          <a:chExt cx="28" cy="16"/>
        </a:xfrm>
      </xdr:grpSpPr>
      <xdr:sp macro="" textlink="">
        <xdr:nvSpPr>
          <xdr:cNvPr id="4103830" name="Line 6431">
            <a:extLst>
              <a:ext uri="{FF2B5EF4-FFF2-40B4-BE49-F238E27FC236}">
                <a16:creationId xmlns:a16="http://schemas.microsoft.com/office/drawing/2014/main" id="{00000000-0008-0000-0F00-00009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1" name="Line 6432">
            <a:extLst>
              <a:ext uri="{FF2B5EF4-FFF2-40B4-BE49-F238E27FC236}">
                <a16:creationId xmlns:a16="http://schemas.microsoft.com/office/drawing/2014/main" id="{00000000-0008-0000-0F00-00009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3" name="Group 6433">
          <a:extLst>
            <a:ext uri="{FF2B5EF4-FFF2-40B4-BE49-F238E27FC236}">
              <a16:creationId xmlns:a16="http://schemas.microsoft.com/office/drawing/2014/main" id="{00000000-0008-0000-0F00-00008D9B3E00}"/>
            </a:ext>
          </a:extLst>
        </xdr:cNvPr>
        <xdr:cNvGrpSpPr>
          <a:grpSpLocks/>
        </xdr:cNvGrpSpPr>
      </xdr:nvGrpSpPr>
      <xdr:grpSpPr bwMode="auto">
        <a:xfrm>
          <a:off x="4692650" y="9921875"/>
          <a:ext cx="266700" cy="0"/>
          <a:chOff x="466" y="3952"/>
          <a:chExt cx="28" cy="16"/>
        </a:xfrm>
      </xdr:grpSpPr>
      <xdr:sp macro="" textlink="">
        <xdr:nvSpPr>
          <xdr:cNvPr id="4103828" name="Line 6434">
            <a:extLst>
              <a:ext uri="{FF2B5EF4-FFF2-40B4-BE49-F238E27FC236}">
                <a16:creationId xmlns:a16="http://schemas.microsoft.com/office/drawing/2014/main" id="{00000000-0008-0000-0F00-00009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9" name="Line 6435">
            <a:extLst>
              <a:ext uri="{FF2B5EF4-FFF2-40B4-BE49-F238E27FC236}">
                <a16:creationId xmlns:a16="http://schemas.microsoft.com/office/drawing/2014/main" id="{00000000-0008-0000-0F00-00009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4" name="Group 6436">
          <a:extLst>
            <a:ext uri="{FF2B5EF4-FFF2-40B4-BE49-F238E27FC236}">
              <a16:creationId xmlns:a16="http://schemas.microsoft.com/office/drawing/2014/main" id="{00000000-0008-0000-0F00-00008E9B3E00}"/>
            </a:ext>
          </a:extLst>
        </xdr:cNvPr>
        <xdr:cNvGrpSpPr>
          <a:grpSpLocks/>
        </xdr:cNvGrpSpPr>
      </xdr:nvGrpSpPr>
      <xdr:grpSpPr bwMode="auto">
        <a:xfrm>
          <a:off x="4105275" y="9921875"/>
          <a:ext cx="228600" cy="0"/>
          <a:chOff x="466" y="3952"/>
          <a:chExt cx="28" cy="16"/>
        </a:xfrm>
      </xdr:grpSpPr>
      <xdr:sp macro="" textlink="">
        <xdr:nvSpPr>
          <xdr:cNvPr id="4103826" name="Line 6437">
            <a:extLst>
              <a:ext uri="{FF2B5EF4-FFF2-40B4-BE49-F238E27FC236}">
                <a16:creationId xmlns:a16="http://schemas.microsoft.com/office/drawing/2014/main" id="{00000000-0008-0000-0F00-00009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7" name="Line 6438">
            <a:extLst>
              <a:ext uri="{FF2B5EF4-FFF2-40B4-BE49-F238E27FC236}">
                <a16:creationId xmlns:a16="http://schemas.microsoft.com/office/drawing/2014/main" id="{00000000-0008-0000-0F00-00009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5" name="Group 6439">
          <a:extLst>
            <a:ext uri="{FF2B5EF4-FFF2-40B4-BE49-F238E27FC236}">
              <a16:creationId xmlns:a16="http://schemas.microsoft.com/office/drawing/2014/main" id="{00000000-0008-0000-0F00-00008F9B3E00}"/>
            </a:ext>
          </a:extLst>
        </xdr:cNvPr>
        <xdr:cNvGrpSpPr>
          <a:grpSpLocks/>
        </xdr:cNvGrpSpPr>
      </xdr:nvGrpSpPr>
      <xdr:grpSpPr bwMode="auto">
        <a:xfrm>
          <a:off x="4105275" y="9921875"/>
          <a:ext cx="228600" cy="0"/>
          <a:chOff x="466" y="3952"/>
          <a:chExt cx="28" cy="16"/>
        </a:xfrm>
      </xdr:grpSpPr>
      <xdr:sp macro="" textlink="">
        <xdr:nvSpPr>
          <xdr:cNvPr id="4103824" name="Line 6440">
            <a:extLst>
              <a:ext uri="{FF2B5EF4-FFF2-40B4-BE49-F238E27FC236}">
                <a16:creationId xmlns:a16="http://schemas.microsoft.com/office/drawing/2014/main" id="{00000000-0008-0000-0F00-00009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5" name="Line 6441">
            <a:extLst>
              <a:ext uri="{FF2B5EF4-FFF2-40B4-BE49-F238E27FC236}">
                <a16:creationId xmlns:a16="http://schemas.microsoft.com/office/drawing/2014/main" id="{00000000-0008-0000-0F00-00009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6" name="Group 6442">
          <a:extLst>
            <a:ext uri="{FF2B5EF4-FFF2-40B4-BE49-F238E27FC236}">
              <a16:creationId xmlns:a16="http://schemas.microsoft.com/office/drawing/2014/main" id="{00000000-0008-0000-0F00-0000909B3E00}"/>
            </a:ext>
          </a:extLst>
        </xdr:cNvPr>
        <xdr:cNvGrpSpPr>
          <a:grpSpLocks/>
        </xdr:cNvGrpSpPr>
      </xdr:nvGrpSpPr>
      <xdr:grpSpPr bwMode="auto">
        <a:xfrm>
          <a:off x="4692650" y="9921875"/>
          <a:ext cx="266700" cy="0"/>
          <a:chOff x="466" y="3952"/>
          <a:chExt cx="28" cy="16"/>
        </a:xfrm>
      </xdr:grpSpPr>
      <xdr:sp macro="" textlink="">
        <xdr:nvSpPr>
          <xdr:cNvPr id="4103822" name="Line 6443">
            <a:extLst>
              <a:ext uri="{FF2B5EF4-FFF2-40B4-BE49-F238E27FC236}">
                <a16:creationId xmlns:a16="http://schemas.microsoft.com/office/drawing/2014/main" id="{00000000-0008-0000-0F00-00008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3" name="Line 6444">
            <a:extLst>
              <a:ext uri="{FF2B5EF4-FFF2-40B4-BE49-F238E27FC236}">
                <a16:creationId xmlns:a16="http://schemas.microsoft.com/office/drawing/2014/main" id="{00000000-0008-0000-0F00-00008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7" name="Group 6445">
          <a:extLst>
            <a:ext uri="{FF2B5EF4-FFF2-40B4-BE49-F238E27FC236}">
              <a16:creationId xmlns:a16="http://schemas.microsoft.com/office/drawing/2014/main" id="{00000000-0008-0000-0F00-0000919B3E00}"/>
            </a:ext>
          </a:extLst>
        </xdr:cNvPr>
        <xdr:cNvGrpSpPr>
          <a:grpSpLocks/>
        </xdr:cNvGrpSpPr>
      </xdr:nvGrpSpPr>
      <xdr:grpSpPr bwMode="auto">
        <a:xfrm>
          <a:off x="4692650" y="9921875"/>
          <a:ext cx="266700" cy="0"/>
          <a:chOff x="466" y="3952"/>
          <a:chExt cx="28" cy="16"/>
        </a:xfrm>
      </xdr:grpSpPr>
      <xdr:sp macro="" textlink="">
        <xdr:nvSpPr>
          <xdr:cNvPr id="4103820" name="Line 6446">
            <a:extLst>
              <a:ext uri="{FF2B5EF4-FFF2-40B4-BE49-F238E27FC236}">
                <a16:creationId xmlns:a16="http://schemas.microsoft.com/office/drawing/2014/main" id="{00000000-0008-0000-0F00-00008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1" name="Line 6447">
            <a:extLst>
              <a:ext uri="{FF2B5EF4-FFF2-40B4-BE49-F238E27FC236}">
                <a16:creationId xmlns:a16="http://schemas.microsoft.com/office/drawing/2014/main" id="{00000000-0008-0000-0F00-00008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58" name="Group 6448">
          <a:extLst>
            <a:ext uri="{FF2B5EF4-FFF2-40B4-BE49-F238E27FC236}">
              <a16:creationId xmlns:a16="http://schemas.microsoft.com/office/drawing/2014/main" id="{00000000-0008-0000-0F00-0000929B3E00}"/>
            </a:ext>
          </a:extLst>
        </xdr:cNvPr>
        <xdr:cNvGrpSpPr>
          <a:grpSpLocks/>
        </xdr:cNvGrpSpPr>
      </xdr:nvGrpSpPr>
      <xdr:grpSpPr bwMode="auto">
        <a:xfrm>
          <a:off x="5470525" y="9921875"/>
          <a:ext cx="228600" cy="0"/>
          <a:chOff x="466" y="3952"/>
          <a:chExt cx="28" cy="16"/>
        </a:xfrm>
      </xdr:grpSpPr>
      <xdr:sp macro="" textlink="">
        <xdr:nvSpPr>
          <xdr:cNvPr id="4103818" name="Line 6449">
            <a:extLst>
              <a:ext uri="{FF2B5EF4-FFF2-40B4-BE49-F238E27FC236}">
                <a16:creationId xmlns:a16="http://schemas.microsoft.com/office/drawing/2014/main" id="{00000000-0008-0000-0F00-00008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9" name="Line 6450">
            <a:extLst>
              <a:ext uri="{FF2B5EF4-FFF2-40B4-BE49-F238E27FC236}">
                <a16:creationId xmlns:a16="http://schemas.microsoft.com/office/drawing/2014/main" id="{00000000-0008-0000-0F00-00008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9" name="Group 6451">
          <a:extLst>
            <a:ext uri="{FF2B5EF4-FFF2-40B4-BE49-F238E27FC236}">
              <a16:creationId xmlns:a16="http://schemas.microsoft.com/office/drawing/2014/main" id="{00000000-0008-0000-0F00-0000939B3E00}"/>
            </a:ext>
          </a:extLst>
        </xdr:cNvPr>
        <xdr:cNvGrpSpPr>
          <a:grpSpLocks/>
        </xdr:cNvGrpSpPr>
      </xdr:nvGrpSpPr>
      <xdr:grpSpPr bwMode="auto">
        <a:xfrm>
          <a:off x="4692650" y="9921875"/>
          <a:ext cx="266700" cy="0"/>
          <a:chOff x="466" y="3952"/>
          <a:chExt cx="28" cy="16"/>
        </a:xfrm>
      </xdr:grpSpPr>
      <xdr:sp macro="" textlink="">
        <xdr:nvSpPr>
          <xdr:cNvPr id="4103816" name="Line 6452">
            <a:extLst>
              <a:ext uri="{FF2B5EF4-FFF2-40B4-BE49-F238E27FC236}">
                <a16:creationId xmlns:a16="http://schemas.microsoft.com/office/drawing/2014/main" id="{00000000-0008-0000-0F00-00008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7" name="Line 6453">
            <a:extLst>
              <a:ext uri="{FF2B5EF4-FFF2-40B4-BE49-F238E27FC236}">
                <a16:creationId xmlns:a16="http://schemas.microsoft.com/office/drawing/2014/main" id="{00000000-0008-0000-0F00-00008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0" name="Group 6454">
          <a:extLst>
            <a:ext uri="{FF2B5EF4-FFF2-40B4-BE49-F238E27FC236}">
              <a16:creationId xmlns:a16="http://schemas.microsoft.com/office/drawing/2014/main" id="{00000000-0008-0000-0F00-0000949B3E00}"/>
            </a:ext>
          </a:extLst>
        </xdr:cNvPr>
        <xdr:cNvGrpSpPr>
          <a:grpSpLocks/>
        </xdr:cNvGrpSpPr>
      </xdr:nvGrpSpPr>
      <xdr:grpSpPr bwMode="auto">
        <a:xfrm>
          <a:off x="4692650" y="9921875"/>
          <a:ext cx="266700" cy="0"/>
          <a:chOff x="466" y="3952"/>
          <a:chExt cx="28" cy="16"/>
        </a:xfrm>
      </xdr:grpSpPr>
      <xdr:sp macro="" textlink="">
        <xdr:nvSpPr>
          <xdr:cNvPr id="4103814" name="Line 6455">
            <a:extLst>
              <a:ext uri="{FF2B5EF4-FFF2-40B4-BE49-F238E27FC236}">
                <a16:creationId xmlns:a16="http://schemas.microsoft.com/office/drawing/2014/main" id="{00000000-0008-0000-0F00-00008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5" name="Line 6456">
            <a:extLst>
              <a:ext uri="{FF2B5EF4-FFF2-40B4-BE49-F238E27FC236}">
                <a16:creationId xmlns:a16="http://schemas.microsoft.com/office/drawing/2014/main" id="{00000000-0008-0000-0F00-00008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1" name="Group 6457">
          <a:extLst>
            <a:ext uri="{FF2B5EF4-FFF2-40B4-BE49-F238E27FC236}">
              <a16:creationId xmlns:a16="http://schemas.microsoft.com/office/drawing/2014/main" id="{00000000-0008-0000-0F00-0000959B3E00}"/>
            </a:ext>
          </a:extLst>
        </xdr:cNvPr>
        <xdr:cNvGrpSpPr>
          <a:grpSpLocks/>
        </xdr:cNvGrpSpPr>
      </xdr:nvGrpSpPr>
      <xdr:grpSpPr bwMode="auto">
        <a:xfrm>
          <a:off x="4692650" y="9921875"/>
          <a:ext cx="266700" cy="0"/>
          <a:chOff x="466" y="3952"/>
          <a:chExt cx="28" cy="16"/>
        </a:xfrm>
      </xdr:grpSpPr>
      <xdr:sp macro="" textlink="">
        <xdr:nvSpPr>
          <xdr:cNvPr id="4103812" name="Line 6458">
            <a:extLst>
              <a:ext uri="{FF2B5EF4-FFF2-40B4-BE49-F238E27FC236}">
                <a16:creationId xmlns:a16="http://schemas.microsoft.com/office/drawing/2014/main" id="{00000000-0008-0000-0F00-00008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3" name="Line 6459">
            <a:extLst>
              <a:ext uri="{FF2B5EF4-FFF2-40B4-BE49-F238E27FC236}">
                <a16:creationId xmlns:a16="http://schemas.microsoft.com/office/drawing/2014/main" id="{00000000-0008-0000-0F00-00008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2" name="Group 6460">
          <a:extLst>
            <a:ext uri="{FF2B5EF4-FFF2-40B4-BE49-F238E27FC236}">
              <a16:creationId xmlns:a16="http://schemas.microsoft.com/office/drawing/2014/main" id="{00000000-0008-0000-0F00-0000969B3E00}"/>
            </a:ext>
          </a:extLst>
        </xdr:cNvPr>
        <xdr:cNvGrpSpPr>
          <a:grpSpLocks/>
        </xdr:cNvGrpSpPr>
      </xdr:nvGrpSpPr>
      <xdr:grpSpPr bwMode="auto">
        <a:xfrm>
          <a:off x="4692650" y="9921875"/>
          <a:ext cx="266700" cy="0"/>
          <a:chOff x="466" y="3952"/>
          <a:chExt cx="28" cy="16"/>
        </a:xfrm>
      </xdr:grpSpPr>
      <xdr:sp macro="" textlink="">
        <xdr:nvSpPr>
          <xdr:cNvPr id="4103810" name="Line 6461">
            <a:extLst>
              <a:ext uri="{FF2B5EF4-FFF2-40B4-BE49-F238E27FC236}">
                <a16:creationId xmlns:a16="http://schemas.microsoft.com/office/drawing/2014/main" id="{00000000-0008-0000-0F00-00008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1" name="Line 6462">
            <a:extLst>
              <a:ext uri="{FF2B5EF4-FFF2-40B4-BE49-F238E27FC236}">
                <a16:creationId xmlns:a16="http://schemas.microsoft.com/office/drawing/2014/main" id="{00000000-0008-0000-0F00-00008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63" name="Group 6463">
          <a:extLst>
            <a:ext uri="{FF2B5EF4-FFF2-40B4-BE49-F238E27FC236}">
              <a16:creationId xmlns:a16="http://schemas.microsoft.com/office/drawing/2014/main" id="{00000000-0008-0000-0F00-0000979B3E00}"/>
            </a:ext>
          </a:extLst>
        </xdr:cNvPr>
        <xdr:cNvGrpSpPr>
          <a:grpSpLocks/>
        </xdr:cNvGrpSpPr>
      </xdr:nvGrpSpPr>
      <xdr:grpSpPr bwMode="auto">
        <a:xfrm>
          <a:off x="4568825" y="9921875"/>
          <a:ext cx="228600" cy="0"/>
          <a:chOff x="466" y="3952"/>
          <a:chExt cx="28" cy="16"/>
        </a:xfrm>
      </xdr:grpSpPr>
      <xdr:sp macro="" textlink="">
        <xdr:nvSpPr>
          <xdr:cNvPr id="4103808" name="Line 6464">
            <a:extLst>
              <a:ext uri="{FF2B5EF4-FFF2-40B4-BE49-F238E27FC236}">
                <a16:creationId xmlns:a16="http://schemas.microsoft.com/office/drawing/2014/main" id="{00000000-0008-0000-0F00-00008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9" name="Line 6465">
            <a:extLst>
              <a:ext uri="{FF2B5EF4-FFF2-40B4-BE49-F238E27FC236}">
                <a16:creationId xmlns:a16="http://schemas.microsoft.com/office/drawing/2014/main" id="{00000000-0008-0000-0F00-00008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4" name="Group 6691">
          <a:extLst>
            <a:ext uri="{FF2B5EF4-FFF2-40B4-BE49-F238E27FC236}">
              <a16:creationId xmlns:a16="http://schemas.microsoft.com/office/drawing/2014/main" id="{00000000-0008-0000-0F00-0000989B3E00}"/>
            </a:ext>
          </a:extLst>
        </xdr:cNvPr>
        <xdr:cNvGrpSpPr>
          <a:grpSpLocks/>
        </xdr:cNvGrpSpPr>
      </xdr:nvGrpSpPr>
      <xdr:grpSpPr bwMode="auto">
        <a:xfrm>
          <a:off x="4105275" y="9921875"/>
          <a:ext cx="244475" cy="0"/>
          <a:chOff x="466" y="3952"/>
          <a:chExt cx="28" cy="16"/>
        </a:xfrm>
      </xdr:grpSpPr>
      <xdr:sp macro="" textlink="">
        <xdr:nvSpPr>
          <xdr:cNvPr id="4103806" name="Line 6692">
            <a:extLst>
              <a:ext uri="{FF2B5EF4-FFF2-40B4-BE49-F238E27FC236}">
                <a16:creationId xmlns:a16="http://schemas.microsoft.com/office/drawing/2014/main" id="{00000000-0008-0000-0F00-00007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7" name="Line 6693">
            <a:extLst>
              <a:ext uri="{FF2B5EF4-FFF2-40B4-BE49-F238E27FC236}">
                <a16:creationId xmlns:a16="http://schemas.microsoft.com/office/drawing/2014/main" id="{00000000-0008-0000-0F00-00007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5" name="Group 6694">
          <a:extLst>
            <a:ext uri="{FF2B5EF4-FFF2-40B4-BE49-F238E27FC236}">
              <a16:creationId xmlns:a16="http://schemas.microsoft.com/office/drawing/2014/main" id="{00000000-0008-0000-0F00-0000999B3E00}"/>
            </a:ext>
          </a:extLst>
        </xdr:cNvPr>
        <xdr:cNvGrpSpPr>
          <a:grpSpLocks/>
        </xdr:cNvGrpSpPr>
      </xdr:nvGrpSpPr>
      <xdr:grpSpPr bwMode="auto">
        <a:xfrm>
          <a:off x="4692650" y="9921875"/>
          <a:ext cx="266700" cy="0"/>
          <a:chOff x="466" y="3952"/>
          <a:chExt cx="28" cy="16"/>
        </a:xfrm>
      </xdr:grpSpPr>
      <xdr:sp macro="" textlink="">
        <xdr:nvSpPr>
          <xdr:cNvPr id="4103804" name="Line 6695">
            <a:extLst>
              <a:ext uri="{FF2B5EF4-FFF2-40B4-BE49-F238E27FC236}">
                <a16:creationId xmlns:a16="http://schemas.microsoft.com/office/drawing/2014/main" id="{00000000-0008-0000-0F00-00007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5" name="Line 6696">
            <a:extLst>
              <a:ext uri="{FF2B5EF4-FFF2-40B4-BE49-F238E27FC236}">
                <a16:creationId xmlns:a16="http://schemas.microsoft.com/office/drawing/2014/main" id="{00000000-0008-0000-0F00-00007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6" name="Group 6697">
          <a:extLst>
            <a:ext uri="{FF2B5EF4-FFF2-40B4-BE49-F238E27FC236}">
              <a16:creationId xmlns:a16="http://schemas.microsoft.com/office/drawing/2014/main" id="{00000000-0008-0000-0F00-00009A9B3E00}"/>
            </a:ext>
          </a:extLst>
        </xdr:cNvPr>
        <xdr:cNvGrpSpPr>
          <a:grpSpLocks/>
        </xdr:cNvGrpSpPr>
      </xdr:nvGrpSpPr>
      <xdr:grpSpPr bwMode="auto">
        <a:xfrm>
          <a:off x="4105275" y="9921875"/>
          <a:ext cx="244475" cy="0"/>
          <a:chOff x="466" y="3952"/>
          <a:chExt cx="28" cy="16"/>
        </a:xfrm>
      </xdr:grpSpPr>
      <xdr:sp macro="" textlink="">
        <xdr:nvSpPr>
          <xdr:cNvPr id="4103802" name="Line 6698">
            <a:extLst>
              <a:ext uri="{FF2B5EF4-FFF2-40B4-BE49-F238E27FC236}">
                <a16:creationId xmlns:a16="http://schemas.microsoft.com/office/drawing/2014/main" id="{00000000-0008-0000-0F00-00007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3" name="Line 6699">
            <a:extLst>
              <a:ext uri="{FF2B5EF4-FFF2-40B4-BE49-F238E27FC236}">
                <a16:creationId xmlns:a16="http://schemas.microsoft.com/office/drawing/2014/main" id="{00000000-0008-0000-0F00-00007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7" name="Group 6700">
          <a:extLst>
            <a:ext uri="{FF2B5EF4-FFF2-40B4-BE49-F238E27FC236}">
              <a16:creationId xmlns:a16="http://schemas.microsoft.com/office/drawing/2014/main" id="{00000000-0008-0000-0F00-00009B9B3E00}"/>
            </a:ext>
          </a:extLst>
        </xdr:cNvPr>
        <xdr:cNvGrpSpPr>
          <a:grpSpLocks/>
        </xdr:cNvGrpSpPr>
      </xdr:nvGrpSpPr>
      <xdr:grpSpPr bwMode="auto">
        <a:xfrm>
          <a:off x="4692650" y="9921875"/>
          <a:ext cx="266700" cy="0"/>
          <a:chOff x="466" y="3952"/>
          <a:chExt cx="28" cy="16"/>
        </a:xfrm>
      </xdr:grpSpPr>
      <xdr:sp macro="" textlink="">
        <xdr:nvSpPr>
          <xdr:cNvPr id="4103800" name="Line 6701">
            <a:extLst>
              <a:ext uri="{FF2B5EF4-FFF2-40B4-BE49-F238E27FC236}">
                <a16:creationId xmlns:a16="http://schemas.microsoft.com/office/drawing/2014/main" id="{00000000-0008-0000-0F00-00007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1" name="Line 6702">
            <a:extLst>
              <a:ext uri="{FF2B5EF4-FFF2-40B4-BE49-F238E27FC236}">
                <a16:creationId xmlns:a16="http://schemas.microsoft.com/office/drawing/2014/main" id="{00000000-0008-0000-0F00-00007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8" name="Group 6703">
          <a:extLst>
            <a:ext uri="{FF2B5EF4-FFF2-40B4-BE49-F238E27FC236}">
              <a16:creationId xmlns:a16="http://schemas.microsoft.com/office/drawing/2014/main" id="{00000000-0008-0000-0F00-00009C9B3E00}"/>
            </a:ext>
          </a:extLst>
        </xdr:cNvPr>
        <xdr:cNvGrpSpPr>
          <a:grpSpLocks/>
        </xdr:cNvGrpSpPr>
      </xdr:nvGrpSpPr>
      <xdr:grpSpPr bwMode="auto">
        <a:xfrm>
          <a:off x="4105275" y="9921875"/>
          <a:ext cx="244475" cy="0"/>
          <a:chOff x="466" y="3952"/>
          <a:chExt cx="28" cy="16"/>
        </a:xfrm>
      </xdr:grpSpPr>
      <xdr:sp macro="" textlink="">
        <xdr:nvSpPr>
          <xdr:cNvPr id="4103798" name="Line 6704">
            <a:extLst>
              <a:ext uri="{FF2B5EF4-FFF2-40B4-BE49-F238E27FC236}">
                <a16:creationId xmlns:a16="http://schemas.microsoft.com/office/drawing/2014/main" id="{00000000-0008-0000-0F00-00007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9" name="Line 6705">
            <a:extLst>
              <a:ext uri="{FF2B5EF4-FFF2-40B4-BE49-F238E27FC236}">
                <a16:creationId xmlns:a16="http://schemas.microsoft.com/office/drawing/2014/main" id="{00000000-0008-0000-0F00-00007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9" name="Group 6706">
          <a:extLst>
            <a:ext uri="{FF2B5EF4-FFF2-40B4-BE49-F238E27FC236}">
              <a16:creationId xmlns:a16="http://schemas.microsoft.com/office/drawing/2014/main" id="{00000000-0008-0000-0F00-00009D9B3E00}"/>
            </a:ext>
          </a:extLst>
        </xdr:cNvPr>
        <xdr:cNvGrpSpPr>
          <a:grpSpLocks/>
        </xdr:cNvGrpSpPr>
      </xdr:nvGrpSpPr>
      <xdr:grpSpPr bwMode="auto">
        <a:xfrm>
          <a:off x="4692650" y="9921875"/>
          <a:ext cx="266700" cy="0"/>
          <a:chOff x="466" y="3952"/>
          <a:chExt cx="28" cy="16"/>
        </a:xfrm>
      </xdr:grpSpPr>
      <xdr:sp macro="" textlink="">
        <xdr:nvSpPr>
          <xdr:cNvPr id="4103796" name="Line 6707">
            <a:extLst>
              <a:ext uri="{FF2B5EF4-FFF2-40B4-BE49-F238E27FC236}">
                <a16:creationId xmlns:a16="http://schemas.microsoft.com/office/drawing/2014/main" id="{00000000-0008-0000-0F00-00007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7" name="Line 6708">
            <a:extLst>
              <a:ext uri="{FF2B5EF4-FFF2-40B4-BE49-F238E27FC236}">
                <a16:creationId xmlns:a16="http://schemas.microsoft.com/office/drawing/2014/main" id="{00000000-0008-0000-0F00-00007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0" name="Group 6709">
          <a:extLst>
            <a:ext uri="{FF2B5EF4-FFF2-40B4-BE49-F238E27FC236}">
              <a16:creationId xmlns:a16="http://schemas.microsoft.com/office/drawing/2014/main" id="{00000000-0008-0000-0F00-00009E9B3E00}"/>
            </a:ext>
          </a:extLst>
        </xdr:cNvPr>
        <xdr:cNvGrpSpPr>
          <a:grpSpLocks/>
        </xdr:cNvGrpSpPr>
      </xdr:nvGrpSpPr>
      <xdr:grpSpPr bwMode="auto">
        <a:xfrm>
          <a:off x="4105275" y="9921875"/>
          <a:ext cx="244475" cy="0"/>
          <a:chOff x="466" y="3952"/>
          <a:chExt cx="28" cy="16"/>
        </a:xfrm>
      </xdr:grpSpPr>
      <xdr:sp macro="" textlink="">
        <xdr:nvSpPr>
          <xdr:cNvPr id="4103794" name="Line 6710">
            <a:extLst>
              <a:ext uri="{FF2B5EF4-FFF2-40B4-BE49-F238E27FC236}">
                <a16:creationId xmlns:a16="http://schemas.microsoft.com/office/drawing/2014/main" id="{00000000-0008-0000-0F00-00007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5" name="Line 6711">
            <a:extLst>
              <a:ext uri="{FF2B5EF4-FFF2-40B4-BE49-F238E27FC236}">
                <a16:creationId xmlns:a16="http://schemas.microsoft.com/office/drawing/2014/main" id="{00000000-0008-0000-0F00-00007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1" name="Group 6712">
          <a:extLst>
            <a:ext uri="{FF2B5EF4-FFF2-40B4-BE49-F238E27FC236}">
              <a16:creationId xmlns:a16="http://schemas.microsoft.com/office/drawing/2014/main" id="{00000000-0008-0000-0F00-00009F9B3E00}"/>
            </a:ext>
          </a:extLst>
        </xdr:cNvPr>
        <xdr:cNvGrpSpPr>
          <a:grpSpLocks/>
        </xdr:cNvGrpSpPr>
      </xdr:nvGrpSpPr>
      <xdr:grpSpPr bwMode="auto">
        <a:xfrm>
          <a:off x="4105275" y="9921875"/>
          <a:ext cx="244475" cy="0"/>
          <a:chOff x="466" y="3952"/>
          <a:chExt cx="28" cy="16"/>
        </a:xfrm>
      </xdr:grpSpPr>
      <xdr:sp macro="" textlink="">
        <xdr:nvSpPr>
          <xdr:cNvPr id="4103792" name="Line 6713">
            <a:extLst>
              <a:ext uri="{FF2B5EF4-FFF2-40B4-BE49-F238E27FC236}">
                <a16:creationId xmlns:a16="http://schemas.microsoft.com/office/drawing/2014/main" id="{00000000-0008-0000-0F00-00007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3" name="Line 6714">
            <a:extLst>
              <a:ext uri="{FF2B5EF4-FFF2-40B4-BE49-F238E27FC236}">
                <a16:creationId xmlns:a16="http://schemas.microsoft.com/office/drawing/2014/main" id="{00000000-0008-0000-0F00-00007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2" name="Group 6715">
          <a:extLst>
            <a:ext uri="{FF2B5EF4-FFF2-40B4-BE49-F238E27FC236}">
              <a16:creationId xmlns:a16="http://schemas.microsoft.com/office/drawing/2014/main" id="{00000000-0008-0000-0F00-0000A09B3E00}"/>
            </a:ext>
          </a:extLst>
        </xdr:cNvPr>
        <xdr:cNvGrpSpPr>
          <a:grpSpLocks/>
        </xdr:cNvGrpSpPr>
      </xdr:nvGrpSpPr>
      <xdr:grpSpPr bwMode="auto">
        <a:xfrm>
          <a:off x="4105275" y="9921875"/>
          <a:ext cx="244475" cy="0"/>
          <a:chOff x="466" y="3952"/>
          <a:chExt cx="28" cy="16"/>
        </a:xfrm>
      </xdr:grpSpPr>
      <xdr:sp macro="" textlink="">
        <xdr:nvSpPr>
          <xdr:cNvPr id="4103790" name="Line 6716">
            <a:extLst>
              <a:ext uri="{FF2B5EF4-FFF2-40B4-BE49-F238E27FC236}">
                <a16:creationId xmlns:a16="http://schemas.microsoft.com/office/drawing/2014/main" id="{00000000-0008-0000-0F00-00006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1" name="Line 6717">
            <a:extLst>
              <a:ext uri="{FF2B5EF4-FFF2-40B4-BE49-F238E27FC236}">
                <a16:creationId xmlns:a16="http://schemas.microsoft.com/office/drawing/2014/main" id="{00000000-0008-0000-0F00-00006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3" name="Group 6718">
          <a:extLst>
            <a:ext uri="{FF2B5EF4-FFF2-40B4-BE49-F238E27FC236}">
              <a16:creationId xmlns:a16="http://schemas.microsoft.com/office/drawing/2014/main" id="{00000000-0008-0000-0F00-0000A19B3E00}"/>
            </a:ext>
          </a:extLst>
        </xdr:cNvPr>
        <xdr:cNvGrpSpPr>
          <a:grpSpLocks/>
        </xdr:cNvGrpSpPr>
      </xdr:nvGrpSpPr>
      <xdr:grpSpPr bwMode="auto">
        <a:xfrm>
          <a:off x="4105275" y="9921875"/>
          <a:ext cx="244475" cy="0"/>
          <a:chOff x="466" y="3952"/>
          <a:chExt cx="28" cy="16"/>
        </a:xfrm>
      </xdr:grpSpPr>
      <xdr:sp macro="" textlink="">
        <xdr:nvSpPr>
          <xdr:cNvPr id="4103788" name="Line 6719">
            <a:extLst>
              <a:ext uri="{FF2B5EF4-FFF2-40B4-BE49-F238E27FC236}">
                <a16:creationId xmlns:a16="http://schemas.microsoft.com/office/drawing/2014/main" id="{00000000-0008-0000-0F00-00006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9" name="Line 6720">
            <a:extLst>
              <a:ext uri="{FF2B5EF4-FFF2-40B4-BE49-F238E27FC236}">
                <a16:creationId xmlns:a16="http://schemas.microsoft.com/office/drawing/2014/main" id="{00000000-0008-0000-0F00-00006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4" name="Group 6721">
          <a:extLst>
            <a:ext uri="{FF2B5EF4-FFF2-40B4-BE49-F238E27FC236}">
              <a16:creationId xmlns:a16="http://schemas.microsoft.com/office/drawing/2014/main" id="{00000000-0008-0000-0F00-0000A29B3E00}"/>
            </a:ext>
          </a:extLst>
        </xdr:cNvPr>
        <xdr:cNvGrpSpPr>
          <a:grpSpLocks/>
        </xdr:cNvGrpSpPr>
      </xdr:nvGrpSpPr>
      <xdr:grpSpPr bwMode="auto">
        <a:xfrm>
          <a:off x="5127625" y="9921875"/>
          <a:ext cx="0" cy="0"/>
          <a:chOff x="466" y="3952"/>
          <a:chExt cx="28" cy="16"/>
        </a:xfrm>
      </xdr:grpSpPr>
      <xdr:sp macro="" textlink="">
        <xdr:nvSpPr>
          <xdr:cNvPr id="4103786" name="Line 6722">
            <a:extLst>
              <a:ext uri="{FF2B5EF4-FFF2-40B4-BE49-F238E27FC236}">
                <a16:creationId xmlns:a16="http://schemas.microsoft.com/office/drawing/2014/main" id="{00000000-0008-0000-0F00-00006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7" name="Line 6723">
            <a:extLst>
              <a:ext uri="{FF2B5EF4-FFF2-40B4-BE49-F238E27FC236}">
                <a16:creationId xmlns:a16="http://schemas.microsoft.com/office/drawing/2014/main" id="{00000000-0008-0000-0F00-00006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5" name="Group 6724">
          <a:extLst>
            <a:ext uri="{FF2B5EF4-FFF2-40B4-BE49-F238E27FC236}">
              <a16:creationId xmlns:a16="http://schemas.microsoft.com/office/drawing/2014/main" id="{00000000-0008-0000-0F00-0000A39B3E00}"/>
            </a:ext>
          </a:extLst>
        </xdr:cNvPr>
        <xdr:cNvGrpSpPr>
          <a:grpSpLocks/>
        </xdr:cNvGrpSpPr>
      </xdr:nvGrpSpPr>
      <xdr:grpSpPr bwMode="auto">
        <a:xfrm>
          <a:off x="5127625" y="9921875"/>
          <a:ext cx="0" cy="0"/>
          <a:chOff x="466" y="3952"/>
          <a:chExt cx="28" cy="16"/>
        </a:xfrm>
      </xdr:grpSpPr>
      <xdr:sp macro="" textlink="">
        <xdr:nvSpPr>
          <xdr:cNvPr id="4103784" name="Line 6725">
            <a:extLst>
              <a:ext uri="{FF2B5EF4-FFF2-40B4-BE49-F238E27FC236}">
                <a16:creationId xmlns:a16="http://schemas.microsoft.com/office/drawing/2014/main" id="{00000000-0008-0000-0F00-00006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5" name="Line 6726">
            <a:extLst>
              <a:ext uri="{FF2B5EF4-FFF2-40B4-BE49-F238E27FC236}">
                <a16:creationId xmlns:a16="http://schemas.microsoft.com/office/drawing/2014/main" id="{00000000-0008-0000-0F00-00006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6" name="Group 6727">
          <a:extLst>
            <a:ext uri="{FF2B5EF4-FFF2-40B4-BE49-F238E27FC236}">
              <a16:creationId xmlns:a16="http://schemas.microsoft.com/office/drawing/2014/main" id="{00000000-0008-0000-0F00-0000A49B3E00}"/>
            </a:ext>
          </a:extLst>
        </xdr:cNvPr>
        <xdr:cNvGrpSpPr>
          <a:grpSpLocks/>
        </xdr:cNvGrpSpPr>
      </xdr:nvGrpSpPr>
      <xdr:grpSpPr bwMode="auto">
        <a:xfrm>
          <a:off x="5127625" y="9921875"/>
          <a:ext cx="0" cy="0"/>
          <a:chOff x="466" y="3952"/>
          <a:chExt cx="28" cy="16"/>
        </a:xfrm>
      </xdr:grpSpPr>
      <xdr:sp macro="" textlink="">
        <xdr:nvSpPr>
          <xdr:cNvPr id="4103782" name="Line 6728">
            <a:extLst>
              <a:ext uri="{FF2B5EF4-FFF2-40B4-BE49-F238E27FC236}">
                <a16:creationId xmlns:a16="http://schemas.microsoft.com/office/drawing/2014/main" id="{00000000-0008-0000-0F00-00006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3" name="Line 6729">
            <a:extLst>
              <a:ext uri="{FF2B5EF4-FFF2-40B4-BE49-F238E27FC236}">
                <a16:creationId xmlns:a16="http://schemas.microsoft.com/office/drawing/2014/main" id="{00000000-0008-0000-0F00-00006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7" name="Group 6730">
          <a:extLst>
            <a:ext uri="{FF2B5EF4-FFF2-40B4-BE49-F238E27FC236}">
              <a16:creationId xmlns:a16="http://schemas.microsoft.com/office/drawing/2014/main" id="{00000000-0008-0000-0F00-0000A59B3E00}"/>
            </a:ext>
          </a:extLst>
        </xdr:cNvPr>
        <xdr:cNvGrpSpPr>
          <a:grpSpLocks/>
        </xdr:cNvGrpSpPr>
      </xdr:nvGrpSpPr>
      <xdr:grpSpPr bwMode="auto">
        <a:xfrm>
          <a:off x="5127625" y="9921875"/>
          <a:ext cx="0" cy="0"/>
          <a:chOff x="466" y="3952"/>
          <a:chExt cx="28" cy="16"/>
        </a:xfrm>
      </xdr:grpSpPr>
      <xdr:sp macro="" textlink="">
        <xdr:nvSpPr>
          <xdr:cNvPr id="4103780" name="Line 6731">
            <a:extLst>
              <a:ext uri="{FF2B5EF4-FFF2-40B4-BE49-F238E27FC236}">
                <a16:creationId xmlns:a16="http://schemas.microsoft.com/office/drawing/2014/main" id="{00000000-0008-0000-0F00-00006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1" name="Line 6732">
            <a:extLst>
              <a:ext uri="{FF2B5EF4-FFF2-40B4-BE49-F238E27FC236}">
                <a16:creationId xmlns:a16="http://schemas.microsoft.com/office/drawing/2014/main" id="{00000000-0008-0000-0F00-00006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078" name="Group 6733">
          <a:extLst>
            <a:ext uri="{FF2B5EF4-FFF2-40B4-BE49-F238E27FC236}">
              <a16:creationId xmlns:a16="http://schemas.microsoft.com/office/drawing/2014/main" id="{00000000-0008-0000-0F00-0000A69B3E00}"/>
            </a:ext>
          </a:extLst>
        </xdr:cNvPr>
        <xdr:cNvGrpSpPr>
          <a:grpSpLocks/>
        </xdr:cNvGrpSpPr>
      </xdr:nvGrpSpPr>
      <xdr:grpSpPr bwMode="auto">
        <a:xfrm>
          <a:off x="4038600" y="9921875"/>
          <a:ext cx="266700" cy="0"/>
          <a:chOff x="466" y="3952"/>
          <a:chExt cx="28" cy="16"/>
        </a:xfrm>
      </xdr:grpSpPr>
      <xdr:sp macro="" textlink="">
        <xdr:nvSpPr>
          <xdr:cNvPr id="4103778" name="Line 6734">
            <a:extLst>
              <a:ext uri="{FF2B5EF4-FFF2-40B4-BE49-F238E27FC236}">
                <a16:creationId xmlns:a16="http://schemas.microsoft.com/office/drawing/2014/main" id="{00000000-0008-0000-0F00-00006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9" name="Line 6735">
            <a:extLst>
              <a:ext uri="{FF2B5EF4-FFF2-40B4-BE49-F238E27FC236}">
                <a16:creationId xmlns:a16="http://schemas.microsoft.com/office/drawing/2014/main" id="{00000000-0008-0000-0F00-00006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079" name="Group 6736">
          <a:extLst>
            <a:ext uri="{FF2B5EF4-FFF2-40B4-BE49-F238E27FC236}">
              <a16:creationId xmlns:a16="http://schemas.microsoft.com/office/drawing/2014/main" id="{00000000-0008-0000-0F00-0000A79B3E00}"/>
            </a:ext>
          </a:extLst>
        </xdr:cNvPr>
        <xdr:cNvGrpSpPr>
          <a:grpSpLocks/>
        </xdr:cNvGrpSpPr>
      </xdr:nvGrpSpPr>
      <xdr:grpSpPr bwMode="auto">
        <a:xfrm>
          <a:off x="4019550" y="9921875"/>
          <a:ext cx="266700" cy="0"/>
          <a:chOff x="466" y="3952"/>
          <a:chExt cx="28" cy="16"/>
        </a:xfrm>
      </xdr:grpSpPr>
      <xdr:sp macro="" textlink="">
        <xdr:nvSpPr>
          <xdr:cNvPr id="4103776" name="Line 6737">
            <a:extLst>
              <a:ext uri="{FF2B5EF4-FFF2-40B4-BE49-F238E27FC236}">
                <a16:creationId xmlns:a16="http://schemas.microsoft.com/office/drawing/2014/main" id="{00000000-0008-0000-0F00-00006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7" name="Line 6738">
            <a:extLst>
              <a:ext uri="{FF2B5EF4-FFF2-40B4-BE49-F238E27FC236}">
                <a16:creationId xmlns:a16="http://schemas.microsoft.com/office/drawing/2014/main" id="{00000000-0008-0000-0F00-00006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0" name="Group 6739">
          <a:extLst>
            <a:ext uri="{FF2B5EF4-FFF2-40B4-BE49-F238E27FC236}">
              <a16:creationId xmlns:a16="http://schemas.microsoft.com/office/drawing/2014/main" id="{00000000-0008-0000-0F00-0000A89B3E00}"/>
            </a:ext>
          </a:extLst>
        </xdr:cNvPr>
        <xdr:cNvGrpSpPr>
          <a:grpSpLocks/>
        </xdr:cNvGrpSpPr>
      </xdr:nvGrpSpPr>
      <xdr:grpSpPr bwMode="auto">
        <a:xfrm>
          <a:off x="4048125" y="9921875"/>
          <a:ext cx="266700" cy="0"/>
          <a:chOff x="466" y="3952"/>
          <a:chExt cx="28" cy="16"/>
        </a:xfrm>
      </xdr:grpSpPr>
      <xdr:sp macro="" textlink="">
        <xdr:nvSpPr>
          <xdr:cNvPr id="4103774" name="Line 6740">
            <a:extLst>
              <a:ext uri="{FF2B5EF4-FFF2-40B4-BE49-F238E27FC236}">
                <a16:creationId xmlns:a16="http://schemas.microsoft.com/office/drawing/2014/main" id="{00000000-0008-0000-0F00-00005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5" name="Line 6741">
            <a:extLst>
              <a:ext uri="{FF2B5EF4-FFF2-40B4-BE49-F238E27FC236}">
                <a16:creationId xmlns:a16="http://schemas.microsoft.com/office/drawing/2014/main" id="{00000000-0008-0000-0F00-00005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081" name="Group 6742">
          <a:extLst>
            <a:ext uri="{FF2B5EF4-FFF2-40B4-BE49-F238E27FC236}">
              <a16:creationId xmlns:a16="http://schemas.microsoft.com/office/drawing/2014/main" id="{00000000-0008-0000-0F00-0000A99B3E00}"/>
            </a:ext>
          </a:extLst>
        </xdr:cNvPr>
        <xdr:cNvGrpSpPr>
          <a:grpSpLocks/>
        </xdr:cNvGrpSpPr>
      </xdr:nvGrpSpPr>
      <xdr:grpSpPr bwMode="auto">
        <a:xfrm>
          <a:off x="4625975" y="9921875"/>
          <a:ext cx="266700" cy="0"/>
          <a:chOff x="466" y="3952"/>
          <a:chExt cx="28" cy="16"/>
        </a:xfrm>
      </xdr:grpSpPr>
      <xdr:sp macro="" textlink="">
        <xdr:nvSpPr>
          <xdr:cNvPr id="4103772" name="Line 6743">
            <a:extLst>
              <a:ext uri="{FF2B5EF4-FFF2-40B4-BE49-F238E27FC236}">
                <a16:creationId xmlns:a16="http://schemas.microsoft.com/office/drawing/2014/main" id="{00000000-0008-0000-0F00-00005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3" name="Line 6744">
            <a:extLst>
              <a:ext uri="{FF2B5EF4-FFF2-40B4-BE49-F238E27FC236}">
                <a16:creationId xmlns:a16="http://schemas.microsoft.com/office/drawing/2014/main" id="{00000000-0008-0000-0F00-00005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082" name="Group 6745">
          <a:extLst>
            <a:ext uri="{FF2B5EF4-FFF2-40B4-BE49-F238E27FC236}">
              <a16:creationId xmlns:a16="http://schemas.microsoft.com/office/drawing/2014/main" id="{00000000-0008-0000-0F00-0000AA9B3E00}"/>
            </a:ext>
          </a:extLst>
        </xdr:cNvPr>
        <xdr:cNvGrpSpPr>
          <a:grpSpLocks/>
        </xdr:cNvGrpSpPr>
      </xdr:nvGrpSpPr>
      <xdr:grpSpPr bwMode="auto">
        <a:xfrm>
          <a:off x="4654550" y="9921875"/>
          <a:ext cx="266700" cy="0"/>
          <a:chOff x="466" y="3952"/>
          <a:chExt cx="28" cy="16"/>
        </a:xfrm>
      </xdr:grpSpPr>
      <xdr:sp macro="" textlink="">
        <xdr:nvSpPr>
          <xdr:cNvPr id="4103770" name="Line 6746">
            <a:extLst>
              <a:ext uri="{FF2B5EF4-FFF2-40B4-BE49-F238E27FC236}">
                <a16:creationId xmlns:a16="http://schemas.microsoft.com/office/drawing/2014/main" id="{00000000-0008-0000-0F00-00005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1" name="Line 6747">
            <a:extLst>
              <a:ext uri="{FF2B5EF4-FFF2-40B4-BE49-F238E27FC236}">
                <a16:creationId xmlns:a16="http://schemas.microsoft.com/office/drawing/2014/main" id="{00000000-0008-0000-0F00-00005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083" name="Group 6748">
          <a:extLst>
            <a:ext uri="{FF2B5EF4-FFF2-40B4-BE49-F238E27FC236}">
              <a16:creationId xmlns:a16="http://schemas.microsoft.com/office/drawing/2014/main" id="{00000000-0008-0000-0F00-0000AB9B3E00}"/>
            </a:ext>
          </a:extLst>
        </xdr:cNvPr>
        <xdr:cNvGrpSpPr>
          <a:grpSpLocks/>
        </xdr:cNvGrpSpPr>
      </xdr:nvGrpSpPr>
      <xdr:grpSpPr bwMode="auto">
        <a:xfrm>
          <a:off x="4645025" y="9921875"/>
          <a:ext cx="266700" cy="0"/>
          <a:chOff x="466" y="3952"/>
          <a:chExt cx="28" cy="16"/>
        </a:xfrm>
      </xdr:grpSpPr>
      <xdr:sp macro="" textlink="">
        <xdr:nvSpPr>
          <xdr:cNvPr id="4103768" name="Line 6749">
            <a:extLst>
              <a:ext uri="{FF2B5EF4-FFF2-40B4-BE49-F238E27FC236}">
                <a16:creationId xmlns:a16="http://schemas.microsoft.com/office/drawing/2014/main" id="{00000000-0008-0000-0F00-00005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9" name="Line 6750">
            <a:extLst>
              <a:ext uri="{FF2B5EF4-FFF2-40B4-BE49-F238E27FC236}">
                <a16:creationId xmlns:a16="http://schemas.microsoft.com/office/drawing/2014/main" id="{00000000-0008-0000-0F00-00005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084" name="Group 6751">
          <a:extLst>
            <a:ext uri="{FF2B5EF4-FFF2-40B4-BE49-F238E27FC236}">
              <a16:creationId xmlns:a16="http://schemas.microsoft.com/office/drawing/2014/main" id="{00000000-0008-0000-0F00-0000AC9B3E00}"/>
            </a:ext>
          </a:extLst>
        </xdr:cNvPr>
        <xdr:cNvGrpSpPr>
          <a:grpSpLocks/>
        </xdr:cNvGrpSpPr>
      </xdr:nvGrpSpPr>
      <xdr:grpSpPr bwMode="auto">
        <a:xfrm>
          <a:off x="4029075" y="9921875"/>
          <a:ext cx="266700" cy="0"/>
          <a:chOff x="466" y="3952"/>
          <a:chExt cx="28" cy="16"/>
        </a:xfrm>
      </xdr:grpSpPr>
      <xdr:sp macro="" textlink="">
        <xdr:nvSpPr>
          <xdr:cNvPr id="4103766" name="Line 6752">
            <a:extLst>
              <a:ext uri="{FF2B5EF4-FFF2-40B4-BE49-F238E27FC236}">
                <a16:creationId xmlns:a16="http://schemas.microsoft.com/office/drawing/2014/main" id="{00000000-0008-0000-0F00-00005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7" name="Line 6753">
            <a:extLst>
              <a:ext uri="{FF2B5EF4-FFF2-40B4-BE49-F238E27FC236}">
                <a16:creationId xmlns:a16="http://schemas.microsoft.com/office/drawing/2014/main" id="{00000000-0008-0000-0F00-00005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085" name="Group 6754">
          <a:extLst>
            <a:ext uri="{FF2B5EF4-FFF2-40B4-BE49-F238E27FC236}">
              <a16:creationId xmlns:a16="http://schemas.microsoft.com/office/drawing/2014/main" id="{00000000-0008-0000-0F00-0000AD9B3E00}"/>
            </a:ext>
          </a:extLst>
        </xdr:cNvPr>
        <xdr:cNvGrpSpPr>
          <a:grpSpLocks/>
        </xdr:cNvGrpSpPr>
      </xdr:nvGrpSpPr>
      <xdr:grpSpPr bwMode="auto">
        <a:xfrm>
          <a:off x="4076700" y="9921875"/>
          <a:ext cx="273050" cy="0"/>
          <a:chOff x="466" y="3952"/>
          <a:chExt cx="28" cy="16"/>
        </a:xfrm>
      </xdr:grpSpPr>
      <xdr:sp macro="" textlink="">
        <xdr:nvSpPr>
          <xdr:cNvPr id="4103764" name="Line 6755">
            <a:extLst>
              <a:ext uri="{FF2B5EF4-FFF2-40B4-BE49-F238E27FC236}">
                <a16:creationId xmlns:a16="http://schemas.microsoft.com/office/drawing/2014/main" id="{00000000-0008-0000-0F00-00005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5" name="Line 6756">
            <a:extLst>
              <a:ext uri="{FF2B5EF4-FFF2-40B4-BE49-F238E27FC236}">
                <a16:creationId xmlns:a16="http://schemas.microsoft.com/office/drawing/2014/main" id="{00000000-0008-0000-0F00-00005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086" name="Group 6757">
          <a:extLst>
            <a:ext uri="{FF2B5EF4-FFF2-40B4-BE49-F238E27FC236}">
              <a16:creationId xmlns:a16="http://schemas.microsoft.com/office/drawing/2014/main" id="{00000000-0008-0000-0F00-0000AE9B3E00}"/>
            </a:ext>
          </a:extLst>
        </xdr:cNvPr>
        <xdr:cNvGrpSpPr>
          <a:grpSpLocks/>
        </xdr:cNvGrpSpPr>
      </xdr:nvGrpSpPr>
      <xdr:grpSpPr bwMode="auto">
        <a:xfrm>
          <a:off x="4057650" y="9921875"/>
          <a:ext cx="266700" cy="0"/>
          <a:chOff x="466" y="3952"/>
          <a:chExt cx="28" cy="16"/>
        </a:xfrm>
      </xdr:grpSpPr>
      <xdr:sp macro="" textlink="">
        <xdr:nvSpPr>
          <xdr:cNvPr id="4103762" name="Line 6758">
            <a:extLst>
              <a:ext uri="{FF2B5EF4-FFF2-40B4-BE49-F238E27FC236}">
                <a16:creationId xmlns:a16="http://schemas.microsoft.com/office/drawing/2014/main" id="{00000000-0008-0000-0F00-00005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3" name="Line 6759">
            <a:extLst>
              <a:ext uri="{FF2B5EF4-FFF2-40B4-BE49-F238E27FC236}">
                <a16:creationId xmlns:a16="http://schemas.microsoft.com/office/drawing/2014/main" id="{00000000-0008-0000-0F00-00005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7" name="Group 6760">
          <a:extLst>
            <a:ext uri="{FF2B5EF4-FFF2-40B4-BE49-F238E27FC236}">
              <a16:creationId xmlns:a16="http://schemas.microsoft.com/office/drawing/2014/main" id="{00000000-0008-0000-0F00-0000AF9B3E00}"/>
            </a:ext>
          </a:extLst>
        </xdr:cNvPr>
        <xdr:cNvGrpSpPr>
          <a:grpSpLocks/>
        </xdr:cNvGrpSpPr>
      </xdr:nvGrpSpPr>
      <xdr:grpSpPr bwMode="auto">
        <a:xfrm>
          <a:off x="4048125" y="9921875"/>
          <a:ext cx="266700" cy="0"/>
          <a:chOff x="466" y="3952"/>
          <a:chExt cx="28" cy="16"/>
        </a:xfrm>
      </xdr:grpSpPr>
      <xdr:sp macro="" textlink="">
        <xdr:nvSpPr>
          <xdr:cNvPr id="4103760" name="Line 6761">
            <a:extLst>
              <a:ext uri="{FF2B5EF4-FFF2-40B4-BE49-F238E27FC236}">
                <a16:creationId xmlns:a16="http://schemas.microsoft.com/office/drawing/2014/main" id="{00000000-0008-0000-0F00-00005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1" name="Line 6762">
            <a:extLst>
              <a:ext uri="{FF2B5EF4-FFF2-40B4-BE49-F238E27FC236}">
                <a16:creationId xmlns:a16="http://schemas.microsoft.com/office/drawing/2014/main" id="{00000000-0008-0000-0F00-00005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8" name="Group 6763">
          <a:extLst>
            <a:ext uri="{FF2B5EF4-FFF2-40B4-BE49-F238E27FC236}">
              <a16:creationId xmlns:a16="http://schemas.microsoft.com/office/drawing/2014/main" id="{00000000-0008-0000-0F00-0000B09B3E00}"/>
            </a:ext>
          </a:extLst>
        </xdr:cNvPr>
        <xdr:cNvGrpSpPr>
          <a:grpSpLocks/>
        </xdr:cNvGrpSpPr>
      </xdr:nvGrpSpPr>
      <xdr:grpSpPr bwMode="auto">
        <a:xfrm>
          <a:off x="4105275" y="9921875"/>
          <a:ext cx="244475" cy="0"/>
          <a:chOff x="466" y="3952"/>
          <a:chExt cx="28" cy="16"/>
        </a:xfrm>
      </xdr:grpSpPr>
      <xdr:sp macro="" textlink="">
        <xdr:nvSpPr>
          <xdr:cNvPr id="4103758" name="Line 6764">
            <a:extLst>
              <a:ext uri="{FF2B5EF4-FFF2-40B4-BE49-F238E27FC236}">
                <a16:creationId xmlns:a16="http://schemas.microsoft.com/office/drawing/2014/main" id="{00000000-0008-0000-0F00-00004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9" name="Line 6765">
            <a:extLst>
              <a:ext uri="{FF2B5EF4-FFF2-40B4-BE49-F238E27FC236}">
                <a16:creationId xmlns:a16="http://schemas.microsoft.com/office/drawing/2014/main" id="{00000000-0008-0000-0F00-00004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9" name="Group 6766">
          <a:extLst>
            <a:ext uri="{FF2B5EF4-FFF2-40B4-BE49-F238E27FC236}">
              <a16:creationId xmlns:a16="http://schemas.microsoft.com/office/drawing/2014/main" id="{00000000-0008-0000-0F00-0000B19B3E00}"/>
            </a:ext>
          </a:extLst>
        </xdr:cNvPr>
        <xdr:cNvGrpSpPr>
          <a:grpSpLocks/>
        </xdr:cNvGrpSpPr>
      </xdr:nvGrpSpPr>
      <xdr:grpSpPr bwMode="auto">
        <a:xfrm>
          <a:off x="4105275" y="9921875"/>
          <a:ext cx="244475" cy="0"/>
          <a:chOff x="466" y="3952"/>
          <a:chExt cx="28" cy="16"/>
        </a:xfrm>
      </xdr:grpSpPr>
      <xdr:sp macro="" textlink="">
        <xdr:nvSpPr>
          <xdr:cNvPr id="4103756" name="Line 6767">
            <a:extLst>
              <a:ext uri="{FF2B5EF4-FFF2-40B4-BE49-F238E27FC236}">
                <a16:creationId xmlns:a16="http://schemas.microsoft.com/office/drawing/2014/main" id="{00000000-0008-0000-0F00-00004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7" name="Line 6768">
            <a:extLst>
              <a:ext uri="{FF2B5EF4-FFF2-40B4-BE49-F238E27FC236}">
                <a16:creationId xmlns:a16="http://schemas.microsoft.com/office/drawing/2014/main" id="{00000000-0008-0000-0F00-00004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0" name="Group 6769">
          <a:extLst>
            <a:ext uri="{FF2B5EF4-FFF2-40B4-BE49-F238E27FC236}">
              <a16:creationId xmlns:a16="http://schemas.microsoft.com/office/drawing/2014/main" id="{00000000-0008-0000-0F00-0000B29B3E00}"/>
            </a:ext>
          </a:extLst>
        </xdr:cNvPr>
        <xdr:cNvGrpSpPr>
          <a:grpSpLocks/>
        </xdr:cNvGrpSpPr>
      </xdr:nvGrpSpPr>
      <xdr:grpSpPr bwMode="auto">
        <a:xfrm>
          <a:off x="4105275" y="9921875"/>
          <a:ext cx="244475" cy="0"/>
          <a:chOff x="466" y="3952"/>
          <a:chExt cx="28" cy="16"/>
        </a:xfrm>
      </xdr:grpSpPr>
      <xdr:sp macro="" textlink="">
        <xdr:nvSpPr>
          <xdr:cNvPr id="4103754" name="Line 6770">
            <a:extLst>
              <a:ext uri="{FF2B5EF4-FFF2-40B4-BE49-F238E27FC236}">
                <a16:creationId xmlns:a16="http://schemas.microsoft.com/office/drawing/2014/main" id="{00000000-0008-0000-0F00-00004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5" name="Line 6771">
            <a:extLst>
              <a:ext uri="{FF2B5EF4-FFF2-40B4-BE49-F238E27FC236}">
                <a16:creationId xmlns:a16="http://schemas.microsoft.com/office/drawing/2014/main" id="{00000000-0008-0000-0F00-00004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1" name="Group 6772">
          <a:extLst>
            <a:ext uri="{FF2B5EF4-FFF2-40B4-BE49-F238E27FC236}">
              <a16:creationId xmlns:a16="http://schemas.microsoft.com/office/drawing/2014/main" id="{00000000-0008-0000-0F00-0000B39B3E00}"/>
            </a:ext>
          </a:extLst>
        </xdr:cNvPr>
        <xdr:cNvGrpSpPr>
          <a:grpSpLocks/>
        </xdr:cNvGrpSpPr>
      </xdr:nvGrpSpPr>
      <xdr:grpSpPr bwMode="auto">
        <a:xfrm>
          <a:off x="4105275" y="9921875"/>
          <a:ext cx="244475" cy="0"/>
          <a:chOff x="466" y="3952"/>
          <a:chExt cx="28" cy="16"/>
        </a:xfrm>
      </xdr:grpSpPr>
      <xdr:sp macro="" textlink="">
        <xdr:nvSpPr>
          <xdr:cNvPr id="4103752" name="Line 6773">
            <a:extLst>
              <a:ext uri="{FF2B5EF4-FFF2-40B4-BE49-F238E27FC236}">
                <a16:creationId xmlns:a16="http://schemas.microsoft.com/office/drawing/2014/main" id="{00000000-0008-0000-0F00-00004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3" name="Line 6774">
            <a:extLst>
              <a:ext uri="{FF2B5EF4-FFF2-40B4-BE49-F238E27FC236}">
                <a16:creationId xmlns:a16="http://schemas.microsoft.com/office/drawing/2014/main" id="{00000000-0008-0000-0F00-00004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2" name="Group 6775">
          <a:extLst>
            <a:ext uri="{FF2B5EF4-FFF2-40B4-BE49-F238E27FC236}">
              <a16:creationId xmlns:a16="http://schemas.microsoft.com/office/drawing/2014/main" id="{00000000-0008-0000-0F00-0000B49B3E00}"/>
            </a:ext>
          </a:extLst>
        </xdr:cNvPr>
        <xdr:cNvGrpSpPr>
          <a:grpSpLocks/>
        </xdr:cNvGrpSpPr>
      </xdr:nvGrpSpPr>
      <xdr:grpSpPr bwMode="auto">
        <a:xfrm>
          <a:off x="4105275" y="9921875"/>
          <a:ext cx="244475" cy="0"/>
          <a:chOff x="466" y="3952"/>
          <a:chExt cx="28" cy="16"/>
        </a:xfrm>
      </xdr:grpSpPr>
      <xdr:sp macro="" textlink="">
        <xdr:nvSpPr>
          <xdr:cNvPr id="4103750" name="Line 6776">
            <a:extLst>
              <a:ext uri="{FF2B5EF4-FFF2-40B4-BE49-F238E27FC236}">
                <a16:creationId xmlns:a16="http://schemas.microsoft.com/office/drawing/2014/main" id="{00000000-0008-0000-0F00-00004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1" name="Line 6777">
            <a:extLst>
              <a:ext uri="{FF2B5EF4-FFF2-40B4-BE49-F238E27FC236}">
                <a16:creationId xmlns:a16="http://schemas.microsoft.com/office/drawing/2014/main" id="{00000000-0008-0000-0F00-00004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3" name="Group 6778">
          <a:extLst>
            <a:ext uri="{FF2B5EF4-FFF2-40B4-BE49-F238E27FC236}">
              <a16:creationId xmlns:a16="http://schemas.microsoft.com/office/drawing/2014/main" id="{00000000-0008-0000-0F00-0000B59B3E00}"/>
            </a:ext>
          </a:extLst>
        </xdr:cNvPr>
        <xdr:cNvGrpSpPr>
          <a:grpSpLocks/>
        </xdr:cNvGrpSpPr>
      </xdr:nvGrpSpPr>
      <xdr:grpSpPr bwMode="auto">
        <a:xfrm>
          <a:off x="4105275" y="9921875"/>
          <a:ext cx="244475" cy="0"/>
          <a:chOff x="466" y="3952"/>
          <a:chExt cx="28" cy="16"/>
        </a:xfrm>
      </xdr:grpSpPr>
      <xdr:sp macro="" textlink="">
        <xdr:nvSpPr>
          <xdr:cNvPr id="4103748" name="Line 6779">
            <a:extLst>
              <a:ext uri="{FF2B5EF4-FFF2-40B4-BE49-F238E27FC236}">
                <a16:creationId xmlns:a16="http://schemas.microsoft.com/office/drawing/2014/main" id="{00000000-0008-0000-0F00-00004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9" name="Line 6780">
            <a:extLst>
              <a:ext uri="{FF2B5EF4-FFF2-40B4-BE49-F238E27FC236}">
                <a16:creationId xmlns:a16="http://schemas.microsoft.com/office/drawing/2014/main" id="{00000000-0008-0000-0F00-00004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94" name="Group 6781">
          <a:extLst>
            <a:ext uri="{FF2B5EF4-FFF2-40B4-BE49-F238E27FC236}">
              <a16:creationId xmlns:a16="http://schemas.microsoft.com/office/drawing/2014/main" id="{00000000-0008-0000-0F00-0000B69B3E00}"/>
            </a:ext>
          </a:extLst>
        </xdr:cNvPr>
        <xdr:cNvGrpSpPr>
          <a:grpSpLocks/>
        </xdr:cNvGrpSpPr>
      </xdr:nvGrpSpPr>
      <xdr:grpSpPr bwMode="auto">
        <a:xfrm>
          <a:off x="3981450" y="9921875"/>
          <a:ext cx="228600" cy="0"/>
          <a:chOff x="466" y="3952"/>
          <a:chExt cx="28" cy="16"/>
        </a:xfrm>
      </xdr:grpSpPr>
      <xdr:sp macro="" textlink="">
        <xdr:nvSpPr>
          <xdr:cNvPr id="4103746" name="Line 6782">
            <a:extLst>
              <a:ext uri="{FF2B5EF4-FFF2-40B4-BE49-F238E27FC236}">
                <a16:creationId xmlns:a16="http://schemas.microsoft.com/office/drawing/2014/main" id="{00000000-0008-0000-0F00-00004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7" name="Line 6783">
            <a:extLst>
              <a:ext uri="{FF2B5EF4-FFF2-40B4-BE49-F238E27FC236}">
                <a16:creationId xmlns:a16="http://schemas.microsoft.com/office/drawing/2014/main" id="{00000000-0008-0000-0F00-00004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5" name="Group 6784">
          <a:extLst>
            <a:ext uri="{FF2B5EF4-FFF2-40B4-BE49-F238E27FC236}">
              <a16:creationId xmlns:a16="http://schemas.microsoft.com/office/drawing/2014/main" id="{00000000-0008-0000-0F00-0000B79B3E00}"/>
            </a:ext>
          </a:extLst>
        </xdr:cNvPr>
        <xdr:cNvGrpSpPr>
          <a:grpSpLocks/>
        </xdr:cNvGrpSpPr>
      </xdr:nvGrpSpPr>
      <xdr:grpSpPr bwMode="auto">
        <a:xfrm>
          <a:off x="4105275" y="9921875"/>
          <a:ext cx="228600" cy="0"/>
          <a:chOff x="466" y="3952"/>
          <a:chExt cx="28" cy="16"/>
        </a:xfrm>
      </xdr:grpSpPr>
      <xdr:sp macro="" textlink="">
        <xdr:nvSpPr>
          <xdr:cNvPr id="4103744" name="Line 6785">
            <a:extLst>
              <a:ext uri="{FF2B5EF4-FFF2-40B4-BE49-F238E27FC236}">
                <a16:creationId xmlns:a16="http://schemas.microsoft.com/office/drawing/2014/main" id="{00000000-0008-0000-0F00-00004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5" name="Line 6786">
            <a:extLst>
              <a:ext uri="{FF2B5EF4-FFF2-40B4-BE49-F238E27FC236}">
                <a16:creationId xmlns:a16="http://schemas.microsoft.com/office/drawing/2014/main" id="{00000000-0008-0000-0F00-00004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6" name="Group 6787">
          <a:extLst>
            <a:ext uri="{FF2B5EF4-FFF2-40B4-BE49-F238E27FC236}">
              <a16:creationId xmlns:a16="http://schemas.microsoft.com/office/drawing/2014/main" id="{00000000-0008-0000-0F00-0000B89B3E00}"/>
            </a:ext>
          </a:extLst>
        </xdr:cNvPr>
        <xdr:cNvGrpSpPr>
          <a:grpSpLocks/>
        </xdr:cNvGrpSpPr>
      </xdr:nvGrpSpPr>
      <xdr:grpSpPr bwMode="auto">
        <a:xfrm>
          <a:off x="4105275" y="9921875"/>
          <a:ext cx="228600" cy="0"/>
          <a:chOff x="466" y="3952"/>
          <a:chExt cx="28" cy="16"/>
        </a:xfrm>
      </xdr:grpSpPr>
      <xdr:sp macro="" textlink="">
        <xdr:nvSpPr>
          <xdr:cNvPr id="4103742" name="Line 6788">
            <a:extLst>
              <a:ext uri="{FF2B5EF4-FFF2-40B4-BE49-F238E27FC236}">
                <a16:creationId xmlns:a16="http://schemas.microsoft.com/office/drawing/2014/main" id="{00000000-0008-0000-0F00-00003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3" name="Line 6789">
            <a:extLst>
              <a:ext uri="{FF2B5EF4-FFF2-40B4-BE49-F238E27FC236}">
                <a16:creationId xmlns:a16="http://schemas.microsoft.com/office/drawing/2014/main" id="{00000000-0008-0000-0F00-00003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7" name="Group 6790">
          <a:extLst>
            <a:ext uri="{FF2B5EF4-FFF2-40B4-BE49-F238E27FC236}">
              <a16:creationId xmlns:a16="http://schemas.microsoft.com/office/drawing/2014/main" id="{00000000-0008-0000-0F00-0000B99B3E00}"/>
            </a:ext>
          </a:extLst>
        </xdr:cNvPr>
        <xdr:cNvGrpSpPr>
          <a:grpSpLocks/>
        </xdr:cNvGrpSpPr>
      </xdr:nvGrpSpPr>
      <xdr:grpSpPr bwMode="auto">
        <a:xfrm>
          <a:off x="4105275" y="9921875"/>
          <a:ext cx="244475" cy="0"/>
          <a:chOff x="466" y="3952"/>
          <a:chExt cx="28" cy="16"/>
        </a:xfrm>
      </xdr:grpSpPr>
      <xdr:sp macro="" textlink="">
        <xdr:nvSpPr>
          <xdr:cNvPr id="4103740" name="Line 6791">
            <a:extLst>
              <a:ext uri="{FF2B5EF4-FFF2-40B4-BE49-F238E27FC236}">
                <a16:creationId xmlns:a16="http://schemas.microsoft.com/office/drawing/2014/main" id="{00000000-0008-0000-0F00-00003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1" name="Line 6792">
            <a:extLst>
              <a:ext uri="{FF2B5EF4-FFF2-40B4-BE49-F238E27FC236}">
                <a16:creationId xmlns:a16="http://schemas.microsoft.com/office/drawing/2014/main" id="{00000000-0008-0000-0F00-00003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8" name="Group 6793">
          <a:extLst>
            <a:ext uri="{FF2B5EF4-FFF2-40B4-BE49-F238E27FC236}">
              <a16:creationId xmlns:a16="http://schemas.microsoft.com/office/drawing/2014/main" id="{00000000-0008-0000-0F00-0000BA9B3E00}"/>
            </a:ext>
          </a:extLst>
        </xdr:cNvPr>
        <xdr:cNvGrpSpPr>
          <a:grpSpLocks/>
        </xdr:cNvGrpSpPr>
      </xdr:nvGrpSpPr>
      <xdr:grpSpPr bwMode="auto">
        <a:xfrm>
          <a:off x="4105275" y="9921875"/>
          <a:ext cx="228600" cy="0"/>
          <a:chOff x="466" y="3952"/>
          <a:chExt cx="28" cy="16"/>
        </a:xfrm>
      </xdr:grpSpPr>
      <xdr:sp macro="" textlink="">
        <xdr:nvSpPr>
          <xdr:cNvPr id="4103738" name="Line 6794">
            <a:extLst>
              <a:ext uri="{FF2B5EF4-FFF2-40B4-BE49-F238E27FC236}">
                <a16:creationId xmlns:a16="http://schemas.microsoft.com/office/drawing/2014/main" id="{00000000-0008-0000-0F00-00003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9" name="Line 6795">
            <a:extLst>
              <a:ext uri="{FF2B5EF4-FFF2-40B4-BE49-F238E27FC236}">
                <a16:creationId xmlns:a16="http://schemas.microsoft.com/office/drawing/2014/main" id="{00000000-0008-0000-0F00-00003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9" name="Group 6796">
          <a:extLst>
            <a:ext uri="{FF2B5EF4-FFF2-40B4-BE49-F238E27FC236}">
              <a16:creationId xmlns:a16="http://schemas.microsoft.com/office/drawing/2014/main" id="{00000000-0008-0000-0F00-0000BB9B3E00}"/>
            </a:ext>
          </a:extLst>
        </xdr:cNvPr>
        <xdr:cNvGrpSpPr>
          <a:grpSpLocks/>
        </xdr:cNvGrpSpPr>
      </xdr:nvGrpSpPr>
      <xdr:grpSpPr bwMode="auto">
        <a:xfrm>
          <a:off x="4105275" y="9921875"/>
          <a:ext cx="228600" cy="0"/>
          <a:chOff x="466" y="3952"/>
          <a:chExt cx="28" cy="16"/>
        </a:xfrm>
      </xdr:grpSpPr>
      <xdr:sp macro="" textlink="">
        <xdr:nvSpPr>
          <xdr:cNvPr id="4103736" name="Line 6797">
            <a:extLst>
              <a:ext uri="{FF2B5EF4-FFF2-40B4-BE49-F238E27FC236}">
                <a16:creationId xmlns:a16="http://schemas.microsoft.com/office/drawing/2014/main" id="{00000000-0008-0000-0F00-00003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7" name="Line 6798">
            <a:extLst>
              <a:ext uri="{FF2B5EF4-FFF2-40B4-BE49-F238E27FC236}">
                <a16:creationId xmlns:a16="http://schemas.microsoft.com/office/drawing/2014/main" id="{00000000-0008-0000-0F00-00003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00" name="Group 6799">
          <a:extLst>
            <a:ext uri="{FF2B5EF4-FFF2-40B4-BE49-F238E27FC236}">
              <a16:creationId xmlns:a16="http://schemas.microsoft.com/office/drawing/2014/main" id="{00000000-0008-0000-0F00-0000BC9B3E00}"/>
            </a:ext>
          </a:extLst>
        </xdr:cNvPr>
        <xdr:cNvGrpSpPr>
          <a:grpSpLocks/>
        </xdr:cNvGrpSpPr>
      </xdr:nvGrpSpPr>
      <xdr:grpSpPr bwMode="auto">
        <a:xfrm>
          <a:off x="4105275" y="9921875"/>
          <a:ext cx="244475" cy="0"/>
          <a:chOff x="466" y="3952"/>
          <a:chExt cx="28" cy="16"/>
        </a:xfrm>
      </xdr:grpSpPr>
      <xdr:sp macro="" textlink="">
        <xdr:nvSpPr>
          <xdr:cNvPr id="4103734" name="Line 6800">
            <a:extLst>
              <a:ext uri="{FF2B5EF4-FFF2-40B4-BE49-F238E27FC236}">
                <a16:creationId xmlns:a16="http://schemas.microsoft.com/office/drawing/2014/main" id="{00000000-0008-0000-0F00-00003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5" name="Line 6801">
            <a:extLst>
              <a:ext uri="{FF2B5EF4-FFF2-40B4-BE49-F238E27FC236}">
                <a16:creationId xmlns:a16="http://schemas.microsoft.com/office/drawing/2014/main" id="{00000000-0008-0000-0F00-00003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1" name="Group 6802">
          <a:extLst>
            <a:ext uri="{FF2B5EF4-FFF2-40B4-BE49-F238E27FC236}">
              <a16:creationId xmlns:a16="http://schemas.microsoft.com/office/drawing/2014/main" id="{00000000-0008-0000-0F00-0000BD9B3E00}"/>
            </a:ext>
          </a:extLst>
        </xdr:cNvPr>
        <xdr:cNvGrpSpPr>
          <a:grpSpLocks/>
        </xdr:cNvGrpSpPr>
      </xdr:nvGrpSpPr>
      <xdr:grpSpPr bwMode="auto">
        <a:xfrm>
          <a:off x="4692650" y="9921875"/>
          <a:ext cx="266700" cy="0"/>
          <a:chOff x="466" y="3952"/>
          <a:chExt cx="28" cy="16"/>
        </a:xfrm>
      </xdr:grpSpPr>
      <xdr:sp macro="" textlink="">
        <xdr:nvSpPr>
          <xdr:cNvPr id="4103732" name="Line 6803">
            <a:extLst>
              <a:ext uri="{FF2B5EF4-FFF2-40B4-BE49-F238E27FC236}">
                <a16:creationId xmlns:a16="http://schemas.microsoft.com/office/drawing/2014/main" id="{00000000-0008-0000-0F00-00003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3" name="Line 6804">
            <a:extLst>
              <a:ext uri="{FF2B5EF4-FFF2-40B4-BE49-F238E27FC236}">
                <a16:creationId xmlns:a16="http://schemas.microsoft.com/office/drawing/2014/main" id="{00000000-0008-0000-0F00-00003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2" name="Group 6805">
          <a:extLst>
            <a:ext uri="{FF2B5EF4-FFF2-40B4-BE49-F238E27FC236}">
              <a16:creationId xmlns:a16="http://schemas.microsoft.com/office/drawing/2014/main" id="{00000000-0008-0000-0F00-0000BE9B3E00}"/>
            </a:ext>
          </a:extLst>
        </xdr:cNvPr>
        <xdr:cNvGrpSpPr>
          <a:grpSpLocks/>
        </xdr:cNvGrpSpPr>
      </xdr:nvGrpSpPr>
      <xdr:grpSpPr bwMode="auto">
        <a:xfrm>
          <a:off x="4692650" y="9921875"/>
          <a:ext cx="266700" cy="0"/>
          <a:chOff x="466" y="3952"/>
          <a:chExt cx="28" cy="16"/>
        </a:xfrm>
      </xdr:grpSpPr>
      <xdr:sp macro="" textlink="">
        <xdr:nvSpPr>
          <xdr:cNvPr id="4103730" name="Line 6806">
            <a:extLst>
              <a:ext uri="{FF2B5EF4-FFF2-40B4-BE49-F238E27FC236}">
                <a16:creationId xmlns:a16="http://schemas.microsoft.com/office/drawing/2014/main" id="{00000000-0008-0000-0F00-00003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1" name="Line 6807">
            <a:extLst>
              <a:ext uri="{FF2B5EF4-FFF2-40B4-BE49-F238E27FC236}">
                <a16:creationId xmlns:a16="http://schemas.microsoft.com/office/drawing/2014/main" id="{00000000-0008-0000-0F00-00003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3" name="Group 6808">
          <a:extLst>
            <a:ext uri="{FF2B5EF4-FFF2-40B4-BE49-F238E27FC236}">
              <a16:creationId xmlns:a16="http://schemas.microsoft.com/office/drawing/2014/main" id="{00000000-0008-0000-0F00-0000BF9B3E00}"/>
            </a:ext>
          </a:extLst>
        </xdr:cNvPr>
        <xdr:cNvGrpSpPr>
          <a:grpSpLocks/>
        </xdr:cNvGrpSpPr>
      </xdr:nvGrpSpPr>
      <xdr:grpSpPr bwMode="auto">
        <a:xfrm>
          <a:off x="4692650" y="9921875"/>
          <a:ext cx="266700" cy="0"/>
          <a:chOff x="466" y="3952"/>
          <a:chExt cx="28" cy="16"/>
        </a:xfrm>
      </xdr:grpSpPr>
      <xdr:sp macro="" textlink="">
        <xdr:nvSpPr>
          <xdr:cNvPr id="4103728" name="Line 6809">
            <a:extLst>
              <a:ext uri="{FF2B5EF4-FFF2-40B4-BE49-F238E27FC236}">
                <a16:creationId xmlns:a16="http://schemas.microsoft.com/office/drawing/2014/main" id="{00000000-0008-0000-0F00-00003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9" name="Line 6810">
            <a:extLst>
              <a:ext uri="{FF2B5EF4-FFF2-40B4-BE49-F238E27FC236}">
                <a16:creationId xmlns:a16="http://schemas.microsoft.com/office/drawing/2014/main" id="{00000000-0008-0000-0F00-00003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4" name="Group 6811">
          <a:extLst>
            <a:ext uri="{FF2B5EF4-FFF2-40B4-BE49-F238E27FC236}">
              <a16:creationId xmlns:a16="http://schemas.microsoft.com/office/drawing/2014/main" id="{00000000-0008-0000-0F00-0000C09B3E00}"/>
            </a:ext>
          </a:extLst>
        </xdr:cNvPr>
        <xdr:cNvGrpSpPr>
          <a:grpSpLocks/>
        </xdr:cNvGrpSpPr>
      </xdr:nvGrpSpPr>
      <xdr:grpSpPr bwMode="auto">
        <a:xfrm>
          <a:off x="5470525" y="9921875"/>
          <a:ext cx="266700" cy="0"/>
          <a:chOff x="466" y="3952"/>
          <a:chExt cx="28" cy="16"/>
        </a:xfrm>
      </xdr:grpSpPr>
      <xdr:sp macro="" textlink="">
        <xdr:nvSpPr>
          <xdr:cNvPr id="4103726" name="Line 6812">
            <a:extLst>
              <a:ext uri="{FF2B5EF4-FFF2-40B4-BE49-F238E27FC236}">
                <a16:creationId xmlns:a16="http://schemas.microsoft.com/office/drawing/2014/main" id="{00000000-0008-0000-0F00-00002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7" name="Line 6813">
            <a:extLst>
              <a:ext uri="{FF2B5EF4-FFF2-40B4-BE49-F238E27FC236}">
                <a16:creationId xmlns:a16="http://schemas.microsoft.com/office/drawing/2014/main" id="{00000000-0008-0000-0F00-00002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5" name="Group 6814">
          <a:extLst>
            <a:ext uri="{FF2B5EF4-FFF2-40B4-BE49-F238E27FC236}">
              <a16:creationId xmlns:a16="http://schemas.microsoft.com/office/drawing/2014/main" id="{00000000-0008-0000-0F00-0000C19B3E00}"/>
            </a:ext>
          </a:extLst>
        </xdr:cNvPr>
        <xdr:cNvGrpSpPr>
          <a:grpSpLocks/>
        </xdr:cNvGrpSpPr>
      </xdr:nvGrpSpPr>
      <xdr:grpSpPr bwMode="auto">
        <a:xfrm>
          <a:off x="5470525" y="9921875"/>
          <a:ext cx="266700" cy="0"/>
          <a:chOff x="466" y="3952"/>
          <a:chExt cx="28" cy="16"/>
        </a:xfrm>
      </xdr:grpSpPr>
      <xdr:sp macro="" textlink="">
        <xdr:nvSpPr>
          <xdr:cNvPr id="4103724" name="Line 6815">
            <a:extLst>
              <a:ext uri="{FF2B5EF4-FFF2-40B4-BE49-F238E27FC236}">
                <a16:creationId xmlns:a16="http://schemas.microsoft.com/office/drawing/2014/main" id="{00000000-0008-0000-0F00-00002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5" name="Line 6816">
            <a:extLst>
              <a:ext uri="{FF2B5EF4-FFF2-40B4-BE49-F238E27FC236}">
                <a16:creationId xmlns:a16="http://schemas.microsoft.com/office/drawing/2014/main" id="{00000000-0008-0000-0F00-00002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6" name="Group 6817">
          <a:extLst>
            <a:ext uri="{FF2B5EF4-FFF2-40B4-BE49-F238E27FC236}">
              <a16:creationId xmlns:a16="http://schemas.microsoft.com/office/drawing/2014/main" id="{00000000-0008-0000-0F00-0000C29B3E00}"/>
            </a:ext>
          </a:extLst>
        </xdr:cNvPr>
        <xdr:cNvGrpSpPr>
          <a:grpSpLocks/>
        </xdr:cNvGrpSpPr>
      </xdr:nvGrpSpPr>
      <xdr:grpSpPr bwMode="auto">
        <a:xfrm>
          <a:off x="5470525" y="9921875"/>
          <a:ext cx="266700" cy="0"/>
          <a:chOff x="466" y="3952"/>
          <a:chExt cx="28" cy="16"/>
        </a:xfrm>
      </xdr:grpSpPr>
      <xdr:sp macro="" textlink="">
        <xdr:nvSpPr>
          <xdr:cNvPr id="4103722" name="Line 6818">
            <a:extLst>
              <a:ext uri="{FF2B5EF4-FFF2-40B4-BE49-F238E27FC236}">
                <a16:creationId xmlns:a16="http://schemas.microsoft.com/office/drawing/2014/main" id="{00000000-0008-0000-0F00-00002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3" name="Line 6819">
            <a:extLst>
              <a:ext uri="{FF2B5EF4-FFF2-40B4-BE49-F238E27FC236}">
                <a16:creationId xmlns:a16="http://schemas.microsoft.com/office/drawing/2014/main" id="{00000000-0008-0000-0F00-00002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7" name="Group 6820">
          <a:extLst>
            <a:ext uri="{FF2B5EF4-FFF2-40B4-BE49-F238E27FC236}">
              <a16:creationId xmlns:a16="http://schemas.microsoft.com/office/drawing/2014/main" id="{00000000-0008-0000-0F00-0000C39B3E00}"/>
            </a:ext>
          </a:extLst>
        </xdr:cNvPr>
        <xdr:cNvGrpSpPr>
          <a:grpSpLocks/>
        </xdr:cNvGrpSpPr>
      </xdr:nvGrpSpPr>
      <xdr:grpSpPr bwMode="auto">
        <a:xfrm>
          <a:off x="5470525" y="9921875"/>
          <a:ext cx="266700" cy="0"/>
          <a:chOff x="466" y="3952"/>
          <a:chExt cx="28" cy="16"/>
        </a:xfrm>
      </xdr:grpSpPr>
      <xdr:sp macro="" textlink="">
        <xdr:nvSpPr>
          <xdr:cNvPr id="4103720" name="Line 6821">
            <a:extLst>
              <a:ext uri="{FF2B5EF4-FFF2-40B4-BE49-F238E27FC236}">
                <a16:creationId xmlns:a16="http://schemas.microsoft.com/office/drawing/2014/main" id="{00000000-0008-0000-0F00-00002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1" name="Line 6822">
            <a:extLst>
              <a:ext uri="{FF2B5EF4-FFF2-40B4-BE49-F238E27FC236}">
                <a16:creationId xmlns:a16="http://schemas.microsoft.com/office/drawing/2014/main" id="{00000000-0008-0000-0F00-00002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8" name="Group 6823">
          <a:extLst>
            <a:ext uri="{FF2B5EF4-FFF2-40B4-BE49-F238E27FC236}">
              <a16:creationId xmlns:a16="http://schemas.microsoft.com/office/drawing/2014/main" id="{00000000-0008-0000-0F00-0000C49B3E00}"/>
            </a:ext>
          </a:extLst>
        </xdr:cNvPr>
        <xdr:cNvGrpSpPr>
          <a:grpSpLocks/>
        </xdr:cNvGrpSpPr>
      </xdr:nvGrpSpPr>
      <xdr:grpSpPr bwMode="auto">
        <a:xfrm>
          <a:off x="5470525" y="9921875"/>
          <a:ext cx="266700" cy="0"/>
          <a:chOff x="466" y="3952"/>
          <a:chExt cx="28" cy="16"/>
        </a:xfrm>
      </xdr:grpSpPr>
      <xdr:sp macro="" textlink="">
        <xdr:nvSpPr>
          <xdr:cNvPr id="4103718" name="Line 6824">
            <a:extLst>
              <a:ext uri="{FF2B5EF4-FFF2-40B4-BE49-F238E27FC236}">
                <a16:creationId xmlns:a16="http://schemas.microsoft.com/office/drawing/2014/main" id="{00000000-0008-0000-0F00-00002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9" name="Line 6825">
            <a:extLst>
              <a:ext uri="{FF2B5EF4-FFF2-40B4-BE49-F238E27FC236}">
                <a16:creationId xmlns:a16="http://schemas.microsoft.com/office/drawing/2014/main" id="{00000000-0008-0000-0F00-00002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09" name="Group 6826">
          <a:extLst>
            <a:ext uri="{FF2B5EF4-FFF2-40B4-BE49-F238E27FC236}">
              <a16:creationId xmlns:a16="http://schemas.microsoft.com/office/drawing/2014/main" id="{00000000-0008-0000-0F00-0000C59B3E00}"/>
            </a:ext>
          </a:extLst>
        </xdr:cNvPr>
        <xdr:cNvGrpSpPr>
          <a:grpSpLocks/>
        </xdr:cNvGrpSpPr>
      </xdr:nvGrpSpPr>
      <xdr:grpSpPr bwMode="auto">
        <a:xfrm>
          <a:off x="4105275" y="9921875"/>
          <a:ext cx="228600" cy="0"/>
          <a:chOff x="466" y="3952"/>
          <a:chExt cx="28" cy="16"/>
        </a:xfrm>
      </xdr:grpSpPr>
      <xdr:sp macro="" textlink="">
        <xdr:nvSpPr>
          <xdr:cNvPr id="4103716" name="Line 6827">
            <a:extLst>
              <a:ext uri="{FF2B5EF4-FFF2-40B4-BE49-F238E27FC236}">
                <a16:creationId xmlns:a16="http://schemas.microsoft.com/office/drawing/2014/main" id="{00000000-0008-0000-0F00-00002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7" name="Line 6828">
            <a:extLst>
              <a:ext uri="{FF2B5EF4-FFF2-40B4-BE49-F238E27FC236}">
                <a16:creationId xmlns:a16="http://schemas.microsoft.com/office/drawing/2014/main" id="{00000000-0008-0000-0F00-00002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0" name="Group 6829">
          <a:extLst>
            <a:ext uri="{FF2B5EF4-FFF2-40B4-BE49-F238E27FC236}">
              <a16:creationId xmlns:a16="http://schemas.microsoft.com/office/drawing/2014/main" id="{00000000-0008-0000-0F00-0000C69B3E00}"/>
            </a:ext>
          </a:extLst>
        </xdr:cNvPr>
        <xdr:cNvGrpSpPr>
          <a:grpSpLocks/>
        </xdr:cNvGrpSpPr>
      </xdr:nvGrpSpPr>
      <xdr:grpSpPr bwMode="auto">
        <a:xfrm>
          <a:off x="4692650" y="9921875"/>
          <a:ext cx="266700" cy="0"/>
          <a:chOff x="466" y="3952"/>
          <a:chExt cx="28" cy="16"/>
        </a:xfrm>
      </xdr:grpSpPr>
      <xdr:sp macro="" textlink="">
        <xdr:nvSpPr>
          <xdr:cNvPr id="4103714" name="Line 6830">
            <a:extLst>
              <a:ext uri="{FF2B5EF4-FFF2-40B4-BE49-F238E27FC236}">
                <a16:creationId xmlns:a16="http://schemas.microsoft.com/office/drawing/2014/main" id="{00000000-0008-0000-0F00-00002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5" name="Line 6831">
            <a:extLst>
              <a:ext uri="{FF2B5EF4-FFF2-40B4-BE49-F238E27FC236}">
                <a16:creationId xmlns:a16="http://schemas.microsoft.com/office/drawing/2014/main" id="{00000000-0008-0000-0F00-00002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1" name="Group 6832">
          <a:extLst>
            <a:ext uri="{FF2B5EF4-FFF2-40B4-BE49-F238E27FC236}">
              <a16:creationId xmlns:a16="http://schemas.microsoft.com/office/drawing/2014/main" id="{00000000-0008-0000-0F00-0000C79B3E00}"/>
            </a:ext>
          </a:extLst>
        </xdr:cNvPr>
        <xdr:cNvGrpSpPr>
          <a:grpSpLocks/>
        </xdr:cNvGrpSpPr>
      </xdr:nvGrpSpPr>
      <xdr:grpSpPr bwMode="auto">
        <a:xfrm>
          <a:off x="4105275" y="9921875"/>
          <a:ext cx="228600" cy="0"/>
          <a:chOff x="466" y="3952"/>
          <a:chExt cx="28" cy="16"/>
        </a:xfrm>
      </xdr:grpSpPr>
      <xdr:sp macro="" textlink="">
        <xdr:nvSpPr>
          <xdr:cNvPr id="4103712" name="Line 6833">
            <a:extLst>
              <a:ext uri="{FF2B5EF4-FFF2-40B4-BE49-F238E27FC236}">
                <a16:creationId xmlns:a16="http://schemas.microsoft.com/office/drawing/2014/main" id="{00000000-0008-0000-0F00-00002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3" name="Line 6834">
            <a:extLst>
              <a:ext uri="{FF2B5EF4-FFF2-40B4-BE49-F238E27FC236}">
                <a16:creationId xmlns:a16="http://schemas.microsoft.com/office/drawing/2014/main" id="{00000000-0008-0000-0F00-00002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2" name="Group 6835">
          <a:extLst>
            <a:ext uri="{FF2B5EF4-FFF2-40B4-BE49-F238E27FC236}">
              <a16:creationId xmlns:a16="http://schemas.microsoft.com/office/drawing/2014/main" id="{00000000-0008-0000-0F00-0000C89B3E00}"/>
            </a:ext>
          </a:extLst>
        </xdr:cNvPr>
        <xdr:cNvGrpSpPr>
          <a:grpSpLocks/>
        </xdr:cNvGrpSpPr>
      </xdr:nvGrpSpPr>
      <xdr:grpSpPr bwMode="auto">
        <a:xfrm>
          <a:off x="4692650" y="9921875"/>
          <a:ext cx="266700" cy="0"/>
          <a:chOff x="466" y="3952"/>
          <a:chExt cx="28" cy="16"/>
        </a:xfrm>
      </xdr:grpSpPr>
      <xdr:sp macro="" textlink="">
        <xdr:nvSpPr>
          <xdr:cNvPr id="4103710" name="Line 6836">
            <a:extLst>
              <a:ext uri="{FF2B5EF4-FFF2-40B4-BE49-F238E27FC236}">
                <a16:creationId xmlns:a16="http://schemas.microsoft.com/office/drawing/2014/main" id="{00000000-0008-0000-0F00-00001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1" name="Line 6837">
            <a:extLst>
              <a:ext uri="{FF2B5EF4-FFF2-40B4-BE49-F238E27FC236}">
                <a16:creationId xmlns:a16="http://schemas.microsoft.com/office/drawing/2014/main" id="{00000000-0008-0000-0F00-00001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3" name="Group 6838">
          <a:extLst>
            <a:ext uri="{FF2B5EF4-FFF2-40B4-BE49-F238E27FC236}">
              <a16:creationId xmlns:a16="http://schemas.microsoft.com/office/drawing/2014/main" id="{00000000-0008-0000-0F00-0000C99B3E00}"/>
            </a:ext>
          </a:extLst>
        </xdr:cNvPr>
        <xdr:cNvGrpSpPr>
          <a:grpSpLocks/>
        </xdr:cNvGrpSpPr>
      </xdr:nvGrpSpPr>
      <xdr:grpSpPr bwMode="auto">
        <a:xfrm>
          <a:off x="4105275" y="9921875"/>
          <a:ext cx="228600" cy="0"/>
          <a:chOff x="466" y="3952"/>
          <a:chExt cx="28" cy="16"/>
        </a:xfrm>
      </xdr:grpSpPr>
      <xdr:sp macro="" textlink="">
        <xdr:nvSpPr>
          <xdr:cNvPr id="4103708" name="Line 6839">
            <a:extLst>
              <a:ext uri="{FF2B5EF4-FFF2-40B4-BE49-F238E27FC236}">
                <a16:creationId xmlns:a16="http://schemas.microsoft.com/office/drawing/2014/main" id="{00000000-0008-0000-0F00-00001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9" name="Line 6840">
            <a:extLst>
              <a:ext uri="{FF2B5EF4-FFF2-40B4-BE49-F238E27FC236}">
                <a16:creationId xmlns:a16="http://schemas.microsoft.com/office/drawing/2014/main" id="{00000000-0008-0000-0F00-00001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4" name="Group 6841">
          <a:extLst>
            <a:ext uri="{FF2B5EF4-FFF2-40B4-BE49-F238E27FC236}">
              <a16:creationId xmlns:a16="http://schemas.microsoft.com/office/drawing/2014/main" id="{00000000-0008-0000-0F00-0000CA9B3E00}"/>
            </a:ext>
          </a:extLst>
        </xdr:cNvPr>
        <xdr:cNvGrpSpPr>
          <a:grpSpLocks/>
        </xdr:cNvGrpSpPr>
      </xdr:nvGrpSpPr>
      <xdr:grpSpPr bwMode="auto">
        <a:xfrm>
          <a:off x="4692650" y="9921875"/>
          <a:ext cx="266700" cy="0"/>
          <a:chOff x="466" y="3952"/>
          <a:chExt cx="28" cy="16"/>
        </a:xfrm>
      </xdr:grpSpPr>
      <xdr:sp macro="" textlink="">
        <xdr:nvSpPr>
          <xdr:cNvPr id="4103706" name="Line 6842">
            <a:extLst>
              <a:ext uri="{FF2B5EF4-FFF2-40B4-BE49-F238E27FC236}">
                <a16:creationId xmlns:a16="http://schemas.microsoft.com/office/drawing/2014/main" id="{00000000-0008-0000-0F00-00001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7" name="Line 6843">
            <a:extLst>
              <a:ext uri="{FF2B5EF4-FFF2-40B4-BE49-F238E27FC236}">
                <a16:creationId xmlns:a16="http://schemas.microsoft.com/office/drawing/2014/main" id="{00000000-0008-0000-0F00-00001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5" name="Group 6844">
          <a:extLst>
            <a:ext uri="{FF2B5EF4-FFF2-40B4-BE49-F238E27FC236}">
              <a16:creationId xmlns:a16="http://schemas.microsoft.com/office/drawing/2014/main" id="{00000000-0008-0000-0F00-0000CB9B3E00}"/>
            </a:ext>
          </a:extLst>
        </xdr:cNvPr>
        <xdr:cNvGrpSpPr>
          <a:grpSpLocks/>
        </xdr:cNvGrpSpPr>
      </xdr:nvGrpSpPr>
      <xdr:grpSpPr bwMode="auto">
        <a:xfrm>
          <a:off x="4105275" y="9921875"/>
          <a:ext cx="228600" cy="0"/>
          <a:chOff x="466" y="3952"/>
          <a:chExt cx="28" cy="16"/>
        </a:xfrm>
      </xdr:grpSpPr>
      <xdr:sp macro="" textlink="">
        <xdr:nvSpPr>
          <xdr:cNvPr id="4103704" name="Line 6845">
            <a:extLst>
              <a:ext uri="{FF2B5EF4-FFF2-40B4-BE49-F238E27FC236}">
                <a16:creationId xmlns:a16="http://schemas.microsoft.com/office/drawing/2014/main" id="{00000000-0008-0000-0F00-00001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5" name="Line 6846">
            <a:extLst>
              <a:ext uri="{FF2B5EF4-FFF2-40B4-BE49-F238E27FC236}">
                <a16:creationId xmlns:a16="http://schemas.microsoft.com/office/drawing/2014/main" id="{00000000-0008-0000-0F00-00001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6" name="Group 6847">
          <a:extLst>
            <a:ext uri="{FF2B5EF4-FFF2-40B4-BE49-F238E27FC236}">
              <a16:creationId xmlns:a16="http://schemas.microsoft.com/office/drawing/2014/main" id="{00000000-0008-0000-0F00-0000CC9B3E00}"/>
            </a:ext>
          </a:extLst>
        </xdr:cNvPr>
        <xdr:cNvGrpSpPr>
          <a:grpSpLocks/>
        </xdr:cNvGrpSpPr>
      </xdr:nvGrpSpPr>
      <xdr:grpSpPr bwMode="auto">
        <a:xfrm>
          <a:off x="4692650" y="9921875"/>
          <a:ext cx="266700" cy="0"/>
          <a:chOff x="466" y="3952"/>
          <a:chExt cx="28" cy="16"/>
        </a:xfrm>
      </xdr:grpSpPr>
      <xdr:sp macro="" textlink="">
        <xdr:nvSpPr>
          <xdr:cNvPr id="4103702" name="Line 6848">
            <a:extLst>
              <a:ext uri="{FF2B5EF4-FFF2-40B4-BE49-F238E27FC236}">
                <a16:creationId xmlns:a16="http://schemas.microsoft.com/office/drawing/2014/main" id="{00000000-0008-0000-0F00-00001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3" name="Line 6849">
            <a:extLst>
              <a:ext uri="{FF2B5EF4-FFF2-40B4-BE49-F238E27FC236}">
                <a16:creationId xmlns:a16="http://schemas.microsoft.com/office/drawing/2014/main" id="{00000000-0008-0000-0F00-00001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7" name="Group 6850">
          <a:extLst>
            <a:ext uri="{FF2B5EF4-FFF2-40B4-BE49-F238E27FC236}">
              <a16:creationId xmlns:a16="http://schemas.microsoft.com/office/drawing/2014/main" id="{00000000-0008-0000-0F00-0000CD9B3E00}"/>
            </a:ext>
          </a:extLst>
        </xdr:cNvPr>
        <xdr:cNvGrpSpPr>
          <a:grpSpLocks/>
        </xdr:cNvGrpSpPr>
      </xdr:nvGrpSpPr>
      <xdr:grpSpPr bwMode="auto">
        <a:xfrm>
          <a:off x="4105275" y="9921875"/>
          <a:ext cx="228600" cy="0"/>
          <a:chOff x="466" y="3952"/>
          <a:chExt cx="28" cy="16"/>
        </a:xfrm>
      </xdr:grpSpPr>
      <xdr:sp macro="" textlink="">
        <xdr:nvSpPr>
          <xdr:cNvPr id="4103700" name="Line 6851">
            <a:extLst>
              <a:ext uri="{FF2B5EF4-FFF2-40B4-BE49-F238E27FC236}">
                <a16:creationId xmlns:a16="http://schemas.microsoft.com/office/drawing/2014/main" id="{00000000-0008-0000-0F00-00001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1" name="Line 6852">
            <a:extLst>
              <a:ext uri="{FF2B5EF4-FFF2-40B4-BE49-F238E27FC236}">
                <a16:creationId xmlns:a16="http://schemas.microsoft.com/office/drawing/2014/main" id="{00000000-0008-0000-0F00-00001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8" name="Group 6853">
          <a:extLst>
            <a:ext uri="{FF2B5EF4-FFF2-40B4-BE49-F238E27FC236}">
              <a16:creationId xmlns:a16="http://schemas.microsoft.com/office/drawing/2014/main" id="{00000000-0008-0000-0F00-0000CE9B3E00}"/>
            </a:ext>
          </a:extLst>
        </xdr:cNvPr>
        <xdr:cNvGrpSpPr>
          <a:grpSpLocks/>
        </xdr:cNvGrpSpPr>
      </xdr:nvGrpSpPr>
      <xdr:grpSpPr bwMode="auto">
        <a:xfrm>
          <a:off x="4105275" y="9921875"/>
          <a:ext cx="228600" cy="0"/>
          <a:chOff x="466" y="3952"/>
          <a:chExt cx="28" cy="16"/>
        </a:xfrm>
      </xdr:grpSpPr>
      <xdr:sp macro="" textlink="">
        <xdr:nvSpPr>
          <xdr:cNvPr id="4103698" name="Line 6854">
            <a:extLst>
              <a:ext uri="{FF2B5EF4-FFF2-40B4-BE49-F238E27FC236}">
                <a16:creationId xmlns:a16="http://schemas.microsoft.com/office/drawing/2014/main" id="{00000000-0008-0000-0F00-00001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9" name="Line 6855">
            <a:extLst>
              <a:ext uri="{FF2B5EF4-FFF2-40B4-BE49-F238E27FC236}">
                <a16:creationId xmlns:a16="http://schemas.microsoft.com/office/drawing/2014/main" id="{00000000-0008-0000-0F00-00001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9" name="Group 6856">
          <a:extLst>
            <a:ext uri="{FF2B5EF4-FFF2-40B4-BE49-F238E27FC236}">
              <a16:creationId xmlns:a16="http://schemas.microsoft.com/office/drawing/2014/main" id="{00000000-0008-0000-0F00-0000CF9B3E00}"/>
            </a:ext>
          </a:extLst>
        </xdr:cNvPr>
        <xdr:cNvGrpSpPr>
          <a:grpSpLocks/>
        </xdr:cNvGrpSpPr>
      </xdr:nvGrpSpPr>
      <xdr:grpSpPr bwMode="auto">
        <a:xfrm>
          <a:off x="4105275" y="9921875"/>
          <a:ext cx="228600" cy="0"/>
          <a:chOff x="466" y="3952"/>
          <a:chExt cx="28" cy="16"/>
        </a:xfrm>
      </xdr:grpSpPr>
      <xdr:sp macro="" textlink="">
        <xdr:nvSpPr>
          <xdr:cNvPr id="4103696" name="Line 6857">
            <a:extLst>
              <a:ext uri="{FF2B5EF4-FFF2-40B4-BE49-F238E27FC236}">
                <a16:creationId xmlns:a16="http://schemas.microsoft.com/office/drawing/2014/main" id="{00000000-0008-0000-0F00-00001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7" name="Line 6858">
            <a:extLst>
              <a:ext uri="{FF2B5EF4-FFF2-40B4-BE49-F238E27FC236}">
                <a16:creationId xmlns:a16="http://schemas.microsoft.com/office/drawing/2014/main" id="{00000000-0008-0000-0F00-00001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0" name="Group 6859">
          <a:extLst>
            <a:ext uri="{FF2B5EF4-FFF2-40B4-BE49-F238E27FC236}">
              <a16:creationId xmlns:a16="http://schemas.microsoft.com/office/drawing/2014/main" id="{00000000-0008-0000-0F00-0000D09B3E00}"/>
            </a:ext>
          </a:extLst>
        </xdr:cNvPr>
        <xdr:cNvGrpSpPr>
          <a:grpSpLocks/>
        </xdr:cNvGrpSpPr>
      </xdr:nvGrpSpPr>
      <xdr:grpSpPr bwMode="auto">
        <a:xfrm>
          <a:off x="4105275" y="9921875"/>
          <a:ext cx="228600" cy="0"/>
          <a:chOff x="466" y="3952"/>
          <a:chExt cx="28" cy="16"/>
        </a:xfrm>
      </xdr:grpSpPr>
      <xdr:sp macro="" textlink="">
        <xdr:nvSpPr>
          <xdr:cNvPr id="4103694" name="Line 6860">
            <a:extLst>
              <a:ext uri="{FF2B5EF4-FFF2-40B4-BE49-F238E27FC236}">
                <a16:creationId xmlns:a16="http://schemas.microsoft.com/office/drawing/2014/main" id="{00000000-0008-0000-0F00-00000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5" name="Line 6861">
            <a:extLst>
              <a:ext uri="{FF2B5EF4-FFF2-40B4-BE49-F238E27FC236}">
                <a16:creationId xmlns:a16="http://schemas.microsoft.com/office/drawing/2014/main" id="{00000000-0008-0000-0F00-00000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1" name="Group 6862">
          <a:extLst>
            <a:ext uri="{FF2B5EF4-FFF2-40B4-BE49-F238E27FC236}">
              <a16:creationId xmlns:a16="http://schemas.microsoft.com/office/drawing/2014/main" id="{00000000-0008-0000-0F00-0000D19B3E00}"/>
            </a:ext>
          </a:extLst>
        </xdr:cNvPr>
        <xdr:cNvGrpSpPr>
          <a:grpSpLocks/>
        </xdr:cNvGrpSpPr>
      </xdr:nvGrpSpPr>
      <xdr:grpSpPr bwMode="auto">
        <a:xfrm>
          <a:off x="4105275" y="9921875"/>
          <a:ext cx="228600" cy="0"/>
          <a:chOff x="466" y="3952"/>
          <a:chExt cx="28" cy="16"/>
        </a:xfrm>
      </xdr:grpSpPr>
      <xdr:sp macro="" textlink="">
        <xdr:nvSpPr>
          <xdr:cNvPr id="4103692" name="Line 6863">
            <a:extLst>
              <a:ext uri="{FF2B5EF4-FFF2-40B4-BE49-F238E27FC236}">
                <a16:creationId xmlns:a16="http://schemas.microsoft.com/office/drawing/2014/main" id="{00000000-0008-0000-0F00-00000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3" name="Line 6864">
            <a:extLst>
              <a:ext uri="{FF2B5EF4-FFF2-40B4-BE49-F238E27FC236}">
                <a16:creationId xmlns:a16="http://schemas.microsoft.com/office/drawing/2014/main" id="{00000000-0008-0000-0F00-00000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2" name="Group 6865">
          <a:extLst>
            <a:ext uri="{FF2B5EF4-FFF2-40B4-BE49-F238E27FC236}">
              <a16:creationId xmlns:a16="http://schemas.microsoft.com/office/drawing/2014/main" id="{00000000-0008-0000-0F00-0000D29B3E00}"/>
            </a:ext>
          </a:extLst>
        </xdr:cNvPr>
        <xdr:cNvGrpSpPr>
          <a:grpSpLocks/>
        </xdr:cNvGrpSpPr>
      </xdr:nvGrpSpPr>
      <xdr:grpSpPr bwMode="auto">
        <a:xfrm>
          <a:off x="4692650" y="9921875"/>
          <a:ext cx="266700" cy="0"/>
          <a:chOff x="466" y="3952"/>
          <a:chExt cx="28" cy="16"/>
        </a:xfrm>
      </xdr:grpSpPr>
      <xdr:sp macro="" textlink="">
        <xdr:nvSpPr>
          <xdr:cNvPr id="4103690" name="Line 6866">
            <a:extLst>
              <a:ext uri="{FF2B5EF4-FFF2-40B4-BE49-F238E27FC236}">
                <a16:creationId xmlns:a16="http://schemas.microsoft.com/office/drawing/2014/main" id="{00000000-0008-0000-0F00-00000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1" name="Line 6867">
            <a:extLst>
              <a:ext uri="{FF2B5EF4-FFF2-40B4-BE49-F238E27FC236}">
                <a16:creationId xmlns:a16="http://schemas.microsoft.com/office/drawing/2014/main" id="{00000000-0008-0000-0F00-00000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3" name="Group 6868">
          <a:extLst>
            <a:ext uri="{FF2B5EF4-FFF2-40B4-BE49-F238E27FC236}">
              <a16:creationId xmlns:a16="http://schemas.microsoft.com/office/drawing/2014/main" id="{00000000-0008-0000-0F00-0000D39B3E00}"/>
            </a:ext>
          </a:extLst>
        </xdr:cNvPr>
        <xdr:cNvGrpSpPr>
          <a:grpSpLocks/>
        </xdr:cNvGrpSpPr>
      </xdr:nvGrpSpPr>
      <xdr:grpSpPr bwMode="auto">
        <a:xfrm>
          <a:off x="4692650" y="9921875"/>
          <a:ext cx="266700" cy="0"/>
          <a:chOff x="466" y="3952"/>
          <a:chExt cx="28" cy="16"/>
        </a:xfrm>
      </xdr:grpSpPr>
      <xdr:sp macro="" textlink="">
        <xdr:nvSpPr>
          <xdr:cNvPr id="4103688" name="Line 6869">
            <a:extLst>
              <a:ext uri="{FF2B5EF4-FFF2-40B4-BE49-F238E27FC236}">
                <a16:creationId xmlns:a16="http://schemas.microsoft.com/office/drawing/2014/main" id="{00000000-0008-0000-0F00-00000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9" name="Line 6870">
            <a:extLst>
              <a:ext uri="{FF2B5EF4-FFF2-40B4-BE49-F238E27FC236}">
                <a16:creationId xmlns:a16="http://schemas.microsoft.com/office/drawing/2014/main" id="{00000000-0008-0000-0F00-00000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4" name="Group 6871">
          <a:extLst>
            <a:ext uri="{FF2B5EF4-FFF2-40B4-BE49-F238E27FC236}">
              <a16:creationId xmlns:a16="http://schemas.microsoft.com/office/drawing/2014/main" id="{00000000-0008-0000-0F00-0000D49B3E00}"/>
            </a:ext>
          </a:extLst>
        </xdr:cNvPr>
        <xdr:cNvGrpSpPr>
          <a:grpSpLocks/>
        </xdr:cNvGrpSpPr>
      </xdr:nvGrpSpPr>
      <xdr:grpSpPr bwMode="auto">
        <a:xfrm>
          <a:off x="4692650" y="9921875"/>
          <a:ext cx="266700" cy="0"/>
          <a:chOff x="466" y="3952"/>
          <a:chExt cx="28" cy="16"/>
        </a:xfrm>
      </xdr:grpSpPr>
      <xdr:sp macro="" textlink="">
        <xdr:nvSpPr>
          <xdr:cNvPr id="4103686" name="Line 6872">
            <a:extLst>
              <a:ext uri="{FF2B5EF4-FFF2-40B4-BE49-F238E27FC236}">
                <a16:creationId xmlns:a16="http://schemas.microsoft.com/office/drawing/2014/main" id="{00000000-0008-0000-0F00-00000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7" name="Line 6873">
            <a:extLst>
              <a:ext uri="{FF2B5EF4-FFF2-40B4-BE49-F238E27FC236}">
                <a16:creationId xmlns:a16="http://schemas.microsoft.com/office/drawing/2014/main" id="{00000000-0008-0000-0F00-00000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5" name="Group 6874">
          <a:extLst>
            <a:ext uri="{FF2B5EF4-FFF2-40B4-BE49-F238E27FC236}">
              <a16:creationId xmlns:a16="http://schemas.microsoft.com/office/drawing/2014/main" id="{00000000-0008-0000-0F00-0000D59B3E00}"/>
            </a:ext>
          </a:extLst>
        </xdr:cNvPr>
        <xdr:cNvGrpSpPr>
          <a:grpSpLocks/>
        </xdr:cNvGrpSpPr>
      </xdr:nvGrpSpPr>
      <xdr:grpSpPr bwMode="auto">
        <a:xfrm>
          <a:off x="4692650" y="9921875"/>
          <a:ext cx="266700" cy="0"/>
          <a:chOff x="466" y="3952"/>
          <a:chExt cx="28" cy="16"/>
        </a:xfrm>
      </xdr:grpSpPr>
      <xdr:sp macro="" textlink="">
        <xdr:nvSpPr>
          <xdr:cNvPr id="4103684" name="Line 6875">
            <a:extLst>
              <a:ext uri="{FF2B5EF4-FFF2-40B4-BE49-F238E27FC236}">
                <a16:creationId xmlns:a16="http://schemas.microsoft.com/office/drawing/2014/main" id="{00000000-0008-0000-0F00-00000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5" name="Line 6876">
            <a:extLst>
              <a:ext uri="{FF2B5EF4-FFF2-40B4-BE49-F238E27FC236}">
                <a16:creationId xmlns:a16="http://schemas.microsoft.com/office/drawing/2014/main" id="{00000000-0008-0000-0F00-00000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6" name="Group 6877">
          <a:extLst>
            <a:ext uri="{FF2B5EF4-FFF2-40B4-BE49-F238E27FC236}">
              <a16:creationId xmlns:a16="http://schemas.microsoft.com/office/drawing/2014/main" id="{00000000-0008-0000-0F00-0000D69B3E00}"/>
            </a:ext>
          </a:extLst>
        </xdr:cNvPr>
        <xdr:cNvGrpSpPr>
          <a:grpSpLocks/>
        </xdr:cNvGrpSpPr>
      </xdr:nvGrpSpPr>
      <xdr:grpSpPr bwMode="auto">
        <a:xfrm>
          <a:off x="4692650" y="9921875"/>
          <a:ext cx="266700" cy="0"/>
          <a:chOff x="466" y="3952"/>
          <a:chExt cx="28" cy="16"/>
        </a:xfrm>
      </xdr:grpSpPr>
      <xdr:sp macro="" textlink="">
        <xdr:nvSpPr>
          <xdr:cNvPr id="4103682" name="Line 6878">
            <a:extLst>
              <a:ext uri="{FF2B5EF4-FFF2-40B4-BE49-F238E27FC236}">
                <a16:creationId xmlns:a16="http://schemas.microsoft.com/office/drawing/2014/main" id="{00000000-0008-0000-0F00-00000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3" name="Line 6879">
            <a:extLst>
              <a:ext uri="{FF2B5EF4-FFF2-40B4-BE49-F238E27FC236}">
                <a16:creationId xmlns:a16="http://schemas.microsoft.com/office/drawing/2014/main" id="{00000000-0008-0000-0F00-00000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7" name="Group 6880">
          <a:extLst>
            <a:ext uri="{FF2B5EF4-FFF2-40B4-BE49-F238E27FC236}">
              <a16:creationId xmlns:a16="http://schemas.microsoft.com/office/drawing/2014/main" id="{00000000-0008-0000-0F00-0000D79B3E00}"/>
            </a:ext>
          </a:extLst>
        </xdr:cNvPr>
        <xdr:cNvGrpSpPr>
          <a:grpSpLocks/>
        </xdr:cNvGrpSpPr>
      </xdr:nvGrpSpPr>
      <xdr:grpSpPr bwMode="auto">
        <a:xfrm>
          <a:off x="4105275" y="9921875"/>
          <a:ext cx="228600" cy="0"/>
          <a:chOff x="466" y="3952"/>
          <a:chExt cx="28" cy="16"/>
        </a:xfrm>
      </xdr:grpSpPr>
      <xdr:sp macro="" textlink="">
        <xdr:nvSpPr>
          <xdr:cNvPr id="4103680" name="Line 6881">
            <a:extLst>
              <a:ext uri="{FF2B5EF4-FFF2-40B4-BE49-F238E27FC236}">
                <a16:creationId xmlns:a16="http://schemas.microsoft.com/office/drawing/2014/main" id="{00000000-0008-0000-0F00-00000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1" name="Line 6882">
            <a:extLst>
              <a:ext uri="{FF2B5EF4-FFF2-40B4-BE49-F238E27FC236}">
                <a16:creationId xmlns:a16="http://schemas.microsoft.com/office/drawing/2014/main" id="{00000000-0008-0000-0F00-00000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8" name="Group 6883">
          <a:extLst>
            <a:ext uri="{FF2B5EF4-FFF2-40B4-BE49-F238E27FC236}">
              <a16:creationId xmlns:a16="http://schemas.microsoft.com/office/drawing/2014/main" id="{00000000-0008-0000-0F00-0000D89B3E00}"/>
            </a:ext>
          </a:extLst>
        </xdr:cNvPr>
        <xdr:cNvGrpSpPr>
          <a:grpSpLocks/>
        </xdr:cNvGrpSpPr>
      </xdr:nvGrpSpPr>
      <xdr:grpSpPr bwMode="auto">
        <a:xfrm>
          <a:off x="4105275" y="9921875"/>
          <a:ext cx="228600" cy="0"/>
          <a:chOff x="466" y="3952"/>
          <a:chExt cx="28" cy="16"/>
        </a:xfrm>
      </xdr:grpSpPr>
      <xdr:sp macro="" textlink="">
        <xdr:nvSpPr>
          <xdr:cNvPr id="4103678" name="Line 6884">
            <a:extLst>
              <a:ext uri="{FF2B5EF4-FFF2-40B4-BE49-F238E27FC236}">
                <a16:creationId xmlns:a16="http://schemas.microsoft.com/office/drawing/2014/main" id="{00000000-0008-0000-0F00-0000F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9" name="Line 6885">
            <a:extLst>
              <a:ext uri="{FF2B5EF4-FFF2-40B4-BE49-F238E27FC236}">
                <a16:creationId xmlns:a16="http://schemas.microsoft.com/office/drawing/2014/main" id="{00000000-0008-0000-0F00-0000F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9" name="Group 6886">
          <a:extLst>
            <a:ext uri="{FF2B5EF4-FFF2-40B4-BE49-F238E27FC236}">
              <a16:creationId xmlns:a16="http://schemas.microsoft.com/office/drawing/2014/main" id="{00000000-0008-0000-0F00-0000D99B3E00}"/>
            </a:ext>
          </a:extLst>
        </xdr:cNvPr>
        <xdr:cNvGrpSpPr>
          <a:grpSpLocks/>
        </xdr:cNvGrpSpPr>
      </xdr:nvGrpSpPr>
      <xdr:grpSpPr bwMode="auto">
        <a:xfrm>
          <a:off x="4692650" y="9921875"/>
          <a:ext cx="266700" cy="0"/>
          <a:chOff x="466" y="3952"/>
          <a:chExt cx="28" cy="16"/>
        </a:xfrm>
      </xdr:grpSpPr>
      <xdr:sp macro="" textlink="">
        <xdr:nvSpPr>
          <xdr:cNvPr id="4103676" name="Line 6887">
            <a:extLst>
              <a:ext uri="{FF2B5EF4-FFF2-40B4-BE49-F238E27FC236}">
                <a16:creationId xmlns:a16="http://schemas.microsoft.com/office/drawing/2014/main" id="{00000000-0008-0000-0F00-0000F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7" name="Line 6888">
            <a:extLst>
              <a:ext uri="{FF2B5EF4-FFF2-40B4-BE49-F238E27FC236}">
                <a16:creationId xmlns:a16="http://schemas.microsoft.com/office/drawing/2014/main" id="{00000000-0008-0000-0F00-0000F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0" name="Group 6889">
          <a:extLst>
            <a:ext uri="{FF2B5EF4-FFF2-40B4-BE49-F238E27FC236}">
              <a16:creationId xmlns:a16="http://schemas.microsoft.com/office/drawing/2014/main" id="{00000000-0008-0000-0F00-0000DA9B3E00}"/>
            </a:ext>
          </a:extLst>
        </xdr:cNvPr>
        <xdr:cNvGrpSpPr>
          <a:grpSpLocks/>
        </xdr:cNvGrpSpPr>
      </xdr:nvGrpSpPr>
      <xdr:grpSpPr bwMode="auto">
        <a:xfrm>
          <a:off x="4692650" y="9921875"/>
          <a:ext cx="266700" cy="0"/>
          <a:chOff x="466" y="3952"/>
          <a:chExt cx="28" cy="16"/>
        </a:xfrm>
      </xdr:grpSpPr>
      <xdr:sp macro="" textlink="">
        <xdr:nvSpPr>
          <xdr:cNvPr id="4103674" name="Line 6890">
            <a:extLst>
              <a:ext uri="{FF2B5EF4-FFF2-40B4-BE49-F238E27FC236}">
                <a16:creationId xmlns:a16="http://schemas.microsoft.com/office/drawing/2014/main" id="{00000000-0008-0000-0F00-0000F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5" name="Line 6891">
            <a:extLst>
              <a:ext uri="{FF2B5EF4-FFF2-40B4-BE49-F238E27FC236}">
                <a16:creationId xmlns:a16="http://schemas.microsoft.com/office/drawing/2014/main" id="{00000000-0008-0000-0F00-0000F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1" name="Group 6892">
          <a:extLst>
            <a:ext uri="{FF2B5EF4-FFF2-40B4-BE49-F238E27FC236}">
              <a16:creationId xmlns:a16="http://schemas.microsoft.com/office/drawing/2014/main" id="{00000000-0008-0000-0F00-0000DB9B3E00}"/>
            </a:ext>
          </a:extLst>
        </xdr:cNvPr>
        <xdr:cNvGrpSpPr>
          <a:grpSpLocks/>
        </xdr:cNvGrpSpPr>
      </xdr:nvGrpSpPr>
      <xdr:grpSpPr bwMode="auto">
        <a:xfrm>
          <a:off x="4105275" y="9921875"/>
          <a:ext cx="244475" cy="0"/>
          <a:chOff x="466" y="3952"/>
          <a:chExt cx="28" cy="16"/>
        </a:xfrm>
      </xdr:grpSpPr>
      <xdr:sp macro="" textlink="">
        <xdr:nvSpPr>
          <xdr:cNvPr id="4103672" name="Line 6893">
            <a:extLst>
              <a:ext uri="{FF2B5EF4-FFF2-40B4-BE49-F238E27FC236}">
                <a16:creationId xmlns:a16="http://schemas.microsoft.com/office/drawing/2014/main" id="{00000000-0008-0000-0F00-0000F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3" name="Line 6894">
            <a:extLst>
              <a:ext uri="{FF2B5EF4-FFF2-40B4-BE49-F238E27FC236}">
                <a16:creationId xmlns:a16="http://schemas.microsoft.com/office/drawing/2014/main" id="{00000000-0008-0000-0F00-0000F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32" name="Group 6895">
          <a:extLst>
            <a:ext uri="{FF2B5EF4-FFF2-40B4-BE49-F238E27FC236}">
              <a16:creationId xmlns:a16="http://schemas.microsoft.com/office/drawing/2014/main" id="{00000000-0008-0000-0F00-0000DC9B3E00}"/>
            </a:ext>
          </a:extLst>
        </xdr:cNvPr>
        <xdr:cNvGrpSpPr>
          <a:grpSpLocks/>
        </xdr:cNvGrpSpPr>
      </xdr:nvGrpSpPr>
      <xdr:grpSpPr bwMode="auto">
        <a:xfrm>
          <a:off x="5470525" y="9921875"/>
          <a:ext cx="228600" cy="0"/>
          <a:chOff x="466" y="3952"/>
          <a:chExt cx="28" cy="16"/>
        </a:xfrm>
      </xdr:grpSpPr>
      <xdr:sp macro="" textlink="">
        <xdr:nvSpPr>
          <xdr:cNvPr id="4103670" name="Line 6896">
            <a:extLst>
              <a:ext uri="{FF2B5EF4-FFF2-40B4-BE49-F238E27FC236}">
                <a16:creationId xmlns:a16="http://schemas.microsoft.com/office/drawing/2014/main" id="{00000000-0008-0000-0F00-0000F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1" name="Line 6897">
            <a:extLst>
              <a:ext uri="{FF2B5EF4-FFF2-40B4-BE49-F238E27FC236}">
                <a16:creationId xmlns:a16="http://schemas.microsoft.com/office/drawing/2014/main" id="{00000000-0008-0000-0F00-0000F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3" name="Group 6898">
          <a:extLst>
            <a:ext uri="{FF2B5EF4-FFF2-40B4-BE49-F238E27FC236}">
              <a16:creationId xmlns:a16="http://schemas.microsoft.com/office/drawing/2014/main" id="{00000000-0008-0000-0F00-0000DD9B3E00}"/>
            </a:ext>
          </a:extLst>
        </xdr:cNvPr>
        <xdr:cNvGrpSpPr>
          <a:grpSpLocks/>
        </xdr:cNvGrpSpPr>
      </xdr:nvGrpSpPr>
      <xdr:grpSpPr bwMode="auto">
        <a:xfrm>
          <a:off x="4692650" y="9921875"/>
          <a:ext cx="266700" cy="0"/>
          <a:chOff x="466" y="3952"/>
          <a:chExt cx="28" cy="16"/>
        </a:xfrm>
      </xdr:grpSpPr>
      <xdr:sp macro="" textlink="">
        <xdr:nvSpPr>
          <xdr:cNvPr id="4103668" name="Line 6899">
            <a:extLst>
              <a:ext uri="{FF2B5EF4-FFF2-40B4-BE49-F238E27FC236}">
                <a16:creationId xmlns:a16="http://schemas.microsoft.com/office/drawing/2014/main" id="{00000000-0008-0000-0F00-0000F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9" name="Line 6900">
            <a:extLst>
              <a:ext uri="{FF2B5EF4-FFF2-40B4-BE49-F238E27FC236}">
                <a16:creationId xmlns:a16="http://schemas.microsoft.com/office/drawing/2014/main" id="{00000000-0008-0000-0F00-0000F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4" name="Group 6901">
          <a:extLst>
            <a:ext uri="{FF2B5EF4-FFF2-40B4-BE49-F238E27FC236}">
              <a16:creationId xmlns:a16="http://schemas.microsoft.com/office/drawing/2014/main" id="{00000000-0008-0000-0F00-0000DE9B3E00}"/>
            </a:ext>
          </a:extLst>
        </xdr:cNvPr>
        <xdr:cNvGrpSpPr>
          <a:grpSpLocks/>
        </xdr:cNvGrpSpPr>
      </xdr:nvGrpSpPr>
      <xdr:grpSpPr bwMode="auto">
        <a:xfrm>
          <a:off x="4692650" y="9921875"/>
          <a:ext cx="266700" cy="0"/>
          <a:chOff x="466" y="3952"/>
          <a:chExt cx="28" cy="16"/>
        </a:xfrm>
      </xdr:grpSpPr>
      <xdr:sp macro="" textlink="">
        <xdr:nvSpPr>
          <xdr:cNvPr id="4103666" name="Line 6902">
            <a:extLst>
              <a:ext uri="{FF2B5EF4-FFF2-40B4-BE49-F238E27FC236}">
                <a16:creationId xmlns:a16="http://schemas.microsoft.com/office/drawing/2014/main" id="{00000000-0008-0000-0F00-0000F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7" name="Line 6903">
            <a:extLst>
              <a:ext uri="{FF2B5EF4-FFF2-40B4-BE49-F238E27FC236}">
                <a16:creationId xmlns:a16="http://schemas.microsoft.com/office/drawing/2014/main" id="{00000000-0008-0000-0F00-0000F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5" name="Group 6904">
          <a:extLst>
            <a:ext uri="{FF2B5EF4-FFF2-40B4-BE49-F238E27FC236}">
              <a16:creationId xmlns:a16="http://schemas.microsoft.com/office/drawing/2014/main" id="{00000000-0008-0000-0F00-0000DF9B3E00}"/>
            </a:ext>
          </a:extLst>
        </xdr:cNvPr>
        <xdr:cNvGrpSpPr>
          <a:grpSpLocks/>
        </xdr:cNvGrpSpPr>
      </xdr:nvGrpSpPr>
      <xdr:grpSpPr bwMode="auto">
        <a:xfrm>
          <a:off x="4692650" y="9921875"/>
          <a:ext cx="266700" cy="0"/>
          <a:chOff x="466" y="3952"/>
          <a:chExt cx="28" cy="16"/>
        </a:xfrm>
      </xdr:grpSpPr>
      <xdr:sp macro="" textlink="">
        <xdr:nvSpPr>
          <xdr:cNvPr id="4103664" name="Line 6905">
            <a:extLst>
              <a:ext uri="{FF2B5EF4-FFF2-40B4-BE49-F238E27FC236}">
                <a16:creationId xmlns:a16="http://schemas.microsoft.com/office/drawing/2014/main" id="{00000000-0008-0000-0F00-0000F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5" name="Line 6906">
            <a:extLst>
              <a:ext uri="{FF2B5EF4-FFF2-40B4-BE49-F238E27FC236}">
                <a16:creationId xmlns:a16="http://schemas.microsoft.com/office/drawing/2014/main" id="{00000000-0008-0000-0F00-0000F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6" name="Group 6907">
          <a:extLst>
            <a:ext uri="{FF2B5EF4-FFF2-40B4-BE49-F238E27FC236}">
              <a16:creationId xmlns:a16="http://schemas.microsoft.com/office/drawing/2014/main" id="{00000000-0008-0000-0F00-0000E09B3E00}"/>
            </a:ext>
          </a:extLst>
        </xdr:cNvPr>
        <xdr:cNvGrpSpPr>
          <a:grpSpLocks/>
        </xdr:cNvGrpSpPr>
      </xdr:nvGrpSpPr>
      <xdr:grpSpPr bwMode="auto">
        <a:xfrm>
          <a:off x="4692650" y="9921875"/>
          <a:ext cx="266700" cy="0"/>
          <a:chOff x="466" y="3952"/>
          <a:chExt cx="28" cy="16"/>
        </a:xfrm>
      </xdr:grpSpPr>
      <xdr:sp macro="" textlink="">
        <xdr:nvSpPr>
          <xdr:cNvPr id="4103662" name="Line 6908">
            <a:extLst>
              <a:ext uri="{FF2B5EF4-FFF2-40B4-BE49-F238E27FC236}">
                <a16:creationId xmlns:a16="http://schemas.microsoft.com/office/drawing/2014/main" id="{00000000-0008-0000-0F00-0000E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3" name="Line 6909">
            <a:extLst>
              <a:ext uri="{FF2B5EF4-FFF2-40B4-BE49-F238E27FC236}">
                <a16:creationId xmlns:a16="http://schemas.microsoft.com/office/drawing/2014/main" id="{00000000-0008-0000-0F00-0000E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7" name="Group 6910">
          <a:extLst>
            <a:ext uri="{FF2B5EF4-FFF2-40B4-BE49-F238E27FC236}">
              <a16:creationId xmlns:a16="http://schemas.microsoft.com/office/drawing/2014/main" id="{00000000-0008-0000-0F00-0000E19B3E00}"/>
            </a:ext>
          </a:extLst>
        </xdr:cNvPr>
        <xdr:cNvGrpSpPr>
          <a:grpSpLocks/>
        </xdr:cNvGrpSpPr>
      </xdr:nvGrpSpPr>
      <xdr:grpSpPr bwMode="auto">
        <a:xfrm>
          <a:off x="4692650" y="9921875"/>
          <a:ext cx="266700" cy="0"/>
          <a:chOff x="466" y="3952"/>
          <a:chExt cx="28" cy="16"/>
        </a:xfrm>
      </xdr:grpSpPr>
      <xdr:sp macro="" textlink="">
        <xdr:nvSpPr>
          <xdr:cNvPr id="4103660" name="Line 6911">
            <a:extLst>
              <a:ext uri="{FF2B5EF4-FFF2-40B4-BE49-F238E27FC236}">
                <a16:creationId xmlns:a16="http://schemas.microsoft.com/office/drawing/2014/main" id="{00000000-0008-0000-0F00-0000E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1" name="Line 6912">
            <a:extLst>
              <a:ext uri="{FF2B5EF4-FFF2-40B4-BE49-F238E27FC236}">
                <a16:creationId xmlns:a16="http://schemas.microsoft.com/office/drawing/2014/main" id="{00000000-0008-0000-0F00-0000E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38" name="Group 6913">
          <a:extLst>
            <a:ext uri="{FF2B5EF4-FFF2-40B4-BE49-F238E27FC236}">
              <a16:creationId xmlns:a16="http://schemas.microsoft.com/office/drawing/2014/main" id="{00000000-0008-0000-0F00-0000E29B3E00}"/>
            </a:ext>
          </a:extLst>
        </xdr:cNvPr>
        <xdr:cNvGrpSpPr>
          <a:grpSpLocks/>
        </xdr:cNvGrpSpPr>
      </xdr:nvGrpSpPr>
      <xdr:grpSpPr bwMode="auto">
        <a:xfrm>
          <a:off x="4568825" y="9921875"/>
          <a:ext cx="228600" cy="0"/>
          <a:chOff x="466" y="3952"/>
          <a:chExt cx="28" cy="16"/>
        </a:xfrm>
      </xdr:grpSpPr>
      <xdr:sp macro="" textlink="">
        <xdr:nvSpPr>
          <xdr:cNvPr id="4103658" name="Line 6914">
            <a:extLst>
              <a:ext uri="{FF2B5EF4-FFF2-40B4-BE49-F238E27FC236}">
                <a16:creationId xmlns:a16="http://schemas.microsoft.com/office/drawing/2014/main" id="{00000000-0008-0000-0F00-0000E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9" name="Line 6915">
            <a:extLst>
              <a:ext uri="{FF2B5EF4-FFF2-40B4-BE49-F238E27FC236}">
                <a16:creationId xmlns:a16="http://schemas.microsoft.com/office/drawing/2014/main" id="{00000000-0008-0000-0F00-0000E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9" name="Group 6916">
          <a:extLst>
            <a:ext uri="{FF2B5EF4-FFF2-40B4-BE49-F238E27FC236}">
              <a16:creationId xmlns:a16="http://schemas.microsoft.com/office/drawing/2014/main" id="{00000000-0008-0000-0F00-0000E39B3E00}"/>
            </a:ext>
          </a:extLst>
        </xdr:cNvPr>
        <xdr:cNvGrpSpPr>
          <a:grpSpLocks/>
        </xdr:cNvGrpSpPr>
      </xdr:nvGrpSpPr>
      <xdr:grpSpPr bwMode="auto">
        <a:xfrm>
          <a:off x="4105275" y="9921875"/>
          <a:ext cx="244475" cy="0"/>
          <a:chOff x="466" y="3952"/>
          <a:chExt cx="28" cy="16"/>
        </a:xfrm>
      </xdr:grpSpPr>
      <xdr:sp macro="" textlink="">
        <xdr:nvSpPr>
          <xdr:cNvPr id="4103656" name="Line 6917">
            <a:extLst>
              <a:ext uri="{FF2B5EF4-FFF2-40B4-BE49-F238E27FC236}">
                <a16:creationId xmlns:a16="http://schemas.microsoft.com/office/drawing/2014/main" id="{00000000-0008-0000-0F00-0000E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7" name="Line 6918">
            <a:extLst>
              <a:ext uri="{FF2B5EF4-FFF2-40B4-BE49-F238E27FC236}">
                <a16:creationId xmlns:a16="http://schemas.microsoft.com/office/drawing/2014/main" id="{00000000-0008-0000-0F00-0000E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0" name="Group 6919">
          <a:extLst>
            <a:ext uri="{FF2B5EF4-FFF2-40B4-BE49-F238E27FC236}">
              <a16:creationId xmlns:a16="http://schemas.microsoft.com/office/drawing/2014/main" id="{00000000-0008-0000-0F00-0000E49B3E00}"/>
            </a:ext>
          </a:extLst>
        </xdr:cNvPr>
        <xdr:cNvGrpSpPr>
          <a:grpSpLocks/>
        </xdr:cNvGrpSpPr>
      </xdr:nvGrpSpPr>
      <xdr:grpSpPr bwMode="auto">
        <a:xfrm>
          <a:off x="4105275" y="9921875"/>
          <a:ext cx="244475" cy="0"/>
          <a:chOff x="466" y="3952"/>
          <a:chExt cx="28" cy="16"/>
        </a:xfrm>
      </xdr:grpSpPr>
      <xdr:sp macro="" textlink="">
        <xdr:nvSpPr>
          <xdr:cNvPr id="4103654" name="Line 6920">
            <a:extLst>
              <a:ext uri="{FF2B5EF4-FFF2-40B4-BE49-F238E27FC236}">
                <a16:creationId xmlns:a16="http://schemas.microsoft.com/office/drawing/2014/main" id="{00000000-0008-0000-0F00-0000E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5" name="Line 6921">
            <a:extLst>
              <a:ext uri="{FF2B5EF4-FFF2-40B4-BE49-F238E27FC236}">
                <a16:creationId xmlns:a16="http://schemas.microsoft.com/office/drawing/2014/main" id="{00000000-0008-0000-0F00-0000E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1" name="Group 6922">
          <a:extLst>
            <a:ext uri="{FF2B5EF4-FFF2-40B4-BE49-F238E27FC236}">
              <a16:creationId xmlns:a16="http://schemas.microsoft.com/office/drawing/2014/main" id="{00000000-0008-0000-0F00-0000E59B3E00}"/>
            </a:ext>
          </a:extLst>
        </xdr:cNvPr>
        <xdr:cNvGrpSpPr>
          <a:grpSpLocks/>
        </xdr:cNvGrpSpPr>
      </xdr:nvGrpSpPr>
      <xdr:grpSpPr bwMode="auto">
        <a:xfrm>
          <a:off x="4105275" y="9921875"/>
          <a:ext cx="244475" cy="0"/>
          <a:chOff x="466" y="3952"/>
          <a:chExt cx="28" cy="16"/>
        </a:xfrm>
      </xdr:grpSpPr>
      <xdr:sp macro="" textlink="">
        <xdr:nvSpPr>
          <xdr:cNvPr id="4103652" name="Line 6923">
            <a:extLst>
              <a:ext uri="{FF2B5EF4-FFF2-40B4-BE49-F238E27FC236}">
                <a16:creationId xmlns:a16="http://schemas.microsoft.com/office/drawing/2014/main" id="{00000000-0008-0000-0F00-0000E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3" name="Line 6924">
            <a:extLst>
              <a:ext uri="{FF2B5EF4-FFF2-40B4-BE49-F238E27FC236}">
                <a16:creationId xmlns:a16="http://schemas.microsoft.com/office/drawing/2014/main" id="{00000000-0008-0000-0F00-0000E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2" name="Group 6925">
          <a:extLst>
            <a:ext uri="{FF2B5EF4-FFF2-40B4-BE49-F238E27FC236}">
              <a16:creationId xmlns:a16="http://schemas.microsoft.com/office/drawing/2014/main" id="{00000000-0008-0000-0F00-0000E69B3E00}"/>
            </a:ext>
          </a:extLst>
        </xdr:cNvPr>
        <xdr:cNvGrpSpPr>
          <a:grpSpLocks/>
        </xdr:cNvGrpSpPr>
      </xdr:nvGrpSpPr>
      <xdr:grpSpPr bwMode="auto">
        <a:xfrm>
          <a:off x="4105275" y="9921875"/>
          <a:ext cx="244475" cy="0"/>
          <a:chOff x="466" y="3952"/>
          <a:chExt cx="28" cy="16"/>
        </a:xfrm>
      </xdr:grpSpPr>
      <xdr:sp macro="" textlink="">
        <xdr:nvSpPr>
          <xdr:cNvPr id="4103650" name="Line 6926">
            <a:extLst>
              <a:ext uri="{FF2B5EF4-FFF2-40B4-BE49-F238E27FC236}">
                <a16:creationId xmlns:a16="http://schemas.microsoft.com/office/drawing/2014/main" id="{00000000-0008-0000-0F00-0000E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1" name="Line 6927">
            <a:extLst>
              <a:ext uri="{FF2B5EF4-FFF2-40B4-BE49-F238E27FC236}">
                <a16:creationId xmlns:a16="http://schemas.microsoft.com/office/drawing/2014/main" id="{00000000-0008-0000-0F00-0000E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3" name="Group 6928">
          <a:extLst>
            <a:ext uri="{FF2B5EF4-FFF2-40B4-BE49-F238E27FC236}">
              <a16:creationId xmlns:a16="http://schemas.microsoft.com/office/drawing/2014/main" id="{00000000-0008-0000-0F00-0000E79B3E00}"/>
            </a:ext>
          </a:extLst>
        </xdr:cNvPr>
        <xdr:cNvGrpSpPr>
          <a:grpSpLocks/>
        </xdr:cNvGrpSpPr>
      </xdr:nvGrpSpPr>
      <xdr:grpSpPr bwMode="auto">
        <a:xfrm>
          <a:off x="4105275" y="9921875"/>
          <a:ext cx="244475" cy="0"/>
          <a:chOff x="466" y="3952"/>
          <a:chExt cx="28" cy="16"/>
        </a:xfrm>
      </xdr:grpSpPr>
      <xdr:sp macro="" textlink="">
        <xdr:nvSpPr>
          <xdr:cNvPr id="4103648" name="Line 6929">
            <a:extLst>
              <a:ext uri="{FF2B5EF4-FFF2-40B4-BE49-F238E27FC236}">
                <a16:creationId xmlns:a16="http://schemas.microsoft.com/office/drawing/2014/main" id="{00000000-0008-0000-0F00-0000E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9" name="Line 6930">
            <a:extLst>
              <a:ext uri="{FF2B5EF4-FFF2-40B4-BE49-F238E27FC236}">
                <a16:creationId xmlns:a16="http://schemas.microsoft.com/office/drawing/2014/main" id="{00000000-0008-0000-0F00-0000E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4" name="Group 6931">
          <a:extLst>
            <a:ext uri="{FF2B5EF4-FFF2-40B4-BE49-F238E27FC236}">
              <a16:creationId xmlns:a16="http://schemas.microsoft.com/office/drawing/2014/main" id="{00000000-0008-0000-0F00-0000E89B3E00}"/>
            </a:ext>
          </a:extLst>
        </xdr:cNvPr>
        <xdr:cNvGrpSpPr>
          <a:grpSpLocks/>
        </xdr:cNvGrpSpPr>
      </xdr:nvGrpSpPr>
      <xdr:grpSpPr bwMode="auto">
        <a:xfrm>
          <a:off x="4105275" y="9921875"/>
          <a:ext cx="244475" cy="0"/>
          <a:chOff x="466" y="3952"/>
          <a:chExt cx="28" cy="16"/>
        </a:xfrm>
      </xdr:grpSpPr>
      <xdr:sp macro="" textlink="">
        <xdr:nvSpPr>
          <xdr:cNvPr id="4103646" name="Line 6932">
            <a:extLst>
              <a:ext uri="{FF2B5EF4-FFF2-40B4-BE49-F238E27FC236}">
                <a16:creationId xmlns:a16="http://schemas.microsoft.com/office/drawing/2014/main" id="{00000000-0008-0000-0F00-0000D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7" name="Line 6933">
            <a:extLst>
              <a:ext uri="{FF2B5EF4-FFF2-40B4-BE49-F238E27FC236}">
                <a16:creationId xmlns:a16="http://schemas.microsoft.com/office/drawing/2014/main" id="{00000000-0008-0000-0F00-0000D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145" name="Group 6934">
          <a:extLst>
            <a:ext uri="{FF2B5EF4-FFF2-40B4-BE49-F238E27FC236}">
              <a16:creationId xmlns:a16="http://schemas.microsoft.com/office/drawing/2014/main" id="{00000000-0008-0000-0F00-0000E99B3E00}"/>
            </a:ext>
          </a:extLst>
        </xdr:cNvPr>
        <xdr:cNvGrpSpPr>
          <a:grpSpLocks/>
        </xdr:cNvGrpSpPr>
      </xdr:nvGrpSpPr>
      <xdr:grpSpPr bwMode="auto">
        <a:xfrm>
          <a:off x="3981450" y="9921875"/>
          <a:ext cx="228600" cy="0"/>
          <a:chOff x="466" y="3952"/>
          <a:chExt cx="28" cy="16"/>
        </a:xfrm>
      </xdr:grpSpPr>
      <xdr:sp macro="" textlink="">
        <xdr:nvSpPr>
          <xdr:cNvPr id="4103644" name="Line 6935">
            <a:extLst>
              <a:ext uri="{FF2B5EF4-FFF2-40B4-BE49-F238E27FC236}">
                <a16:creationId xmlns:a16="http://schemas.microsoft.com/office/drawing/2014/main" id="{00000000-0008-0000-0F00-0000D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5" name="Line 6936">
            <a:extLst>
              <a:ext uri="{FF2B5EF4-FFF2-40B4-BE49-F238E27FC236}">
                <a16:creationId xmlns:a16="http://schemas.microsoft.com/office/drawing/2014/main" id="{00000000-0008-0000-0F00-0000D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6" name="Group 6937">
          <a:extLst>
            <a:ext uri="{FF2B5EF4-FFF2-40B4-BE49-F238E27FC236}">
              <a16:creationId xmlns:a16="http://schemas.microsoft.com/office/drawing/2014/main" id="{00000000-0008-0000-0F00-0000EA9B3E00}"/>
            </a:ext>
          </a:extLst>
        </xdr:cNvPr>
        <xdr:cNvGrpSpPr>
          <a:grpSpLocks/>
        </xdr:cNvGrpSpPr>
      </xdr:nvGrpSpPr>
      <xdr:grpSpPr bwMode="auto">
        <a:xfrm>
          <a:off x="4105275" y="9921875"/>
          <a:ext cx="228600" cy="0"/>
          <a:chOff x="466" y="3952"/>
          <a:chExt cx="28" cy="16"/>
        </a:xfrm>
      </xdr:grpSpPr>
      <xdr:sp macro="" textlink="">
        <xdr:nvSpPr>
          <xdr:cNvPr id="4103642" name="Line 6938">
            <a:extLst>
              <a:ext uri="{FF2B5EF4-FFF2-40B4-BE49-F238E27FC236}">
                <a16:creationId xmlns:a16="http://schemas.microsoft.com/office/drawing/2014/main" id="{00000000-0008-0000-0F00-0000D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3" name="Line 6939">
            <a:extLst>
              <a:ext uri="{FF2B5EF4-FFF2-40B4-BE49-F238E27FC236}">
                <a16:creationId xmlns:a16="http://schemas.microsoft.com/office/drawing/2014/main" id="{00000000-0008-0000-0F00-0000D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7" name="Group 6940">
          <a:extLst>
            <a:ext uri="{FF2B5EF4-FFF2-40B4-BE49-F238E27FC236}">
              <a16:creationId xmlns:a16="http://schemas.microsoft.com/office/drawing/2014/main" id="{00000000-0008-0000-0F00-0000EB9B3E00}"/>
            </a:ext>
          </a:extLst>
        </xdr:cNvPr>
        <xdr:cNvGrpSpPr>
          <a:grpSpLocks/>
        </xdr:cNvGrpSpPr>
      </xdr:nvGrpSpPr>
      <xdr:grpSpPr bwMode="auto">
        <a:xfrm>
          <a:off x="4105275" y="9921875"/>
          <a:ext cx="228600" cy="0"/>
          <a:chOff x="466" y="3952"/>
          <a:chExt cx="28" cy="16"/>
        </a:xfrm>
      </xdr:grpSpPr>
      <xdr:sp macro="" textlink="">
        <xdr:nvSpPr>
          <xdr:cNvPr id="4103640" name="Line 6941">
            <a:extLst>
              <a:ext uri="{FF2B5EF4-FFF2-40B4-BE49-F238E27FC236}">
                <a16:creationId xmlns:a16="http://schemas.microsoft.com/office/drawing/2014/main" id="{00000000-0008-0000-0F00-0000D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1" name="Line 6942">
            <a:extLst>
              <a:ext uri="{FF2B5EF4-FFF2-40B4-BE49-F238E27FC236}">
                <a16:creationId xmlns:a16="http://schemas.microsoft.com/office/drawing/2014/main" id="{00000000-0008-0000-0F00-0000D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8" name="Group 6943">
          <a:extLst>
            <a:ext uri="{FF2B5EF4-FFF2-40B4-BE49-F238E27FC236}">
              <a16:creationId xmlns:a16="http://schemas.microsoft.com/office/drawing/2014/main" id="{00000000-0008-0000-0F00-0000EC9B3E00}"/>
            </a:ext>
          </a:extLst>
        </xdr:cNvPr>
        <xdr:cNvGrpSpPr>
          <a:grpSpLocks/>
        </xdr:cNvGrpSpPr>
      </xdr:nvGrpSpPr>
      <xdr:grpSpPr bwMode="auto">
        <a:xfrm>
          <a:off x="4105275" y="9921875"/>
          <a:ext cx="244475" cy="0"/>
          <a:chOff x="466" y="3952"/>
          <a:chExt cx="28" cy="16"/>
        </a:xfrm>
      </xdr:grpSpPr>
      <xdr:sp macro="" textlink="">
        <xdr:nvSpPr>
          <xdr:cNvPr id="4103638" name="Line 6944">
            <a:extLst>
              <a:ext uri="{FF2B5EF4-FFF2-40B4-BE49-F238E27FC236}">
                <a16:creationId xmlns:a16="http://schemas.microsoft.com/office/drawing/2014/main" id="{00000000-0008-0000-0F00-0000D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9" name="Line 6945">
            <a:extLst>
              <a:ext uri="{FF2B5EF4-FFF2-40B4-BE49-F238E27FC236}">
                <a16:creationId xmlns:a16="http://schemas.microsoft.com/office/drawing/2014/main" id="{00000000-0008-0000-0F00-0000D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9" name="Group 6946">
          <a:extLst>
            <a:ext uri="{FF2B5EF4-FFF2-40B4-BE49-F238E27FC236}">
              <a16:creationId xmlns:a16="http://schemas.microsoft.com/office/drawing/2014/main" id="{00000000-0008-0000-0F00-0000ED9B3E00}"/>
            </a:ext>
          </a:extLst>
        </xdr:cNvPr>
        <xdr:cNvGrpSpPr>
          <a:grpSpLocks/>
        </xdr:cNvGrpSpPr>
      </xdr:nvGrpSpPr>
      <xdr:grpSpPr bwMode="auto">
        <a:xfrm>
          <a:off x="4105275" y="9921875"/>
          <a:ext cx="228600" cy="0"/>
          <a:chOff x="466" y="3952"/>
          <a:chExt cx="28" cy="16"/>
        </a:xfrm>
      </xdr:grpSpPr>
      <xdr:sp macro="" textlink="">
        <xdr:nvSpPr>
          <xdr:cNvPr id="4103636" name="Line 6947">
            <a:extLst>
              <a:ext uri="{FF2B5EF4-FFF2-40B4-BE49-F238E27FC236}">
                <a16:creationId xmlns:a16="http://schemas.microsoft.com/office/drawing/2014/main" id="{00000000-0008-0000-0F00-0000D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7" name="Line 6948">
            <a:extLst>
              <a:ext uri="{FF2B5EF4-FFF2-40B4-BE49-F238E27FC236}">
                <a16:creationId xmlns:a16="http://schemas.microsoft.com/office/drawing/2014/main" id="{00000000-0008-0000-0F00-0000D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50" name="Group 6949">
          <a:extLst>
            <a:ext uri="{FF2B5EF4-FFF2-40B4-BE49-F238E27FC236}">
              <a16:creationId xmlns:a16="http://schemas.microsoft.com/office/drawing/2014/main" id="{00000000-0008-0000-0F00-0000EE9B3E00}"/>
            </a:ext>
          </a:extLst>
        </xdr:cNvPr>
        <xdr:cNvGrpSpPr>
          <a:grpSpLocks/>
        </xdr:cNvGrpSpPr>
      </xdr:nvGrpSpPr>
      <xdr:grpSpPr bwMode="auto">
        <a:xfrm>
          <a:off x="4105275" y="9921875"/>
          <a:ext cx="228600" cy="0"/>
          <a:chOff x="466" y="3952"/>
          <a:chExt cx="28" cy="16"/>
        </a:xfrm>
      </xdr:grpSpPr>
      <xdr:sp macro="" textlink="">
        <xdr:nvSpPr>
          <xdr:cNvPr id="4103634" name="Line 6950">
            <a:extLst>
              <a:ext uri="{FF2B5EF4-FFF2-40B4-BE49-F238E27FC236}">
                <a16:creationId xmlns:a16="http://schemas.microsoft.com/office/drawing/2014/main" id="{00000000-0008-0000-0F00-0000D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5" name="Line 6951">
            <a:extLst>
              <a:ext uri="{FF2B5EF4-FFF2-40B4-BE49-F238E27FC236}">
                <a16:creationId xmlns:a16="http://schemas.microsoft.com/office/drawing/2014/main" id="{00000000-0008-0000-0F00-0000D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51" name="Group 6952">
          <a:extLst>
            <a:ext uri="{FF2B5EF4-FFF2-40B4-BE49-F238E27FC236}">
              <a16:creationId xmlns:a16="http://schemas.microsoft.com/office/drawing/2014/main" id="{00000000-0008-0000-0F00-0000EF9B3E00}"/>
            </a:ext>
          </a:extLst>
        </xdr:cNvPr>
        <xdr:cNvGrpSpPr>
          <a:grpSpLocks/>
        </xdr:cNvGrpSpPr>
      </xdr:nvGrpSpPr>
      <xdr:grpSpPr bwMode="auto">
        <a:xfrm>
          <a:off x="4105275" y="9921875"/>
          <a:ext cx="244475" cy="0"/>
          <a:chOff x="466" y="3952"/>
          <a:chExt cx="28" cy="16"/>
        </a:xfrm>
      </xdr:grpSpPr>
      <xdr:sp macro="" textlink="">
        <xdr:nvSpPr>
          <xdr:cNvPr id="4103632" name="Line 6953">
            <a:extLst>
              <a:ext uri="{FF2B5EF4-FFF2-40B4-BE49-F238E27FC236}">
                <a16:creationId xmlns:a16="http://schemas.microsoft.com/office/drawing/2014/main" id="{00000000-0008-0000-0F00-0000D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3" name="Line 6954">
            <a:extLst>
              <a:ext uri="{FF2B5EF4-FFF2-40B4-BE49-F238E27FC236}">
                <a16:creationId xmlns:a16="http://schemas.microsoft.com/office/drawing/2014/main" id="{00000000-0008-0000-0F00-0000D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2" name="Group 6955">
          <a:extLst>
            <a:ext uri="{FF2B5EF4-FFF2-40B4-BE49-F238E27FC236}">
              <a16:creationId xmlns:a16="http://schemas.microsoft.com/office/drawing/2014/main" id="{00000000-0008-0000-0F00-0000F09B3E00}"/>
            </a:ext>
          </a:extLst>
        </xdr:cNvPr>
        <xdr:cNvGrpSpPr>
          <a:grpSpLocks/>
        </xdr:cNvGrpSpPr>
      </xdr:nvGrpSpPr>
      <xdr:grpSpPr bwMode="auto">
        <a:xfrm>
          <a:off x="4692650" y="9921875"/>
          <a:ext cx="266700" cy="0"/>
          <a:chOff x="466" y="3952"/>
          <a:chExt cx="28" cy="16"/>
        </a:xfrm>
      </xdr:grpSpPr>
      <xdr:sp macro="" textlink="">
        <xdr:nvSpPr>
          <xdr:cNvPr id="4103630" name="Line 6956">
            <a:extLst>
              <a:ext uri="{FF2B5EF4-FFF2-40B4-BE49-F238E27FC236}">
                <a16:creationId xmlns:a16="http://schemas.microsoft.com/office/drawing/2014/main" id="{00000000-0008-0000-0F00-0000C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1" name="Line 6957">
            <a:extLst>
              <a:ext uri="{FF2B5EF4-FFF2-40B4-BE49-F238E27FC236}">
                <a16:creationId xmlns:a16="http://schemas.microsoft.com/office/drawing/2014/main" id="{00000000-0008-0000-0F00-0000C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3" name="Group 6958">
          <a:extLst>
            <a:ext uri="{FF2B5EF4-FFF2-40B4-BE49-F238E27FC236}">
              <a16:creationId xmlns:a16="http://schemas.microsoft.com/office/drawing/2014/main" id="{00000000-0008-0000-0F00-0000F19B3E00}"/>
            </a:ext>
          </a:extLst>
        </xdr:cNvPr>
        <xdr:cNvGrpSpPr>
          <a:grpSpLocks/>
        </xdr:cNvGrpSpPr>
      </xdr:nvGrpSpPr>
      <xdr:grpSpPr bwMode="auto">
        <a:xfrm>
          <a:off x="4692650" y="9921875"/>
          <a:ext cx="266700" cy="0"/>
          <a:chOff x="466" y="3952"/>
          <a:chExt cx="28" cy="16"/>
        </a:xfrm>
      </xdr:grpSpPr>
      <xdr:sp macro="" textlink="">
        <xdr:nvSpPr>
          <xdr:cNvPr id="4103628" name="Line 6959">
            <a:extLst>
              <a:ext uri="{FF2B5EF4-FFF2-40B4-BE49-F238E27FC236}">
                <a16:creationId xmlns:a16="http://schemas.microsoft.com/office/drawing/2014/main" id="{00000000-0008-0000-0F00-0000C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9" name="Line 6960">
            <a:extLst>
              <a:ext uri="{FF2B5EF4-FFF2-40B4-BE49-F238E27FC236}">
                <a16:creationId xmlns:a16="http://schemas.microsoft.com/office/drawing/2014/main" id="{00000000-0008-0000-0F00-0000C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4" name="Group 6961">
          <a:extLst>
            <a:ext uri="{FF2B5EF4-FFF2-40B4-BE49-F238E27FC236}">
              <a16:creationId xmlns:a16="http://schemas.microsoft.com/office/drawing/2014/main" id="{00000000-0008-0000-0F00-0000F29B3E00}"/>
            </a:ext>
          </a:extLst>
        </xdr:cNvPr>
        <xdr:cNvGrpSpPr>
          <a:grpSpLocks/>
        </xdr:cNvGrpSpPr>
      </xdr:nvGrpSpPr>
      <xdr:grpSpPr bwMode="auto">
        <a:xfrm>
          <a:off x="4692650" y="9921875"/>
          <a:ext cx="266700" cy="0"/>
          <a:chOff x="466" y="3952"/>
          <a:chExt cx="28" cy="16"/>
        </a:xfrm>
      </xdr:grpSpPr>
      <xdr:sp macro="" textlink="">
        <xdr:nvSpPr>
          <xdr:cNvPr id="4103626" name="Line 6962">
            <a:extLst>
              <a:ext uri="{FF2B5EF4-FFF2-40B4-BE49-F238E27FC236}">
                <a16:creationId xmlns:a16="http://schemas.microsoft.com/office/drawing/2014/main" id="{00000000-0008-0000-0F00-0000C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7" name="Line 6963">
            <a:extLst>
              <a:ext uri="{FF2B5EF4-FFF2-40B4-BE49-F238E27FC236}">
                <a16:creationId xmlns:a16="http://schemas.microsoft.com/office/drawing/2014/main" id="{00000000-0008-0000-0F00-0000C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5" name="Group 6964">
          <a:extLst>
            <a:ext uri="{FF2B5EF4-FFF2-40B4-BE49-F238E27FC236}">
              <a16:creationId xmlns:a16="http://schemas.microsoft.com/office/drawing/2014/main" id="{00000000-0008-0000-0F00-0000F39B3E00}"/>
            </a:ext>
          </a:extLst>
        </xdr:cNvPr>
        <xdr:cNvGrpSpPr>
          <a:grpSpLocks/>
        </xdr:cNvGrpSpPr>
      </xdr:nvGrpSpPr>
      <xdr:grpSpPr bwMode="auto">
        <a:xfrm>
          <a:off x="5470525" y="9921875"/>
          <a:ext cx="266700" cy="0"/>
          <a:chOff x="466" y="3952"/>
          <a:chExt cx="28" cy="16"/>
        </a:xfrm>
      </xdr:grpSpPr>
      <xdr:sp macro="" textlink="">
        <xdr:nvSpPr>
          <xdr:cNvPr id="4103624" name="Line 6965">
            <a:extLst>
              <a:ext uri="{FF2B5EF4-FFF2-40B4-BE49-F238E27FC236}">
                <a16:creationId xmlns:a16="http://schemas.microsoft.com/office/drawing/2014/main" id="{00000000-0008-0000-0F00-0000C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5" name="Line 6966">
            <a:extLst>
              <a:ext uri="{FF2B5EF4-FFF2-40B4-BE49-F238E27FC236}">
                <a16:creationId xmlns:a16="http://schemas.microsoft.com/office/drawing/2014/main" id="{00000000-0008-0000-0F00-0000C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6" name="Group 6967">
          <a:extLst>
            <a:ext uri="{FF2B5EF4-FFF2-40B4-BE49-F238E27FC236}">
              <a16:creationId xmlns:a16="http://schemas.microsoft.com/office/drawing/2014/main" id="{00000000-0008-0000-0F00-0000F49B3E00}"/>
            </a:ext>
          </a:extLst>
        </xdr:cNvPr>
        <xdr:cNvGrpSpPr>
          <a:grpSpLocks/>
        </xdr:cNvGrpSpPr>
      </xdr:nvGrpSpPr>
      <xdr:grpSpPr bwMode="auto">
        <a:xfrm>
          <a:off x="5470525" y="9921875"/>
          <a:ext cx="266700" cy="0"/>
          <a:chOff x="466" y="3952"/>
          <a:chExt cx="28" cy="16"/>
        </a:xfrm>
      </xdr:grpSpPr>
      <xdr:sp macro="" textlink="">
        <xdr:nvSpPr>
          <xdr:cNvPr id="4103622" name="Line 6968">
            <a:extLst>
              <a:ext uri="{FF2B5EF4-FFF2-40B4-BE49-F238E27FC236}">
                <a16:creationId xmlns:a16="http://schemas.microsoft.com/office/drawing/2014/main" id="{00000000-0008-0000-0F00-0000C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3" name="Line 6969">
            <a:extLst>
              <a:ext uri="{FF2B5EF4-FFF2-40B4-BE49-F238E27FC236}">
                <a16:creationId xmlns:a16="http://schemas.microsoft.com/office/drawing/2014/main" id="{00000000-0008-0000-0F00-0000C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7" name="Group 6970">
          <a:extLst>
            <a:ext uri="{FF2B5EF4-FFF2-40B4-BE49-F238E27FC236}">
              <a16:creationId xmlns:a16="http://schemas.microsoft.com/office/drawing/2014/main" id="{00000000-0008-0000-0F00-0000F59B3E00}"/>
            </a:ext>
          </a:extLst>
        </xdr:cNvPr>
        <xdr:cNvGrpSpPr>
          <a:grpSpLocks/>
        </xdr:cNvGrpSpPr>
      </xdr:nvGrpSpPr>
      <xdr:grpSpPr bwMode="auto">
        <a:xfrm>
          <a:off x="5470525" y="9921875"/>
          <a:ext cx="266700" cy="0"/>
          <a:chOff x="466" y="3952"/>
          <a:chExt cx="28" cy="16"/>
        </a:xfrm>
      </xdr:grpSpPr>
      <xdr:sp macro="" textlink="">
        <xdr:nvSpPr>
          <xdr:cNvPr id="4103620" name="Line 6971">
            <a:extLst>
              <a:ext uri="{FF2B5EF4-FFF2-40B4-BE49-F238E27FC236}">
                <a16:creationId xmlns:a16="http://schemas.microsoft.com/office/drawing/2014/main" id="{00000000-0008-0000-0F00-0000C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1" name="Line 6972">
            <a:extLst>
              <a:ext uri="{FF2B5EF4-FFF2-40B4-BE49-F238E27FC236}">
                <a16:creationId xmlns:a16="http://schemas.microsoft.com/office/drawing/2014/main" id="{00000000-0008-0000-0F00-0000C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8" name="Group 6973">
          <a:extLst>
            <a:ext uri="{FF2B5EF4-FFF2-40B4-BE49-F238E27FC236}">
              <a16:creationId xmlns:a16="http://schemas.microsoft.com/office/drawing/2014/main" id="{00000000-0008-0000-0F00-0000F69B3E00}"/>
            </a:ext>
          </a:extLst>
        </xdr:cNvPr>
        <xdr:cNvGrpSpPr>
          <a:grpSpLocks/>
        </xdr:cNvGrpSpPr>
      </xdr:nvGrpSpPr>
      <xdr:grpSpPr bwMode="auto">
        <a:xfrm>
          <a:off x="5470525" y="9921875"/>
          <a:ext cx="266700" cy="0"/>
          <a:chOff x="466" y="3952"/>
          <a:chExt cx="28" cy="16"/>
        </a:xfrm>
      </xdr:grpSpPr>
      <xdr:sp macro="" textlink="">
        <xdr:nvSpPr>
          <xdr:cNvPr id="4103618" name="Line 6974">
            <a:extLst>
              <a:ext uri="{FF2B5EF4-FFF2-40B4-BE49-F238E27FC236}">
                <a16:creationId xmlns:a16="http://schemas.microsoft.com/office/drawing/2014/main" id="{00000000-0008-0000-0F00-0000C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9" name="Line 6975">
            <a:extLst>
              <a:ext uri="{FF2B5EF4-FFF2-40B4-BE49-F238E27FC236}">
                <a16:creationId xmlns:a16="http://schemas.microsoft.com/office/drawing/2014/main" id="{00000000-0008-0000-0F00-0000C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9" name="Group 6976">
          <a:extLst>
            <a:ext uri="{FF2B5EF4-FFF2-40B4-BE49-F238E27FC236}">
              <a16:creationId xmlns:a16="http://schemas.microsoft.com/office/drawing/2014/main" id="{00000000-0008-0000-0F00-0000F79B3E00}"/>
            </a:ext>
          </a:extLst>
        </xdr:cNvPr>
        <xdr:cNvGrpSpPr>
          <a:grpSpLocks/>
        </xdr:cNvGrpSpPr>
      </xdr:nvGrpSpPr>
      <xdr:grpSpPr bwMode="auto">
        <a:xfrm>
          <a:off x="5470525" y="9921875"/>
          <a:ext cx="266700" cy="0"/>
          <a:chOff x="466" y="3952"/>
          <a:chExt cx="28" cy="16"/>
        </a:xfrm>
      </xdr:grpSpPr>
      <xdr:sp macro="" textlink="">
        <xdr:nvSpPr>
          <xdr:cNvPr id="4103616" name="Line 6977">
            <a:extLst>
              <a:ext uri="{FF2B5EF4-FFF2-40B4-BE49-F238E27FC236}">
                <a16:creationId xmlns:a16="http://schemas.microsoft.com/office/drawing/2014/main" id="{00000000-0008-0000-0F00-0000C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7" name="Line 6978">
            <a:extLst>
              <a:ext uri="{FF2B5EF4-FFF2-40B4-BE49-F238E27FC236}">
                <a16:creationId xmlns:a16="http://schemas.microsoft.com/office/drawing/2014/main" id="{00000000-0008-0000-0F00-0000C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0" name="Group 6979">
          <a:extLst>
            <a:ext uri="{FF2B5EF4-FFF2-40B4-BE49-F238E27FC236}">
              <a16:creationId xmlns:a16="http://schemas.microsoft.com/office/drawing/2014/main" id="{00000000-0008-0000-0F00-0000F89B3E00}"/>
            </a:ext>
          </a:extLst>
        </xdr:cNvPr>
        <xdr:cNvGrpSpPr>
          <a:grpSpLocks/>
        </xdr:cNvGrpSpPr>
      </xdr:nvGrpSpPr>
      <xdr:grpSpPr bwMode="auto">
        <a:xfrm>
          <a:off x="4105275" y="9921875"/>
          <a:ext cx="228600" cy="0"/>
          <a:chOff x="466" y="3952"/>
          <a:chExt cx="28" cy="16"/>
        </a:xfrm>
      </xdr:grpSpPr>
      <xdr:sp macro="" textlink="">
        <xdr:nvSpPr>
          <xdr:cNvPr id="4103614" name="Line 6980">
            <a:extLst>
              <a:ext uri="{FF2B5EF4-FFF2-40B4-BE49-F238E27FC236}">
                <a16:creationId xmlns:a16="http://schemas.microsoft.com/office/drawing/2014/main" id="{00000000-0008-0000-0F00-0000B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5" name="Line 6981">
            <a:extLst>
              <a:ext uri="{FF2B5EF4-FFF2-40B4-BE49-F238E27FC236}">
                <a16:creationId xmlns:a16="http://schemas.microsoft.com/office/drawing/2014/main" id="{00000000-0008-0000-0F00-0000B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1" name="Group 6982">
          <a:extLst>
            <a:ext uri="{FF2B5EF4-FFF2-40B4-BE49-F238E27FC236}">
              <a16:creationId xmlns:a16="http://schemas.microsoft.com/office/drawing/2014/main" id="{00000000-0008-0000-0F00-0000F99B3E00}"/>
            </a:ext>
          </a:extLst>
        </xdr:cNvPr>
        <xdr:cNvGrpSpPr>
          <a:grpSpLocks/>
        </xdr:cNvGrpSpPr>
      </xdr:nvGrpSpPr>
      <xdr:grpSpPr bwMode="auto">
        <a:xfrm>
          <a:off x="4692650" y="9921875"/>
          <a:ext cx="266700" cy="0"/>
          <a:chOff x="466" y="3952"/>
          <a:chExt cx="28" cy="16"/>
        </a:xfrm>
      </xdr:grpSpPr>
      <xdr:sp macro="" textlink="">
        <xdr:nvSpPr>
          <xdr:cNvPr id="4103612" name="Line 6983">
            <a:extLst>
              <a:ext uri="{FF2B5EF4-FFF2-40B4-BE49-F238E27FC236}">
                <a16:creationId xmlns:a16="http://schemas.microsoft.com/office/drawing/2014/main" id="{00000000-0008-0000-0F00-0000B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3" name="Line 6984">
            <a:extLst>
              <a:ext uri="{FF2B5EF4-FFF2-40B4-BE49-F238E27FC236}">
                <a16:creationId xmlns:a16="http://schemas.microsoft.com/office/drawing/2014/main" id="{00000000-0008-0000-0F00-0000B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2" name="Group 6985">
          <a:extLst>
            <a:ext uri="{FF2B5EF4-FFF2-40B4-BE49-F238E27FC236}">
              <a16:creationId xmlns:a16="http://schemas.microsoft.com/office/drawing/2014/main" id="{00000000-0008-0000-0F00-0000FA9B3E00}"/>
            </a:ext>
          </a:extLst>
        </xdr:cNvPr>
        <xdr:cNvGrpSpPr>
          <a:grpSpLocks/>
        </xdr:cNvGrpSpPr>
      </xdr:nvGrpSpPr>
      <xdr:grpSpPr bwMode="auto">
        <a:xfrm>
          <a:off x="4105275" y="9921875"/>
          <a:ext cx="228600" cy="0"/>
          <a:chOff x="466" y="3952"/>
          <a:chExt cx="28" cy="16"/>
        </a:xfrm>
      </xdr:grpSpPr>
      <xdr:sp macro="" textlink="">
        <xdr:nvSpPr>
          <xdr:cNvPr id="4103610" name="Line 6986">
            <a:extLst>
              <a:ext uri="{FF2B5EF4-FFF2-40B4-BE49-F238E27FC236}">
                <a16:creationId xmlns:a16="http://schemas.microsoft.com/office/drawing/2014/main" id="{00000000-0008-0000-0F00-0000B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1" name="Line 6987">
            <a:extLst>
              <a:ext uri="{FF2B5EF4-FFF2-40B4-BE49-F238E27FC236}">
                <a16:creationId xmlns:a16="http://schemas.microsoft.com/office/drawing/2014/main" id="{00000000-0008-0000-0F00-0000B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3" name="Group 6988">
          <a:extLst>
            <a:ext uri="{FF2B5EF4-FFF2-40B4-BE49-F238E27FC236}">
              <a16:creationId xmlns:a16="http://schemas.microsoft.com/office/drawing/2014/main" id="{00000000-0008-0000-0F00-0000FB9B3E00}"/>
            </a:ext>
          </a:extLst>
        </xdr:cNvPr>
        <xdr:cNvGrpSpPr>
          <a:grpSpLocks/>
        </xdr:cNvGrpSpPr>
      </xdr:nvGrpSpPr>
      <xdr:grpSpPr bwMode="auto">
        <a:xfrm>
          <a:off x="4692650" y="9921875"/>
          <a:ext cx="266700" cy="0"/>
          <a:chOff x="466" y="3952"/>
          <a:chExt cx="28" cy="16"/>
        </a:xfrm>
      </xdr:grpSpPr>
      <xdr:sp macro="" textlink="">
        <xdr:nvSpPr>
          <xdr:cNvPr id="4103608" name="Line 6989">
            <a:extLst>
              <a:ext uri="{FF2B5EF4-FFF2-40B4-BE49-F238E27FC236}">
                <a16:creationId xmlns:a16="http://schemas.microsoft.com/office/drawing/2014/main" id="{00000000-0008-0000-0F00-0000B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9" name="Line 6990">
            <a:extLst>
              <a:ext uri="{FF2B5EF4-FFF2-40B4-BE49-F238E27FC236}">
                <a16:creationId xmlns:a16="http://schemas.microsoft.com/office/drawing/2014/main" id="{00000000-0008-0000-0F00-0000B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4" name="Group 6991">
          <a:extLst>
            <a:ext uri="{FF2B5EF4-FFF2-40B4-BE49-F238E27FC236}">
              <a16:creationId xmlns:a16="http://schemas.microsoft.com/office/drawing/2014/main" id="{00000000-0008-0000-0F00-0000FC9B3E00}"/>
            </a:ext>
          </a:extLst>
        </xdr:cNvPr>
        <xdr:cNvGrpSpPr>
          <a:grpSpLocks/>
        </xdr:cNvGrpSpPr>
      </xdr:nvGrpSpPr>
      <xdr:grpSpPr bwMode="auto">
        <a:xfrm>
          <a:off x="4105275" y="9921875"/>
          <a:ext cx="228600" cy="0"/>
          <a:chOff x="466" y="3952"/>
          <a:chExt cx="28" cy="16"/>
        </a:xfrm>
      </xdr:grpSpPr>
      <xdr:sp macro="" textlink="">
        <xdr:nvSpPr>
          <xdr:cNvPr id="4103606" name="Line 6992">
            <a:extLst>
              <a:ext uri="{FF2B5EF4-FFF2-40B4-BE49-F238E27FC236}">
                <a16:creationId xmlns:a16="http://schemas.microsoft.com/office/drawing/2014/main" id="{00000000-0008-0000-0F00-0000B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7" name="Line 6993">
            <a:extLst>
              <a:ext uri="{FF2B5EF4-FFF2-40B4-BE49-F238E27FC236}">
                <a16:creationId xmlns:a16="http://schemas.microsoft.com/office/drawing/2014/main" id="{00000000-0008-0000-0F00-0000B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5" name="Group 6994">
          <a:extLst>
            <a:ext uri="{FF2B5EF4-FFF2-40B4-BE49-F238E27FC236}">
              <a16:creationId xmlns:a16="http://schemas.microsoft.com/office/drawing/2014/main" id="{00000000-0008-0000-0F00-0000FD9B3E00}"/>
            </a:ext>
          </a:extLst>
        </xdr:cNvPr>
        <xdr:cNvGrpSpPr>
          <a:grpSpLocks/>
        </xdr:cNvGrpSpPr>
      </xdr:nvGrpSpPr>
      <xdr:grpSpPr bwMode="auto">
        <a:xfrm>
          <a:off x="4692650" y="9921875"/>
          <a:ext cx="266700" cy="0"/>
          <a:chOff x="466" y="3952"/>
          <a:chExt cx="28" cy="16"/>
        </a:xfrm>
      </xdr:grpSpPr>
      <xdr:sp macro="" textlink="">
        <xdr:nvSpPr>
          <xdr:cNvPr id="4103604" name="Line 6995">
            <a:extLst>
              <a:ext uri="{FF2B5EF4-FFF2-40B4-BE49-F238E27FC236}">
                <a16:creationId xmlns:a16="http://schemas.microsoft.com/office/drawing/2014/main" id="{00000000-0008-0000-0F00-0000B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5" name="Line 6996">
            <a:extLst>
              <a:ext uri="{FF2B5EF4-FFF2-40B4-BE49-F238E27FC236}">
                <a16:creationId xmlns:a16="http://schemas.microsoft.com/office/drawing/2014/main" id="{00000000-0008-0000-0F00-0000B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6" name="Group 6997">
          <a:extLst>
            <a:ext uri="{FF2B5EF4-FFF2-40B4-BE49-F238E27FC236}">
              <a16:creationId xmlns:a16="http://schemas.microsoft.com/office/drawing/2014/main" id="{00000000-0008-0000-0F00-0000FE9B3E00}"/>
            </a:ext>
          </a:extLst>
        </xdr:cNvPr>
        <xdr:cNvGrpSpPr>
          <a:grpSpLocks/>
        </xdr:cNvGrpSpPr>
      </xdr:nvGrpSpPr>
      <xdr:grpSpPr bwMode="auto">
        <a:xfrm>
          <a:off x="4105275" y="9921875"/>
          <a:ext cx="228600" cy="0"/>
          <a:chOff x="466" y="3952"/>
          <a:chExt cx="28" cy="16"/>
        </a:xfrm>
      </xdr:grpSpPr>
      <xdr:sp macro="" textlink="">
        <xdr:nvSpPr>
          <xdr:cNvPr id="4103602" name="Line 6998">
            <a:extLst>
              <a:ext uri="{FF2B5EF4-FFF2-40B4-BE49-F238E27FC236}">
                <a16:creationId xmlns:a16="http://schemas.microsoft.com/office/drawing/2014/main" id="{00000000-0008-0000-0F00-0000B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3" name="Line 6999">
            <a:extLst>
              <a:ext uri="{FF2B5EF4-FFF2-40B4-BE49-F238E27FC236}">
                <a16:creationId xmlns:a16="http://schemas.microsoft.com/office/drawing/2014/main" id="{00000000-0008-0000-0F00-0000B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7" name="Group 7000">
          <a:extLst>
            <a:ext uri="{FF2B5EF4-FFF2-40B4-BE49-F238E27FC236}">
              <a16:creationId xmlns:a16="http://schemas.microsoft.com/office/drawing/2014/main" id="{00000000-0008-0000-0F00-0000FF9B3E00}"/>
            </a:ext>
          </a:extLst>
        </xdr:cNvPr>
        <xdr:cNvGrpSpPr>
          <a:grpSpLocks/>
        </xdr:cNvGrpSpPr>
      </xdr:nvGrpSpPr>
      <xdr:grpSpPr bwMode="auto">
        <a:xfrm>
          <a:off x="4692650" y="9921875"/>
          <a:ext cx="266700" cy="0"/>
          <a:chOff x="466" y="3952"/>
          <a:chExt cx="28" cy="16"/>
        </a:xfrm>
      </xdr:grpSpPr>
      <xdr:sp macro="" textlink="">
        <xdr:nvSpPr>
          <xdr:cNvPr id="4103600" name="Line 7001">
            <a:extLst>
              <a:ext uri="{FF2B5EF4-FFF2-40B4-BE49-F238E27FC236}">
                <a16:creationId xmlns:a16="http://schemas.microsoft.com/office/drawing/2014/main" id="{00000000-0008-0000-0F00-0000B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1" name="Line 7002">
            <a:extLst>
              <a:ext uri="{FF2B5EF4-FFF2-40B4-BE49-F238E27FC236}">
                <a16:creationId xmlns:a16="http://schemas.microsoft.com/office/drawing/2014/main" id="{00000000-0008-0000-0F00-0000B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8" name="Group 7003">
          <a:extLst>
            <a:ext uri="{FF2B5EF4-FFF2-40B4-BE49-F238E27FC236}">
              <a16:creationId xmlns:a16="http://schemas.microsoft.com/office/drawing/2014/main" id="{00000000-0008-0000-0F00-0000009C3E00}"/>
            </a:ext>
          </a:extLst>
        </xdr:cNvPr>
        <xdr:cNvGrpSpPr>
          <a:grpSpLocks/>
        </xdr:cNvGrpSpPr>
      </xdr:nvGrpSpPr>
      <xdr:grpSpPr bwMode="auto">
        <a:xfrm>
          <a:off x="4105275" y="9921875"/>
          <a:ext cx="228600" cy="0"/>
          <a:chOff x="466" y="3952"/>
          <a:chExt cx="28" cy="16"/>
        </a:xfrm>
      </xdr:grpSpPr>
      <xdr:sp macro="" textlink="">
        <xdr:nvSpPr>
          <xdr:cNvPr id="4103598" name="Line 7004">
            <a:extLst>
              <a:ext uri="{FF2B5EF4-FFF2-40B4-BE49-F238E27FC236}">
                <a16:creationId xmlns:a16="http://schemas.microsoft.com/office/drawing/2014/main" id="{00000000-0008-0000-0F00-0000A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9" name="Line 7005">
            <a:extLst>
              <a:ext uri="{FF2B5EF4-FFF2-40B4-BE49-F238E27FC236}">
                <a16:creationId xmlns:a16="http://schemas.microsoft.com/office/drawing/2014/main" id="{00000000-0008-0000-0F00-0000A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9" name="Group 7006">
          <a:extLst>
            <a:ext uri="{FF2B5EF4-FFF2-40B4-BE49-F238E27FC236}">
              <a16:creationId xmlns:a16="http://schemas.microsoft.com/office/drawing/2014/main" id="{00000000-0008-0000-0F00-0000019C3E00}"/>
            </a:ext>
          </a:extLst>
        </xdr:cNvPr>
        <xdr:cNvGrpSpPr>
          <a:grpSpLocks/>
        </xdr:cNvGrpSpPr>
      </xdr:nvGrpSpPr>
      <xdr:grpSpPr bwMode="auto">
        <a:xfrm>
          <a:off x="4105275" y="9921875"/>
          <a:ext cx="228600" cy="0"/>
          <a:chOff x="466" y="3952"/>
          <a:chExt cx="28" cy="16"/>
        </a:xfrm>
      </xdr:grpSpPr>
      <xdr:sp macro="" textlink="">
        <xdr:nvSpPr>
          <xdr:cNvPr id="4103596" name="Line 7007">
            <a:extLst>
              <a:ext uri="{FF2B5EF4-FFF2-40B4-BE49-F238E27FC236}">
                <a16:creationId xmlns:a16="http://schemas.microsoft.com/office/drawing/2014/main" id="{00000000-0008-0000-0F00-0000A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7" name="Line 7008">
            <a:extLst>
              <a:ext uri="{FF2B5EF4-FFF2-40B4-BE49-F238E27FC236}">
                <a16:creationId xmlns:a16="http://schemas.microsoft.com/office/drawing/2014/main" id="{00000000-0008-0000-0F00-0000A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0" name="Group 7009">
          <a:extLst>
            <a:ext uri="{FF2B5EF4-FFF2-40B4-BE49-F238E27FC236}">
              <a16:creationId xmlns:a16="http://schemas.microsoft.com/office/drawing/2014/main" id="{00000000-0008-0000-0F00-0000029C3E00}"/>
            </a:ext>
          </a:extLst>
        </xdr:cNvPr>
        <xdr:cNvGrpSpPr>
          <a:grpSpLocks/>
        </xdr:cNvGrpSpPr>
      </xdr:nvGrpSpPr>
      <xdr:grpSpPr bwMode="auto">
        <a:xfrm>
          <a:off x="4105275" y="9921875"/>
          <a:ext cx="228600" cy="0"/>
          <a:chOff x="466" y="3952"/>
          <a:chExt cx="28" cy="16"/>
        </a:xfrm>
      </xdr:grpSpPr>
      <xdr:sp macro="" textlink="">
        <xdr:nvSpPr>
          <xdr:cNvPr id="4103594" name="Line 7010">
            <a:extLst>
              <a:ext uri="{FF2B5EF4-FFF2-40B4-BE49-F238E27FC236}">
                <a16:creationId xmlns:a16="http://schemas.microsoft.com/office/drawing/2014/main" id="{00000000-0008-0000-0F00-0000A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5" name="Line 7011">
            <a:extLst>
              <a:ext uri="{FF2B5EF4-FFF2-40B4-BE49-F238E27FC236}">
                <a16:creationId xmlns:a16="http://schemas.microsoft.com/office/drawing/2014/main" id="{00000000-0008-0000-0F00-0000A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1" name="Group 7012">
          <a:extLst>
            <a:ext uri="{FF2B5EF4-FFF2-40B4-BE49-F238E27FC236}">
              <a16:creationId xmlns:a16="http://schemas.microsoft.com/office/drawing/2014/main" id="{00000000-0008-0000-0F00-0000039C3E00}"/>
            </a:ext>
          </a:extLst>
        </xdr:cNvPr>
        <xdr:cNvGrpSpPr>
          <a:grpSpLocks/>
        </xdr:cNvGrpSpPr>
      </xdr:nvGrpSpPr>
      <xdr:grpSpPr bwMode="auto">
        <a:xfrm>
          <a:off x="4105275" y="9921875"/>
          <a:ext cx="228600" cy="0"/>
          <a:chOff x="466" y="3952"/>
          <a:chExt cx="28" cy="16"/>
        </a:xfrm>
      </xdr:grpSpPr>
      <xdr:sp macro="" textlink="">
        <xdr:nvSpPr>
          <xdr:cNvPr id="4103592" name="Line 7013">
            <a:extLst>
              <a:ext uri="{FF2B5EF4-FFF2-40B4-BE49-F238E27FC236}">
                <a16:creationId xmlns:a16="http://schemas.microsoft.com/office/drawing/2014/main" id="{00000000-0008-0000-0F00-0000A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3" name="Line 7014">
            <a:extLst>
              <a:ext uri="{FF2B5EF4-FFF2-40B4-BE49-F238E27FC236}">
                <a16:creationId xmlns:a16="http://schemas.microsoft.com/office/drawing/2014/main" id="{00000000-0008-0000-0F00-0000A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2" name="Group 7015">
          <a:extLst>
            <a:ext uri="{FF2B5EF4-FFF2-40B4-BE49-F238E27FC236}">
              <a16:creationId xmlns:a16="http://schemas.microsoft.com/office/drawing/2014/main" id="{00000000-0008-0000-0F00-0000049C3E00}"/>
            </a:ext>
          </a:extLst>
        </xdr:cNvPr>
        <xdr:cNvGrpSpPr>
          <a:grpSpLocks/>
        </xdr:cNvGrpSpPr>
      </xdr:nvGrpSpPr>
      <xdr:grpSpPr bwMode="auto">
        <a:xfrm>
          <a:off x="4105275" y="9921875"/>
          <a:ext cx="228600" cy="0"/>
          <a:chOff x="466" y="3952"/>
          <a:chExt cx="28" cy="16"/>
        </a:xfrm>
      </xdr:grpSpPr>
      <xdr:sp macro="" textlink="">
        <xdr:nvSpPr>
          <xdr:cNvPr id="4103590" name="Line 7016">
            <a:extLst>
              <a:ext uri="{FF2B5EF4-FFF2-40B4-BE49-F238E27FC236}">
                <a16:creationId xmlns:a16="http://schemas.microsoft.com/office/drawing/2014/main" id="{00000000-0008-0000-0F00-0000A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1" name="Line 7017">
            <a:extLst>
              <a:ext uri="{FF2B5EF4-FFF2-40B4-BE49-F238E27FC236}">
                <a16:creationId xmlns:a16="http://schemas.microsoft.com/office/drawing/2014/main" id="{00000000-0008-0000-0F00-0000A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3" name="Group 7018">
          <a:extLst>
            <a:ext uri="{FF2B5EF4-FFF2-40B4-BE49-F238E27FC236}">
              <a16:creationId xmlns:a16="http://schemas.microsoft.com/office/drawing/2014/main" id="{00000000-0008-0000-0F00-0000059C3E00}"/>
            </a:ext>
          </a:extLst>
        </xdr:cNvPr>
        <xdr:cNvGrpSpPr>
          <a:grpSpLocks/>
        </xdr:cNvGrpSpPr>
      </xdr:nvGrpSpPr>
      <xdr:grpSpPr bwMode="auto">
        <a:xfrm>
          <a:off x="4692650" y="9921875"/>
          <a:ext cx="266700" cy="0"/>
          <a:chOff x="466" y="3952"/>
          <a:chExt cx="28" cy="16"/>
        </a:xfrm>
      </xdr:grpSpPr>
      <xdr:sp macro="" textlink="">
        <xdr:nvSpPr>
          <xdr:cNvPr id="4103588" name="Line 7019">
            <a:extLst>
              <a:ext uri="{FF2B5EF4-FFF2-40B4-BE49-F238E27FC236}">
                <a16:creationId xmlns:a16="http://schemas.microsoft.com/office/drawing/2014/main" id="{00000000-0008-0000-0F00-0000A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9" name="Line 7020">
            <a:extLst>
              <a:ext uri="{FF2B5EF4-FFF2-40B4-BE49-F238E27FC236}">
                <a16:creationId xmlns:a16="http://schemas.microsoft.com/office/drawing/2014/main" id="{00000000-0008-0000-0F00-0000A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4" name="Group 7021">
          <a:extLst>
            <a:ext uri="{FF2B5EF4-FFF2-40B4-BE49-F238E27FC236}">
              <a16:creationId xmlns:a16="http://schemas.microsoft.com/office/drawing/2014/main" id="{00000000-0008-0000-0F00-0000069C3E00}"/>
            </a:ext>
          </a:extLst>
        </xdr:cNvPr>
        <xdr:cNvGrpSpPr>
          <a:grpSpLocks/>
        </xdr:cNvGrpSpPr>
      </xdr:nvGrpSpPr>
      <xdr:grpSpPr bwMode="auto">
        <a:xfrm>
          <a:off x="4692650" y="9921875"/>
          <a:ext cx="266700" cy="0"/>
          <a:chOff x="466" y="3952"/>
          <a:chExt cx="28" cy="16"/>
        </a:xfrm>
      </xdr:grpSpPr>
      <xdr:sp macro="" textlink="">
        <xdr:nvSpPr>
          <xdr:cNvPr id="4103586" name="Line 7022">
            <a:extLst>
              <a:ext uri="{FF2B5EF4-FFF2-40B4-BE49-F238E27FC236}">
                <a16:creationId xmlns:a16="http://schemas.microsoft.com/office/drawing/2014/main" id="{00000000-0008-0000-0F00-0000A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7" name="Line 7023">
            <a:extLst>
              <a:ext uri="{FF2B5EF4-FFF2-40B4-BE49-F238E27FC236}">
                <a16:creationId xmlns:a16="http://schemas.microsoft.com/office/drawing/2014/main" id="{00000000-0008-0000-0F00-0000A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5" name="Group 7024">
          <a:extLst>
            <a:ext uri="{FF2B5EF4-FFF2-40B4-BE49-F238E27FC236}">
              <a16:creationId xmlns:a16="http://schemas.microsoft.com/office/drawing/2014/main" id="{00000000-0008-0000-0F00-0000079C3E00}"/>
            </a:ext>
          </a:extLst>
        </xdr:cNvPr>
        <xdr:cNvGrpSpPr>
          <a:grpSpLocks/>
        </xdr:cNvGrpSpPr>
      </xdr:nvGrpSpPr>
      <xdr:grpSpPr bwMode="auto">
        <a:xfrm>
          <a:off x="4692650" y="9921875"/>
          <a:ext cx="266700" cy="0"/>
          <a:chOff x="466" y="3952"/>
          <a:chExt cx="28" cy="16"/>
        </a:xfrm>
      </xdr:grpSpPr>
      <xdr:sp macro="" textlink="">
        <xdr:nvSpPr>
          <xdr:cNvPr id="4103584" name="Line 7025">
            <a:extLst>
              <a:ext uri="{FF2B5EF4-FFF2-40B4-BE49-F238E27FC236}">
                <a16:creationId xmlns:a16="http://schemas.microsoft.com/office/drawing/2014/main" id="{00000000-0008-0000-0F00-0000A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5" name="Line 7026">
            <a:extLst>
              <a:ext uri="{FF2B5EF4-FFF2-40B4-BE49-F238E27FC236}">
                <a16:creationId xmlns:a16="http://schemas.microsoft.com/office/drawing/2014/main" id="{00000000-0008-0000-0F00-0000A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6" name="Group 7027">
          <a:extLst>
            <a:ext uri="{FF2B5EF4-FFF2-40B4-BE49-F238E27FC236}">
              <a16:creationId xmlns:a16="http://schemas.microsoft.com/office/drawing/2014/main" id="{00000000-0008-0000-0F00-0000089C3E00}"/>
            </a:ext>
          </a:extLst>
        </xdr:cNvPr>
        <xdr:cNvGrpSpPr>
          <a:grpSpLocks/>
        </xdr:cNvGrpSpPr>
      </xdr:nvGrpSpPr>
      <xdr:grpSpPr bwMode="auto">
        <a:xfrm>
          <a:off x="4692650" y="9921875"/>
          <a:ext cx="266700" cy="0"/>
          <a:chOff x="466" y="3952"/>
          <a:chExt cx="28" cy="16"/>
        </a:xfrm>
      </xdr:grpSpPr>
      <xdr:sp macro="" textlink="">
        <xdr:nvSpPr>
          <xdr:cNvPr id="4103582" name="Line 7028">
            <a:extLst>
              <a:ext uri="{FF2B5EF4-FFF2-40B4-BE49-F238E27FC236}">
                <a16:creationId xmlns:a16="http://schemas.microsoft.com/office/drawing/2014/main" id="{00000000-0008-0000-0F00-00009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3" name="Line 7029">
            <a:extLst>
              <a:ext uri="{FF2B5EF4-FFF2-40B4-BE49-F238E27FC236}">
                <a16:creationId xmlns:a16="http://schemas.microsoft.com/office/drawing/2014/main" id="{00000000-0008-0000-0F00-00009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7" name="Group 7030">
          <a:extLst>
            <a:ext uri="{FF2B5EF4-FFF2-40B4-BE49-F238E27FC236}">
              <a16:creationId xmlns:a16="http://schemas.microsoft.com/office/drawing/2014/main" id="{00000000-0008-0000-0F00-0000099C3E00}"/>
            </a:ext>
          </a:extLst>
        </xdr:cNvPr>
        <xdr:cNvGrpSpPr>
          <a:grpSpLocks/>
        </xdr:cNvGrpSpPr>
      </xdr:nvGrpSpPr>
      <xdr:grpSpPr bwMode="auto">
        <a:xfrm>
          <a:off x="4692650" y="9921875"/>
          <a:ext cx="266700" cy="0"/>
          <a:chOff x="466" y="3952"/>
          <a:chExt cx="28" cy="16"/>
        </a:xfrm>
      </xdr:grpSpPr>
      <xdr:sp macro="" textlink="">
        <xdr:nvSpPr>
          <xdr:cNvPr id="4103580" name="Line 7031">
            <a:extLst>
              <a:ext uri="{FF2B5EF4-FFF2-40B4-BE49-F238E27FC236}">
                <a16:creationId xmlns:a16="http://schemas.microsoft.com/office/drawing/2014/main" id="{00000000-0008-0000-0F00-00009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1" name="Line 7032">
            <a:extLst>
              <a:ext uri="{FF2B5EF4-FFF2-40B4-BE49-F238E27FC236}">
                <a16:creationId xmlns:a16="http://schemas.microsoft.com/office/drawing/2014/main" id="{00000000-0008-0000-0F00-00009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8" name="Group 7033">
          <a:extLst>
            <a:ext uri="{FF2B5EF4-FFF2-40B4-BE49-F238E27FC236}">
              <a16:creationId xmlns:a16="http://schemas.microsoft.com/office/drawing/2014/main" id="{00000000-0008-0000-0F00-00000A9C3E00}"/>
            </a:ext>
          </a:extLst>
        </xdr:cNvPr>
        <xdr:cNvGrpSpPr>
          <a:grpSpLocks/>
        </xdr:cNvGrpSpPr>
      </xdr:nvGrpSpPr>
      <xdr:grpSpPr bwMode="auto">
        <a:xfrm>
          <a:off x="4105275" y="9921875"/>
          <a:ext cx="228600" cy="0"/>
          <a:chOff x="466" y="3952"/>
          <a:chExt cx="28" cy="16"/>
        </a:xfrm>
      </xdr:grpSpPr>
      <xdr:sp macro="" textlink="">
        <xdr:nvSpPr>
          <xdr:cNvPr id="4103578" name="Line 7034">
            <a:extLst>
              <a:ext uri="{FF2B5EF4-FFF2-40B4-BE49-F238E27FC236}">
                <a16:creationId xmlns:a16="http://schemas.microsoft.com/office/drawing/2014/main" id="{00000000-0008-0000-0F00-00009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9" name="Line 7035">
            <a:extLst>
              <a:ext uri="{FF2B5EF4-FFF2-40B4-BE49-F238E27FC236}">
                <a16:creationId xmlns:a16="http://schemas.microsoft.com/office/drawing/2014/main" id="{00000000-0008-0000-0F00-00009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9" name="Group 7036">
          <a:extLst>
            <a:ext uri="{FF2B5EF4-FFF2-40B4-BE49-F238E27FC236}">
              <a16:creationId xmlns:a16="http://schemas.microsoft.com/office/drawing/2014/main" id="{00000000-0008-0000-0F00-00000B9C3E00}"/>
            </a:ext>
          </a:extLst>
        </xdr:cNvPr>
        <xdr:cNvGrpSpPr>
          <a:grpSpLocks/>
        </xdr:cNvGrpSpPr>
      </xdr:nvGrpSpPr>
      <xdr:grpSpPr bwMode="auto">
        <a:xfrm>
          <a:off x="4105275" y="9921875"/>
          <a:ext cx="228600" cy="0"/>
          <a:chOff x="466" y="3952"/>
          <a:chExt cx="28" cy="16"/>
        </a:xfrm>
      </xdr:grpSpPr>
      <xdr:sp macro="" textlink="">
        <xdr:nvSpPr>
          <xdr:cNvPr id="4103576" name="Line 7037">
            <a:extLst>
              <a:ext uri="{FF2B5EF4-FFF2-40B4-BE49-F238E27FC236}">
                <a16:creationId xmlns:a16="http://schemas.microsoft.com/office/drawing/2014/main" id="{00000000-0008-0000-0F00-00009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7" name="Line 7038">
            <a:extLst>
              <a:ext uri="{FF2B5EF4-FFF2-40B4-BE49-F238E27FC236}">
                <a16:creationId xmlns:a16="http://schemas.microsoft.com/office/drawing/2014/main" id="{00000000-0008-0000-0F00-00009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0" name="Group 7039">
          <a:extLst>
            <a:ext uri="{FF2B5EF4-FFF2-40B4-BE49-F238E27FC236}">
              <a16:creationId xmlns:a16="http://schemas.microsoft.com/office/drawing/2014/main" id="{00000000-0008-0000-0F00-00000C9C3E00}"/>
            </a:ext>
          </a:extLst>
        </xdr:cNvPr>
        <xdr:cNvGrpSpPr>
          <a:grpSpLocks/>
        </xdr:cNvGrpSpPr>
      </xdr:nvGrpSpPr>
      <xdr:grpSpPr bwMode="auto">
        <a:xfrm>
          <a:off x="4692650" y="9921875"/>
          <a:ext cx="266700" cy="0"/>
          <a:chOff x="466" y="3952"/>
          <a:chExt cx="28" cy="16"/>
        </a:xfrm>
      </xdr:grpSpPr>
      <xdr:sp macro="" textlink="">
        <xdr:nvSpPr>
          <xdr:cNvPr id="4103574" name="Line 7040">
            <a:extLst>
              <a:ext uri="{FF2B5EF4-FFF2-40B4-BE49-F238E27FC236}">
                <a16:creationId xmlns:a16="http://schemas.microsoft.com/office/drawing/2014/main" id="{00000000-0008-0000-0F00-00009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5" name="Line 7041">
            <a:extLst>
              <a:ext uri="{FF2B5EF4-FFF2-40B4-BE49-F238E27FC236}">
                <a16:creationId xmlns:a16="http://schemas.microsoft.com/office/drawing/2014/main" id="{00000000-0008-0000-0F00-00009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1" name="Group 7042">
          <a:extLst>
            <a:ext uri="{FF2B5EF4-FFF2-40B4-BE49-F238E27FC236}">
              <a16:creationId xmlns:a16="http://schemas.microsoft.com/office/drawing/2014/main" id="{00000000-0008-0000-0F00-00000D9C3E00}"/>
            </a:ext>
          </a:extLst>
        </xdr:cNvPr>
        <xdr:cNvGrpSpPr>
          <a:grpSpLocks/>
        </xdr:cNvGrpSpPr>
      </xdr:nvGrpSpPr>
      <xdr:grpSpPr bwMode="auto">
        <a:xfrm>
          <a:off x="4692650" y="9921875"/>
          <a:ext cx="266700" cy="0"/>
          <a:chOff x="466" y="3952"/>
          <a:chExt cx="28" cy="16"/>
        </a:xfrm>
      </xdr:grpSpPr>
      <xdr:sp macro="" textlink="">
        <xdr:nvSpPr>
          <xdr:cNvPr id="4103572" name="Line 7043">
            <a:extLst>
              <a:ext uri="{FF2B5EF4-FFF2-40B4-BE49-F238E27FC236}">
                <a16:creationId xmlns:a16="http://schemas.microsoft.com/office/drawing/2014/main" id="{00000000-0008-0000-0F00-00009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3" name="Line 7044">
            <a:extLst>
              <a:ext uri="{FF2B5EF4-FFF2-40B4-BE49-F238E27FC236}">
                <a16:creationId xmlns:a16="http://schemas.microsoft.com/office/drawing/2014/main" id="{00000000-0008-0000-0F00-00009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2" name="Group 7045">
          <a:extLst>
            <a:ext uri="{FF2B5EF4-FFF2-40B4-BE49-F238E27FC236}">
              <a16:creationId xmlns:a16="http://schemas.microsoft.com/office/drawing/2014/main" id="{00000000-0008-0000-0F00-00000E9C3E00}"/>
            </a:ext>
          </a:extLst>
        </xdr:cNvPr>
        <xdr:cNvGrpSpPr>
          <a:grpSpLocks/>
        </xdr:cNvGrpSpPr>
      </xdr:nvGrpSpPr>
      <xdr:grpSpPr bwMode="auto">
        <a:xfrm>
          <a:off x="4105275" y="9921875"/>
          <a:ext cx="244475" cy="0"/>
          <a:chOff x="466" y="3952"/>
          <a:chExt cx="28" cy="16"/>
        </a:xfrm>
      </xdr:grpSpPr>
      <xdr:sp macro="" textlink="">
        <xdr:nvSpPr>
          <xdr:cNvPr id="4103570" name="Line 7046">
            <a:extLst>
              <a:ext uri="{FF2B5EF4-FFF2-40B4-BE49-F238E27FC236}">
                <a16:creationId xmlns:a16="http://schemas.microsoft.com/office/drawing/2014/main" id="{00000000-0008-0000-0F00-00009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1" name="Line 7047">
            <a:extLst>
              <a:ext uri="{FF2B5EF4-FFF2-40B4-BE49-F238E27FC236}">
                <a16:creationId xmlns:a16="http://schemas.microsoft.com/office/drawing/2014/main" id="{00000000-0008-0000-0F00-00009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83" name="Group 7048">
          <a:extLst>
            <a:ext uri="{FF2B5EF4-FFF2-40B4-BE49-F238E27FC236}">
              <a16:creationId xmlns:a16="http://schemas.microsoft.com/office/drawing/2014/main" id="{00000000-0008-0000-0F00-00000F9C3E00}"/>
            </a:ext>
          </a:extLst>
        </xdr:cNvPr>
        <xdr:cNvGrpSpPr>
          <a:grpSpLocks/>
        </xdr:cNvGrpSpPr>
      </xdr:nvGrpSpPr>
      <xdr:grpSpPr bwMode="auto">
        <a:xfrm>
          <a:off x="5470525" y="9921875"/>
          <a:ext cx="228600" cy="0"/>
          <a:chOff x="466" y="3952"/>
          <a:chExt cx="28" cy="16"/>
        </a:xfrm>
      </xdr:grpSpPr>
      <xdr:sp macro="" textlink="">
        <xdr:nvSpPr>
          <xdr:cNvPr id="4103568" name="Line 7049">
            <a:extLst>
              <a:ext uri="{FF2B5EF4-FFF2-40B4-BE49-F238E27FC236}">
                <a16:creationId xmlns:a16="http://schemas.microsoft.com/office/drawing/2014/main" id="{00000000-0008-0000-0F00-00009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9" name="Line 7050">
            <a:extLst>
              <a:ext uri="{FF2B5EF4-FFF2-40B4-BE49-F238E27FC236}">
                <a16:creationId xmlns:a16="http://schemas.microsoft.com/office/drawing/2014/main" id="{00000000-0008-0000-0F00-00009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4" name="Group 7051">
          <a:extLst>
            <a:ext uri="{FF2B5EF4-FFF2-40B4-BE49-F238E27FC236}">
              <a16:creationId xmlns:a16="http://schemas.microsoft.com/office/drawing/2014/main" id="{00000000-0008-0000-0F00-0000109C3E00}"/>
            </a:ext>
          </a:extLst>
        </xdr:cNvPr>
        <xdr:cNvGrpSpPr>
          <a:grpSpLocks/>
        </xdr:cNvGrpSpPr>
      </xdr:nvGrpSpPr>
      <xdr:grpSpPr bwMode="auto">
        <a:xfrm>
          <a:off x="4692650" y="9921875"/>
          <a:ext cx="266700" cy="0"/>
          <a:chOff x="466" y="3952"/>
          <a:chExt cx="28" cy="16"/>
        </a:xfrm>
      </xdr:grpSpPr>
      <xdr:sp macro="" textlink="">
        <xdr:nvSpPr>
          <xdr:cNvPr id="4103566" name="Line 7052">
            <a:extLst>
              <a:ext uri="{FF2B5EF4-FFF2-40B4-BE49-F238E27FC236}">
                <a16:creationId xmlns:a16="http://schemas.microsoft.com/office/drawing/2014/main" id="{00000000-0008-0000-0F00-00008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7" name="Line 7053">
            <a:extLst>
              <a:ext uri="{FF2B5EF4-FFF2-40B4-BE49-F238E27FC236}">
                <a16:creationId xmlns:a16="http://schemas.microsoft.com/office/drawing/2014/main" id="{00000000-0008-0000-0F00-00008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5" name="Group 7054">
          <a:extLst>
            <a:ext uri="{FF2B5EF4-FFF2-40B4-BE49-F238E27FC236}">
              <a16:creationId xmlns:a16="http://schemas.microsoft.com/office/drawing/2014/main" id="{00000000-0008-0000-0F00-0000119C3E00}"/>
            </a:ext>
          </a:extLst>
        </xdr:cNvPr>
        <xdr:cNvGrpSpPr>
          <a:grpSpLocks/>
        </xdr:cNvGrpSpPr>
      </xdr:nvGrpSpPr>
      <xdr:grpSpPr bwMode="auto">
        <a:xfrm>
          <a:off x="4692650" y="9921875"/>
          <a:ext cx="266700" cy="0"/>
          <a:chOff x="466" y="3952"/>
          <a:chExt cx="28" cy="16"/>
        </a:xfrm>
      </xdr:grpSpPr>
      <xdr:sp macro="" textlink="">
        <xdr:nvSpPr>
          <xdr:cNvPr id="4103564" name="Line 7055">
            <a:extLst>
              <a:ext uri="{FF2B5EF4-FFF2-40B4-BE49-F238E27FC236}">
                <a16:creationId xmlns:a16="http://schemas.microsoft.com/office/drawing/2014/main" id="{00000000-0008-0000-0F00-00008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5" name="Line 7056">
            <a:extLst>
              <a:ext uri="{FF2B5EF4-FFF2-40B4-BE49-F238E27FC236}">
                <a16:creationId xmlns:a16="http://schemas.microsoft.com/office/drawing/2014/main" id="{00000000-0008-0000-0F00-00008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6" name="Group 7057">
          <a:extLst>
            <a:ext uri="{FF2B5EF4-FFF2-40B4-BE49-F238E27FC236}">
              <a16:creationId xmlns:a16="http://schemas.microsoft.com/office/drawing/2014/main" id="{00000000-0008-0000-0F00-0000129C3E00}"/>
            </a:ext>
          </a:extLst>
        </xdr:cNvPr>
        <xdr:cNvGrpSpPr>
          <a:grpSpLocks/>
        </xdr:cNvGrpSpPr>
      </xdr:nvGrpSpPr>
      <xdr:grpSpPr bwMode="auto">
        <a:xfrm>
          <a:off x="4692650" y="9921875"/>
          <a:ext cx="266700" cy="0"/>
          <a:chOff x="466" y="3952"/>
          <a:chExt cx="28" cy="16"/>
        </a:xfrm>
      </xdr:grpSpPr>
      <xdr:sp macro="" textlink="">
        <xdr:nvSpPr>
          <xdr:cNvPr id="4103562" name="Line 7058">
            <a:extLst>
              <a:ext uri="{FF2B5EF4-FFF2-40B4-BE49-F238E27FC236}">
                <a16:creationId xmlns:a16="http://schemas.microsoft.com/office/drawing/2014/main" id="{00000000-0008-0000-0F00-00008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3" name="Line 7059">
            <a:extLst>
              <a:ext uri="{FF2B5EF4-FFF2-40B4-BE49-F238E27FC236}">
                <a16:creationId xmlns:a16="http://schemas.microsoft.com/office/drawing/2014/main" id="{00000000-0008-0000-0F00-00008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7" name="Group 7060">
          <a:extLst>
            <a:ext uri="{FF2B5EF4-FFF2-40B4-BE49-F238E27FC236}">
              <a16:creationId xmlns:a16="http://schemas.microsoft.com/office/drawing/2014/main" id="{00000000-0008-0000-0F00-0000139C3E00}"/>
            </a:ext>
          </a:extLst>
        </xdr:cNvPr>
        <xdr:cNvGrpSpPr>
          <a:grpSpLocks/>
        </xdr:cNvGrpSpPr>
      </xdr:nvGrpSpPr>
      <xdr:grpSpPr bwMode="auto">
        <a:xfrm>
          <a:off x="4692650" y="9921875"/>
          <a:ext cx="266700" cy="0"/>
          <a:chOff x="466" y="3952"/>
          <a:chExt cx="28" cy="16"/>
        </a:xfrm>
      </xdr:grpSpPr>
      <xdr:sp macro="" textlink="">
        <xdr:nvSpPr>
          <xdr:cNvPr id="4103560" name="Line 7061">
            <a:extLst>
              <a:ext uri="{FF2B5EF4-FFF2-40B4-BE49-F238E27FC236}">
                <a16:creationId xmlns:a16="http://schemas.microsoft.com/office/drawing/2014/main" id="{00000000-0008-0000-0F00-00008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1" name="Line 7062">
            <a:extLst>
              <a:ext uri="{FF2B5EF4-FFF2-40B4-BE49-F238E27FC236}">
                <a16:creationId xmlns:a16="http://schemas.microsoft.com/office/drawing/2014/main" id="{00000000-0008-0000-0F00-00008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88" name="Group 7063">
          <a:extLst>
            <a:ext uri="{FF2B5EF4-FFF2-40B4-BE49-F238E27FC236}">
              <a16:creationId xmlns:a16="http://schemas.microsoft.com/office/drawing/2014/main" id="{00000000-0008-0000-0F00-0000149C3E00}"/>
            </a:ext>
          </a:extLst>
        </xdr:cNvPr>
        <xdr:cNvGrpSpPr>
          <a:grpSpLocks/>
        </xdr:cNvGrpSpPr>
      </xdr:nvGrpSpPr>
      <xdr:grpSpPr bwMode="auto">
        <a:xfrm>
          <a:off x="4568825" y="9921875"/>
          <a:ext cx="228600" cy="0"/>
          <a:chOff x="466" y="3952"/>
          <a:chExt cx="28" cy="16"/>
        </a:xfrm>
      </xdr:grpSpPr>
      <xdr:sp macro="" textlink="">
        <xdr:nvSpPr>
          <xdr:cNvPr id="4103558" name="Line 7064">
            <a:extLst>
              <a:ext uri="{FF2B5EF4-FFF2-40B4-BE49-F238E27FC236}">
                <a16:creationId xmlns:a16="http://schemas.microsoft.com/office/drawing/2014/main" id="{00000000-0008-0000-0F00-00008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9" name="Line 7065">
            <a:extLst>
              <a:ext uri="{FF2B5EF4-FFF2-40B4-BE49-F238E27FC236}">
                <a16:creationId xmlns:a16="http://schemas.microsoft.com/office/drawing/2014/main" id="{00000000-0008-0000-0F00-00008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9" name="Group 7066">
          <a:extLst>
            <a:ext uri="{FF2B5EF4-FFF2-40B4-BE49-F238E27FC236}">
              <a16:creationId xmlns:a16="http://schemas.microsoft.com/office/drawing/2014/main" id="{00000000-0008-0000-0F00-0000159C3E00}"/>
            </a:ext>
          </a:extLst>
        </xdr:cNvPr>
        <xdr:cNvGrpSpPr>
          <a:grpSpLocks/>
        </xdr:cNvGrpSpPr>
      </xdr:nvGrpSpPr>
      <xdr:grpSpPr bwMode="auto">
        <a:xfrm>
          <a:off x="4105275" y="9921875"/>
          <a:ext cx="244475" cy="0"/>
          <a:chOff x="466" y="3952"/>
          <a:chExt cx="28" cy="16"/>
        </a:xfrm>
      </xdr:grpSpPr>
      <xdr:sp macro="" textlink="">
        <xdr:nvSpPr>
          <xdr:cNvPr id="4103556" name="Line 7067">
            <a:extLst>
              <a:ext uri="{FF2B5EF4-FFF2-40B4-BE49-F238E27FC236}">
                <a16:creationId xmlns:a16="http://schemas.microsoft.com/office/drawing/2014/main" id="{00000000-0008-0000-0F00-00008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7" name="Line 7068">
            <a:extLst>
              <a:ext uri="{FF2B5EF4-FFF2-40B4-BE49-F238E27FC236}">
                <a16:creationId xmlns:a16="http://schemas.microsoft.com/office/drawing/2014/main" id="{00000000-0008-0000-0F00-00008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0" name="Group 7069">
          <a:extLst>
            <a:ext uri="{FF2B5EF4-FFF2-40B4-BE49-F238E27FC236}">
              <a16:creationId xmlns:a16="http://schemas.microsoft.com/office/drawing/2014/main" id="{00000000-0008-0000-0F00-0000169C3E00}"/>
            </a:ext>
          </a:extLst>
        </xdr:cNvPr>
        <xdr:cNvGrpSpPr>
          <a:grpSpLocks/>
        </xdr:cNvGrpSpPr>
      </xdr:nvGrpSpPr>
      <xdr:grpSpPr bwMode="auto">
        <a:xfrm>
          <a:off x="4692650" y="9921875"/>
          <a:ext cx="266700" cy="0"/>
          <a:chOff x="466" y="3952"/>
          <a:chExt cx="28" cy="16"/>
        </a:xfrm>
      </xdr:grpSpPr>
      <xdr:sp macro="" textlink="">
        <xdr:nvSpPr>
          <xdr:cNvPr id="4103554" name="Line 7070">
            <a:extLst>
              <a:ext uri="{FF2B5EF4-FFF2-40B4-BE49-F238E27FC236}">
                <a16:creationId xmlns:a16="http://schemas.microsoft.com/office/drawing/2014/main" id="{00000000-0008-0000-0F00-00008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5" name="Line 7071">
            <a:extLst>
              <a:ext uri="{FF2B5EF4-FFF2-40B4-BE49-F238E27FC236}">
                <a16:creationId xmlns:a16="http://schemas.microsoft.com/office/drawing/2014/main" id="{00000000-0008-0000-0F00-00008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1" name="Group 7072">
          <a:extLst>
            <a:ext uri="{FF2B5EF4-FFF2-40B4-BE49-F238E27FC236}">
              <a16:creationId xmlns:a16="http://schemas.microsoft.com/office/drawing/2014/main" id="{00000000-0008-0000-0F00-0000179C3E00}"/>
            </a:ext>
          </a:extLst>
        </xdr:cNvPr>
        <xdr:cNvGrpSpPr>
          <a:grpSpLocks/>
        </xdr:cNvGrpSpPr>
      </xdr:nvGrpSpPr>
      <xdr:grpSpPr bwMode="auto">
        <a:xfrm>
          <a:off x="4105275" y="9921875"/>
          <a:ext cx="244475" cy="0"/>
          <a:chOff x="466" y="3952"/>
          <a:chExt cx="28" cy="16"/>
        </a:xfrm>
      </xdr:grpSpPr>
      <xdr:sp macro="" textlink="">
        <xdr:nvSpPr>
          <xdr:cNvPr id="4103552" name="Line 7073">
            <a:extLst>
              <a:ext uri="{FF2B5EF4-FFF2-40B4-BE49-F238E27FC236}">
                <a16:creationId xmlns:a16="http://schemas.microsoft.com/office/drawing/2014/main" id="{00000000-0008-0000-0F00-00008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3" name="Line 7074">
            <a:extLst>
              <a:ext uri="{FF2B5EF4-FFF2-40B4-BE49-F238E27FC236}">
                <a16:creationId xmlns:a16="http://schemas.microsoft.com/office/drawing/2014/main" id="{00000000-0008-0000-0F00-00008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2" name="Group 7075">
          <a:extLst>
            <a:ext uri="{FF2B5EF4-FFF2-40B4-BE49-F238E27FC236}">
              <a16:creationId xmlns:a16="http://schemas.microsoft.com/office/drawing/2014/main" id="{00000000-0008-0000-0F00-0000189C3E00}"/>
            </a:ext>
          </a:extLst>
        </xdr:cNvPr>
        <xdr:cNvGrpSpPr>
          <a:grpSpLocks/>
        </xdr:cNvGrpSpPr>
      </xdr:nvGrpSpPr>
      <xdr:grpSpPr bwMode="auto">
        <a:xfrm>
          <a:off x="4692650" y="9921875"/>
          <a:ext cx="266700" cy="0"/>
          <a:chOff x="466" y="3952"/>
          <a:chExt cx="28" cy="16"/>
        </a:xfrm>
      </xdr:grpSpPr>
      <xdr:sp macro="" textlink="">
        <xdr:nvSpPr>
          <xdr:cNvPr id="4103550" name="Line 7076">
            <a:extLst>
              <a:ext uri="{FF2B5EF4-FFF2-40B4-BE49-F238E27FC236}">
                <a16:creationId xmlns:a16="http://schemas.microsoft.com/office/drawing/2014/main" id="{00000000-0008-0000-0F00-00007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1" name="Line 7077">
            <a:extLst>
              <a:ext uri="{FF2B5EF4-FFF2-40B4-BE49-F238E27FC236}">
                <a16:creationId xmlns:a16="http://schemas.microsoft.com/office/drawing/2014/main" id="{00000000-0008-0000-0F00-00007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3" name="Group 7078">
          <a:extLst>
            <a:ext uri="{FF2B5EF4-FFF2-40B4-BE49-F238E27FC236}">
              <a16:creationId xmlns:a16="http://schemas.microsoft.com/office/drawing/2014/main" id="{00000000-0008-0000-0F00-0000199C3E00}"/>
            </a:ext>
          </a:extLst>
        </xdr:cNvPr>
        <xdr:cNvGrpSpPr>
          <a:grpSpLocks/>
        </xdr:cNvGrpSpPr>
      </xdr:nvGrpSpPr>
      <xdr:grpSpPr bwMode="auto">
        <a:xfrm>
          <a:off x="4105275" y="9921875"/>
          <a:ext cx="244475" cy="0"/>
          <a:chOff x="466" y="3952"/>
          <a:chExt cx="28" cy="16"/>
        </a:xfrm>
      </xdr:grpSpPr>
      <xdr:sp macro="" textlink="">
        <xdr:nvSpPr>
          <xdr:cNvPr id="4103548" name="Line 7079">
            <a:extLst>
              <a:ext uri="{FF2B5EF4-FFF2-40B4-BE49-F238E27FC236}">
                <a16:creationId xmlns:a16="http://schemas.microsoft.com/office/drawing/2014/main" id="{00000000-0008-0000-0F00-00007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9" name="Line 7080">
            <a:extLst>
              <a:ext uri="{FF2B5EF4-FFF2-40B4-BE49-F238E27FC236}">
                <a16:creationId xmlns:a16="http://schemas.microsoft.com/office/drawing/2014/main" id="{00000000-0008-0000-0F00-00007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4" name="Group 7081">
          <a:extLst>
            <a:ext uri="{FF2B5EF4-FFF2-40B4-BE49-F238E27FC236}">
              <a16:creationId xmlns:a16="http://schemas.microsoft.com/office/drawing/2014/main" id="{00000000-0008-0000-0F00-00001A9C3E00}"/>
            </a:ext>
          </a:extLst>
        </xdr:cNvPr>
        <xdr:cNvGrpSpPr>
          <a:grpSpLocks/>
        </xdr:cNvGrpSpPr>
      </xdr:nvGrpSpPr>
      <xdr:grpSpPr bwMode="auto">
        <a:xfrm>
          <a:off x="4692650" y="9921875"/>
          <a:ext cx="266700" cy="0"/>
          <a:chOff x="466" y="3952"/>
          <a:chExt cx="28" cy="16"/>
        </a:xfrm>
      </xdr:grpSpPr>
      <xdr:sp macro="" textlink="">
        <xdr:nvSpPr>
          <xdr:cNvPr id="4103546" name="Line 7082">
            <a:extLst>
              <a:ext uri="{FF2B5EF4-FFF2-40B4-BE49-F238E27FC236}">
                <a16:creationId xmlns:a16="http://schemas.microsoft.com/office/drawing/2014/main" id="{00000000-0008-0000-0F00-00007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7" name="Line 7083">
            <a:extLst>
              <a:ext uri="{FF2B5EF4-FFF2-40B4-BE49-F238E27FC236}">
                <a16:creationId xmlns:a16="http://schemas.microsoft.com/office/drawing/2014/main" id="{00000000-0008-0000-0F00-00007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5" name="Group 7084">
          <a:extLst>
            <a:ext uri="{FF2B5EF4-FFF2-40B4-BE49-F238E27FC236}">
              <a16:creationId xmlns:a16="http://schemas.microsoft.com/office/drawing/2014/main" id="{00000000-0008-0000-0F00-00001B9C3E00}"/>
            </a:ext>
          </a:extLst>
        </xdr:cNvPr>
        <xdr:cNvGrpSpPr>
          <a:grpSpLocks/>
        </xdr:cNvGrpSpPr>
      </xdr:nvGrpSpPr>
      <xdr:grpSpPr bwMode="auto">
        <a:xfrm>
          <a:off x="4105275" y="9921875"/>
          <a:ext cx="244475" cy="0"/>
          <a:chOff x="466" y="3952"/>
          <a:chExt cx="28" cy="16"/>
        </a:xfrm>
      </xdr:grpSpPr>
      <xdr:sp macro="" textlink="">
        <xdr:nvSpPr>
          <xdr:cNvPr id="4103544" name="Line 7085">
            <a:extLst>
              <a:ext uri="{FF2B5EF4-FFF2-40B4-BE49-F238E27FC236}">
                <a16:creationId xmlns:a16="http://schemas.microsoft.com/office/drawing/2014/main" id="{00000000-0008-0000-0F00-00007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5" name="Line 7086">
            <a:extLst>
              <a:ext uri="{FF2B5EF4-FFF2-40B4-BE49-F238E27FC236}">
                <a16:creationId xmlns:a16="http://schemas.microsoft.com/office/drawing/2014/main" id="{00000000-0008-0000-0F00-00007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6" name="Group 7087">
          <a:extLst>
            <a:ext uri="{FF2B5EF4-FFF2-40B4-BE49-F238E27FC236}">
              <a16:creationId xmlns:a16="http://schemas.microsoft.com/office/drawing/2014/main" id="{00000000-0008-0000-0F00-00001C9C3E00}"/>
            </a:ext>
          </a:extLst>
        </xdr:cNvPr>
        <xdr:cNvGrpSpPr>
          <a:grpSpLocks/>
        </xdr:cNvGrpSpPr>
      </xdr:nvGrpSpPr>
      <xdr:grpSpPr bwMode="auto">
        <a:xfrm>
          <a:off x="4105275" y="9921875"/>
          <a:ext cx="244475" cy="0"/>
          <a:chOff x="466" y="3952"/>
          <a:chExt cx="28" cy="16"/>
        </a:xfrm>
      </xdr:grpSpPr>
      <xdr:sp macro="" textlink="">
        <xdr:nvSpPr>
          <xdr:cNvPr id="4103542" name="Line 7088">
            <a:extLst>
              <a:ext uri="{FF2B5EF4-FFF2-40B4-BE49-F238E27FC236}">
                <a16:creationId xmlns:a16="http://schemas.microsoft.com/office/drawing/2014/main" id="{00000000-0008-0000-0F00-00007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3" name="Line 7089">
            <a:extLst>
              <a:ext uri="{FF2B5EF4-FFF2-40B4-BE49-F238E27FC236}">
                <a16:creationId xmlns:a16="http://schemas.microsoft.com/office/drawing/2014/main" id="{00000000-0008-0000-0F00-00007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7" name="Group 7090">
          <a:extLst>
            <a:ext uri="{FF2B5EF4-FFF2-40B4-BE49-F238E27FC236}">
              <a16:creationId xmlns:a16="http://schemas.microsoft.com/office/drawing/2014/main" id="{00000000-0008-0000-0F00-00001D9C3E00}"/>
            </a:ext>
          </a:extLst>
        </xdr:cNvPr>
        <xdr:cNvGrpSpPr>
          <a:grpSpLocks/>
        </xdr:cNvGrpSpPr>
      </xdr:nvGrpSpPr>
      <xdr:grpSpPr bwMode="auto">
        <a:xfrm>
          <a:off x="4105275" y="9921875"/>
          <a:ext cx="244475" cy="0"/>
          <a:chOff x="466" y="3952"/>
          <a:chExt cx="28" cy="16"/>
        </a:xfrm>
      </xdr:grpSpPr>
      <xdr:sp macro="" textlink="">
        <xdr:nvSpPr>
          <xdr:cNvPr id="4103540" name="Line 7091">
            <a:extLst>
              <a:ext uri="{FF2B5EF4-FFF2-40B4-BE49-F238E27FC236}">
                <a16:creationId xmlns:a16="http://schemas.microsoft.com/office/drawing/2014/main" id="{00000000-0008-0000-0F00-00007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1" name="Line 7092">
            <a:extLst>
              <a:ext uri="{FF2B5EF4-FFF2-40B4-BE49-F238E27FC236}">
                <a16:creationId xmlns:a16="http://schemas.microsoft.com/office/drawing/2014/main" id="{00000000-0008-0000-0F00-00007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8" name="Group 7093">
          <a:extLst>
            <a:ext uri="{FF2B5EF4-FFF2-40B4-BE49-F238E27FC236}">
              <a16:creationId xmlns:a16="http://schemas.microsoft.com/office/drawing/2014/main" id="{00000000-0008-0000-0F00-00001E9C3E00}"/>
            </a:ext>
          </a:extLst>
        </xdr:cNvPr>
        <xdr:cNvGrpSpPr>
          <a:grpSpLocks/>
        </xdr:cNvGrpSpPr>
      </xdr:nvGrpSpPr>
      <xdr:grpSpPr bwMode="auto">
        <a:xfrm>
          <a:off x="4105275" y="9921875"/>
          <a:ext cx="244475" cy="0"/>
          <a:chOff x="466" y="3952"/>
          <a:chExt cx="28" cy="16"/>
        </a:xfrm>
      </xdr:grpSpPr>
      <xdr:sp macro="" textlink="">
        <xdr:nvSpPr>
          <xdr:cNvPr id="4103538" name="Line 7094">
            <a:extLst>
              <a:ext uri="{FF2B5EF4-FFF2-40B4-BE49-F238E27FC236}">
                <a16:creationId xmlns:a16="http://schemas.microsoft.com/office/drawing/2014/main" id="{00000000-0008-0000-0F00-00007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9" name="Line 7095">
            <a:extLst>
              <a:ext uri="{FF2B5EF4-FFF2-40B4-BE49-F238E27FC236}">
                <a16:creationId xmlns:a16="http://schemas.microsoft.com/office/drawing/2014/main" id="{00000000-0008-0000-0F00-00007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199" name="Group 7096">
          <a:extLst>
            <a:ext uri="{FF2B5EF4-FFF2-40B4-BE49-F238E27FC236}">
              <a16:creationId xmlns:a16="http://schemas.microsoft.com/office/drawing/2014/main" id="{00000000-0008-0000-0F00-00001F9C3E00}"/>
            </a:ext>
          </a:extLst>
        </xdr:cNvPr>
        <xdr:cNvGrpSpPr>
          <a:grpSpLocks/>
        </xdr:cNvGrpSpPr>
      </xdr:nvGrpSpPr>
      <xdr:grpSpPr bwMode="auto">
        <a:xfrm>
          <a:off x="5127625" y="9921875"/>
          <a:ext cx="0" cy="0"/>
          <a:chOff x="466" y="3952"/>
          <a:chExt cx="28" cy="16"/>
        </a:xfrm>
      </xdr:grpSpPr>
      <xdr:sp macro="" textlink="">
        <xdr:nvSpPr>
          <xdr:cNvPr id="4103536" name="Line 7097">
            <a:extLst>
              <a:ext uri="{FF2B5EF4-FFF2-40B4-BE49-F238E27FC236}">
                <a16:creationId xmlns:a16="http://schemas.microsoft.com/office/drawing/2014/main" id="{00000000-0008-0000-0F00-00007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7" name="Line 7098">
            <a:extLst>
              <a:ext uri="{FF2B5EF4-FFF2-40B4-BE49-F238E27FC236}">
                <a16:creationId xmlns:a16="http://schemas.microsoft.com/office/drawing/2014/main" id="{00000000-0008-0000-0F00-00007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0" name="Group 7099">
          <a:extLst>
            <a:ext uri="{FF2B5EF4-FFF2-40B4-BE49-F238E27FC236}">
              <a16:creationId xmlns:a16="http://schemas.microsoft.com/office/drawing/2014/main" id="{00000000-0008-0000-0F00-0000209C3E00}"/>
            </a:ext>
          </a:extLst>
        </xdr:cNvPr>
        <xdr:cNvGrpSpPr>
          <a:grpSpLocks/>
        </xdr:cNvGrpSpPr>
      </xdr:nvGrpSpPr>
      <xdr:grpSpPr bwMode="auto">
        <a:xfrm>
          <a:off x="5127625" y="9921875"/>
          <a:ext cx="0" cy="0"/>
          <a:chOff x="466" y="3952"/>
          <a:chExt cx="28" cy="16"/>
        </a:xfrm>
      </xdr:grpSpPr>
      <xdr:sp macro="" textlink="">
        <xdr:nvSpPr>
          <xdr:cNvPr id="4103534" name="Line 7100">
            <a:extLst>
              <a:ext uri="{FF2B5EF4-FFF2-40B4-BE49-F238E27FC236}">
                <a16:creationId xmlns:a16="http://schemas.microsoft.com/office/drawing/2014/main" id="{00000000-0008-0000-0F00-00006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5" name="Line 7101">
            <a:extLst>
              <a:ext uri="{FF2B5EF4-FFF2-40B4-BE49-F238E27FC236}">
                <a16:creationId xmlns:a16="http://schemas.microsoft.com/office/drawing/2014/main" id="{00000000-0008-0000-0F00-00006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1" name="Group 7102">
          <a:extLst>
            <a:ext uri="{FF2B5EF4-FFF2-40B4-BE49-F238E27FC236}">
              <a16:creationId xmlns:a16="http://schemas.microsoft.com/office/drawing/2014/main" id="{00000000-0008-0000-0F00-0000219C3E00}"/>
            </a:ext>
          </a:extLst>
        </xdr:cNvPr>
        <xdr:cNvGrpSpPr>
          <a:grpSpLocks/>
        </xdr:cNvGrpSpPr>
      </xdr:nvGrpSpPr>
      <xdr:grpSpPr bwMode="auto">
        <a:xfrm>
          <a:off x="5127625" y="9921875"/>
          <a:ext cx="0" cy="0"/>
          <a:chOff x="466" y="3952"/>
          <a:chExt cx="28" cy="16"/>
        </a:xfrm>
      </xdr:grpSpPr>
      <xdr:sp macro="" textlink="">
        <xdr:nvSpPr>
          <xdr:cNvPr id="4103532" name="Line 7103">
            <a:extLst>
              <a:ext uri="{FF2B5EF4-FFF2-40B4-BE49-F238E27FC236}">
                <a16:creationId xmlns:a16="http://schemas.microsoft.com/office/drawing/2014/main" id="{00000000-0008-0000-0F00-00006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3" name="Line 7104">
            <a:extLst>
              <a:ext uri="{FF2B5EF4-FFF2-40B4-BE49-F238E27FC236}">
                <a16:creationId xmlns:a16="http://schemas.microsoft.com/office/drawing/2014/main" id="{00000000-0008-0000-0F00-00006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2" name="Group 7105">
          <a:extLst>
            <a:ext uri="{FF2B5EF4-FFF2-40B4-BE49-F238E27FC236}">
              <a16:creationId xmlns:a16="http://schemas.microsoft.com/office/drawing/2014/main" id="{00000000-0008-0000-0F00-0000229C3E00}"/>
            </a:ext>
          </a:extLst>
        </xdr:cNvPr>
        <xdr:cNvGrpSpPr>
          <a:grpSpLocks/>
        </xdr:cNvGrpSpPr>
      </xdr:nvGrpSpPr>
      <xdr:grpSpPr bwMode="auto">
        <a:xfrm>
          <a:off x="5127625" y="9921875"/>
          <a:ext cx="0" cy="0"/>
          <a:chOff x="466" y="3952"/>
          <a:chExt cx="28" cy="16"/>
        </a:xfrm>
      </xdr:grpSpPr>
      <xdr:sp macro="" textlink="">
        <xdr:nvSpPr>
          <xdr:cNvPr id="4103530" name="Line 7106">
            <a:extLst>
              <a:ext uri="{FF2B5EF4-FFF2-40B4-BE49-F238E27FC236}">
                <a16:creationId xmlns:a16="http://schemas.microsoft.com/office/drawing/2014/main" id="{00000000-0008-0000-0F00-00006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1" name="Line 7107">
            <a:extLst>
              <a:ext uri="{FF2B5EF4-FFF2-40B4-BE49-F238E27FC236}">
                <a16:creationId xmlns:a16="http://schemas.microsoft.com/office/drawing/2014/main" id="{00000000-0008-0000-0F00-00006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203" name="Group 7108">
          <a:extLst>
            <a:ext uri="{FF2B5EF4-FFF2-40B4-BE49-F238E27FC236}">
              <a16:creationId xmlns:a16="http://schemas.microsoft.com/office/drawing/2014/main" id="{00000000-0008-0000-0F00-0000239C3E00}"/>
            </a:ext>
          </a:extLst>
        </xdr:cNvPr>
        <xdr:cNvGrpSpPr>
          <a:grpSpLocks/>
        </xdr:cNvGrpSpPr>
      </xdr:nvGrpSpPr>
      <xdr:grpSpPr bwMode="auto">
        <a:xfrm>
          <a:off x="4038600" y="9921875"/>
          <a:ext cx="266700" cy="0"/>
          <a:chOff x="466" y="3952"/>
          <a:chExt cx="28" cy="16"/>
        </a:xfrm>
      </xdr:grpSpPr>
      <xdr:sp macro="" textlink="">
        <xdr:nvSpPr>
          <xdr:cNvPr id="4103528" name="Line 7109">
            <a:extLst>
              <a:ext uri="{FF2B5EF4-FFF2-40B4-BE49-F238E27FC236}">
                <a16:creationId xmlns:a16="http://schemas.microsoft.com/office/drawing/2014/main" id="{00000000-0008-0000-0F00-00006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9" name="Line 7110">
            <a:extLst>
              <a:ext uri="{FF2B5EF4-FFF2-40B4-BE49-F238E27FC236}">
                <a16:creationId xmlns:a16="http://schemas.microsoft.com/office/drawing/2014/main" id="{00000000-0008-0000-0F00-00006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204" name="Group 7111">
          <a:extLst>
            <a:ext uri="{FF2B5EF4-FFF2-40B4-BE49-F238E27FC236}">
              <a16:creationId xmlns:a16="http://schemas.microsoft.com/office/drawing/2014/main" id="{00000000-0008-0000-0F00-0000249C3E00}"/>
            </a:ext>
          </a:extLst>
        </xdr:cNvPr>
        <xdr:cNvGrpSpPr>
          <a:grpSpLocks/>
        </xdr:cNvGrpSpPr>
      </xdr:nvGrpSpPr>
      <xdr:grpSpPr bwMode="auto">
        <a:xfrm>
          <a:off x="4019550" y="9921875"/>
          <a:ext cx="266700" cy="0"/>
          <a:chOff x="466" y="3952"/>
          <a:chExt cx="28" cy="16"/>
        </a:xfrm>
      </xdr:grpSpPr>
      <xdr:sp macro="" textlink="">
        <xdr:nvSpPr>
          <xdr:cNvPr id="4103526" name="Line 7112">
            <a:extLst>
              <a:ext uri="{FF2B5EF4-FFF2-40B4-BE49-F238E27FC236}">
                <a16:creationId xmlns:a16="http://schemas.microsoft.com/office/drawing/2014/main" id="{00000000-0008-0000-0F00-00006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7" name="Line 7113">
            <a:extLst>
              <a:ext uri="{FF2B5EF4-FFF2-40B4-BE49-F238E27FC236}">
                <a16:creationId xmlns:a16="http://schemas.microsoft.com/office/drawing/2014/main" id="{00000000-0008-0000-0F00-00006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05" name="Group 7114">
          <a:extLst>
            <a:ext uri="{FF2B5EF4-FFF2-40B4-BE49-F238E27FC236}">
              <a16:creationId xmlns:a16="http://schemas.microsoft.com/office/drawing/2014/main" id="{00000000-0008-0000-0F00-0000259C3E00}"/>
            </a:ext>
          </a:extLst>
        </xdr:cNvPr>
        <xdr:cNvGrpSpPr>
          <a:grpSpLocks/>
        </xdr:cNvGrpSpPr>
      </xdr:nvGrpSpPr>
      <xdr:grpSpPr bwMode="auto">
        <a:xfrm>
          <a:off x="4048125" y="9921875"/>
          <a:ext cx="266700" cy="0"/>
          <a:chOff x="466" y="3952"/>
          <a:chExt cx="28" cy="16"/>
        </a:xfrm>
      </xdr:grpSpPr>
      <xdr:sp macro="" textlink="">
        <xdr:nvSpPr>
          <xdr:cNvPr id="4103524" name="Line 7115">
            <a:extLst>
              <a:ext uri="{FF2B5EF4-FFF2-40B4-BE49-F238E27FC236}">
                <a16:creationId xmlns:a16="http://schemas.microsoft.com/office/drawing/2014/main" id="{00000000-0008-0000-0F00-00006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5" name="Line 7116">
            <a:extLst>
              <a:ext uri="{FF2B5EF4-FFF2-40B4-BE49-F238E27FC236}">
                <a16:creationId xmlns:a16="http://schemas.microsoft.com/office/drawing/2014/main" id="{00000000-0008-0000-0F00-00006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206" name="Group 7117">
          <a:extLst>
            <a:ext uri="{FF2B5EF4-FFF2-40B4-BE49-F238E27FC236}">
              <a16:creationId xmlns:a16="http://schemas.microsoft.com/office/drawing/2014/main" id="{00000000-0008-0000-0F00-0000269C3E00}"/>
            </a:ext>
          </a:extLst>
        </xdr:cNvPr>
        <xdr:cNvGrpSpPr>
          <a:grpSpLocks/>
        </xdr:cNvGrpSpPr>
      </xdr:nvGrpSpPr>
      <xdr:grpSpPr bwMode="auto">
        <a:xfrm>
          <a:off x="4625975" y="9921875"/>
          <a:ext cx="266700" cy="0"/>
          <a:chOff x="466" y="3952"/>
          <a:chExt cx="28" cy="16"/>
        </a:xfrm>
      </xdr:grpSpPr>
      <xdr:sp macro="" textlink="">
        <xdr:nvSpPr>
          <xdr:cNvPr id="4103522" name="Line 7118">
            <a:extLst>
              <a:ext uri="{FF2B5EF4-FFF2-40B4-BE49-F238E27FC236}">
                <a16:creationId xmlns:a16="http://schemas.microsoft.com/office/drawing/2014/main" id="{00000000-0008-0000-0F00-00006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3" name="Line 7119">
            <a:extLst>
              <a:ext uri="{FF2B5EF4-FFF2-40B4-BE49-F238E27FC236}">
                <a16:creationId xmlns:a16="http://schemas.microsoft.com/office/drawing/2014/main" id="{00000000-0008-0000-0F00-00006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207" name="Group 7120">
          <a:extLst>
            <a:ext uri="{FF2B5EF4-FFF2-40B4-BE49-F238E27FC236}">
              <a16:creationId xmlns:a16="http://schemas.microsoft.com/office/drawing/2014/main" id="{00000000-0008-0000-0F00-0000279C3E00}"/>
            </a:ext>
          </a:extLst>
        </xdr:cNvPr>
        <xdr:cNvGrpSpPr>
          <a:grpSpLocks/>
        </xdr:cNvGrpSpPr>
      </xdr:nvGrpSpPr>
      <xdr:grpSpPr bwMode="auto">
        <a:xfrm>
          <a:off x="4654550" y="9921875"/>
          <a:ext cx="266700" cy="0"/>
          <a:chOff x="466" y="3952"/>
          <a:chExt cx="28" cy="16"/>
        </a:xfrm>
      </xdr:grpSpPr>
      <xdr:sp macro="" textlink="">
        <xdr:nvSpPr>
          <xdr:cNvPr id="4103520" name="Line 7121">
            <a:extLst>
              <a:ext uri="{FF2B5EF4-FFF2-40B4-BE49-F238E27FC236}">
                <a16:creationId xmlns:a16="http://schemas.microsoft.com/office/drawing/2014/main" id="{00000000-0008-0000-0F00-00006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1" name="Line 7122">
            <a:extLst>
              <a:ext uri="{FF2B5EF4-FFF2-40B4-BE49-F238E27FC236}">
                <a16:creationId xmlns:a16="http://schemas.microsoft.com/office/drawing/2014/main" id="{00000000-0008-0000-0F00-00006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208" name="Group 7123">
          <a:extLst>
            <a:ext uri="{FF2B5EF4-FFF2-40B4-BE49-F238E27FC236}">
              <a16:creationId xmlns:a16="http://schemas.microsoft.com/office/drawing/2014/main" id="{00000000-0008-0000-0F00-0000289C3E00}"/>
            </a:ext>
          </a:extLst>
        </xdr:cNvPr>
        <xdr:cNvGrpSpPr>
          <a:grpSpLocks/>
        </xdr:cNvGrpSpPr>
      </xdr:nvGrpSpPr>
      <xdr:grpSpPr bwMode="auto">
        <a:xfrm>
          <a:off x="4645025" y="9921875"/>
          <a:ext cx="266700" cy="0"/>
          <a:chOff x="466" y="3952"/>
          <a:chExt cx="28" cy="16"/>
        </a:xfrm>
      </xdr:grpSpPr>
      <xdr:sp macro="" textlink="">
        <xdr:nvSpPr>
          <xdr:cNvPr id="4103518" name="Line 7124">
            <a:extLst>
              <a:ext uri="{FF2B5EF4-FFF2-40B4-BE49-F238E27FC236}">
                <a16:creationId xmlns:a16="http://schemas.microsoft.com/office/drawing/2014/main" id="{00000000-0008-0000-0F00-00005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9" name="Line 7125">
            <a:extLst>
              <a:ext uri="{FF2B5EF4-FFF2-40B4-BE49-F238E27FC236}">
                <a16:creationId xmlns:a16="http://schemas.microsoft.com/office/drawing/2014/main" id="{00000000-0008-0000-0F00-00005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209" name="Group 7126">
          <a:extLst>
            <a:ext uri="{FF2B5EF4-FFF2-40B4-BE49-F238E27FC236}">
              <a16:creationId xmlns:a16="http://schemas.microsoft.com/office/drawing/2014/main" id="{00000000-0008-0000-0F00-0000299C3E00}"/>
            </a:ext>
          </a:extLst>
        </xdr:cNvPr>
        <xdr:cNvGrpSpPr>
          <a:grpSpLocks/>
        </xdr:cNvGrpSpPr>
      </xdr:nvGrpSpPr>
      <xdr:grpSpPr bwMode="auto">
        <a:xfrm>
          <a:off x="4029075" y="9921875"/>
          <a:ext cx="266700" cy="0"/>
          <a:chOff x="466" y="3952"/>
          <a:chExt cx="28" cy="16"/>
        </a:xfrm>
      </xdr:grpSpPr>
      <xdr:sp macro="" textlink="">
        <xdr:nvSpPr>
          <xdr:cNvPr id="4103516" name="Line 7127">
            <a:extLst>
              <a:ext uri="{FF2B5EF4-FFF2-40B4-BE49-F238E27FC236}">
                <a16:creationId xmlns:a16="http://schemas.microsoft.com/office/drawing/2014/main" id="{00000000-0008-0000-0F00-00005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7" name="Line 7128">
            <a:extLst>
              <a:ext uri="{FF2B5EF4-FFF2-40B4-BE49-F238E27FC236}">
                <a16:creationId xmlns:a16="http://schemas.microsoft.com/office/drawing/2014/main" id="{00000000-0008-0000-0F00-00005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210" name="Group 7129">
          <a:extLst>
            <a:ext uri="{FF2B5EF4-FFF2-40B4-BE49-F238E27FC236}">
              <a16:creationId xmlns:a16="http://schemas.microsoft.com/office/drawing/2014/main" id="{00000000-0008-0000-0F00-00002A9C3E00}"/>
            </a:ext>
          </a:extLst>
        </xdr:cNvPr>
        <xdr:cNvGrpSpPr>
          <a:grpSpLocks/>
        </xdr:cNvGrpSpPr>
      </xdr:nvGrpSpPr>
      <xdr:grpSpPr bwMode="auto">
        <a:xfrm>
          <a:off x="4076700" y="9921875"/>
          <a:ext cx="273050" cy="0"/>
          <a:chOff x="466" y="3952"/>
          <a:chExt cx="28" cy="16"/>
        </a:xfrm>
      </xdr:grpSpPr>
      <xdr:sp macro="" textlink="">
        <xdr:nvSpPr>
          <xdr:cNvPr id="4103514" name="Line 7130">
            <a:extLst>
              <a:ext uri="{FF2B5EF4-FFF2-40B4-BE49-F238E27FC236}">
                <a16:creationId xmlns:a16="http://schemas.microsoft.com/office/drawing/2014/main" id="{00000000-0008-0000-0F00-00005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5" name="Line 7131">
            <a:extLst>
              <a:ext uri="{FF2B5EF4-FFF2-40B4-BE49-F238E27FC236}">
                <a16:creationId xmlns:a16="http://schemas.microsoft.com/office/drawing/2014/main" id="{00000000-0008-0000-0F00-00005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211" name="Group 7132">
          <a:extLst>
            <a:ext uri="{FF2B5EF4-FFF2-40B4-BE49-F238E27FC236}">
              <a16:creationId xmlns:a16="http://schemas.microsoft.com/office/drawing/2014/main" id="{00000000-0008-0000-0F00-00002B9C3E00}"/>
            </a:ext>
          </a:extLst>
        </xdr:cNvPr>
        <xdr:cNvGrpSpPr>
          <a:grpSpLocks/>
        </xdr:cNvGrpSpPr>
      </xdr:nvGrpSpPr>
      <xdr:grpSpPr bwMode="auto">
        <a:xfrm>
          <a:off x="4057650" y="9921875"/>
          <a:ext cx="266700" cy="0"/>
          <a:chOff x="466" y="3952"/>
          <a:chExt cx="28" cy="16"/>
        </a:xfrm>
      </xdr:grpSpPr>
      <xdr:sp macro="" textlink="">
        <xdr:nvSpPr>
          <xdr:cNvPr id="4103512" name="Line 7133">
            <a:extLst>
              <a:ext uri="{FF2B5EF4-FFF2-40B4-BE49-F238E27FC236}">
                <a16:creationId xmlns:a16="http://schemas.microsoft.com/office/drawing/2014/main" id="{00000000-0008-0000-0F00-00005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3" name="Line 7134">
            <a:extLst>
              <a:ext uri="{FF2B5EF4-FFF2-40B4-BE49-F238E27FC236}">
                <a16:creationId xmlns:a16="http://schemas.microsoft.com/office/drawing/2014/main" id="{00000000-0008-0000-0F00-00005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12" name="Group 7135">
          <a:extLst>
            <a:ext uri="{FF2B5EF4-FFF2-40B4-BE49-F238E27FC236}">
              <a16:creationId xmlns:a16="http://schemas.microsoft.com/office/drawing/2014/main" id="{00000000-0008-0000-0F00-00002C9C3E00}"/>
            </a:ext>
          </a:extLst>
        </xdr:cNvPr>
        <xdr:cNvGrpSpPr>
          <a:grpSpLocks/>
        </xdr:cNvGrpSpPr>
      </xdr:nvGrpSpPr>
      <xdr:grpSpPr bwMode="auto">
        <a:xfrm>
          <a:off x="4048125" y="9921875"/>
          <a:ext cx="266700" cy="0"/>
          <a:chOff x="466" y="3952"/>
          <a:chExt cx="28" cy="16"/>
        </a:xfrm>
      </xdr:grpSpPr>
      <xdr:sp macro="" textlink="">
        <xdr:nvSpPr>
          <xdr:cNvPr id="4103510" name="Line 7136">
            <a:extLst>
              <a:ext uri="{FF2B5EF4-FFF2-40B4-BE49-F238E27FC236}">
                <a16:creationId xmlns:a16="http://schemas.microsoft.com/office/drawing/2014/main" id="{00000000-0008-0000-0F00-00005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1" name="Line 7137">
            <a:extLst>
              <a:ext uri="{FF2B5EF4-FFF2-40B4-BE49-F238E27FC236}">
                <a16:creationId xmlns:a16="http://schemas.microsoft.com/office/drawing/2014/main" id="{00000000-0008-0000-0F00-00005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3" name="Group 7138">
          <a:extLst>
            <a:ext uri="{FF2B5EF4-FFF2-40B4-BE49-F238E27FC236}">
              <a16:creationId xmlns:a16="http://schemas.microsoft.com/office/drawing/2014/main" id="{00000000-0008-0000-0F00-00002D9C3E00}"/>
            </a:ext>
          </a:extLst>
        </xdr:cNvPr>
        <xdr:cNvGrpSpPr>
          <a:grpSpLocks/>
        </xdr:cNvGrpSpPr>
      </xdr:nvGrpSpPr>
      <xdr:grpSpPr bwMode="auto">
        <a:xfrm>
          <a:off x="4105275" y="9921875"/>
          <a:ext cx="244475" cy="0"/>
          <a:chOff x="466" y="3952"/>
          <a:chExt cx="28" cy="16"/>
        </a:xfrm>
      </xdr:grpSpPr>
      <xdr:sp macro="" textlink="">
        <xdr:nvSpPr>
          <xdr:cNvPr id="4103508" name="Line 7139">
            <a:extLst>
              <a:ext uri="{FF2B5EF4-FFF2-40B4-BE49-F238E27FC236}">
                <a16:creationId xmlns:a16="http://schemas.microsoft.com/office/drawing/2014/main" id="{00000000-0008-0000-0F00-00005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9" name="Line 7140">
            <a:extLst>
              <a:ext uri="{FF2B5EF4-FFF2-40B4-BE49-F238E27FC236}">
                <a16:creationId xmlns:a16="http://schemas.microsoft.com/office/drawing/2014/main" id="{00000000-0008-0000-0F00-00005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4" name="Group 7141">
          <a:extLst>
            <a:ext uri="{FF2B5EF4-FFF2-40B4-BE49-F238E27FC236}">
              <a16:creationId xmlns:a16="http://schemas.microsoft.com/office/drawing/2014/main" id="{00000000-0008-0000-0F00-00002E9C3E00}"/>
            </a:ext>
          </a:extLst>
        </xdr:cNvPr>
        <xdr:cNvGrpSpPr>
          <a:grpSpLocks/>
        </xdr:cNvGrpSpPr>
      </xdr:nvGrpSpPr>
      <xdr:grpSpPr bwMode="auto">
        <a:xfrm>
          <a:off x="4105275" y="9921875"/>
          <a:ext cx="244475" cy="0"/>
          <a:chOff x="466" y="3952"/>
          <a:chExt cx="28" cy="16"/>
        </a:xfrm>
      </xdr:grpSpPr>
      <xdr:sp macro="" textlink="">
        <xdr:nvSpPr>
          <xdr:cNvPr id="4103506" name="Line 7142">
            <a:extLst>
              <a:ext uri="{FF2B5EF4-FFF2-40B4-BE49-F238E27FC236}">
                <a16:creationId xmlns:a16="http://schemas.microsoft.com/office/drawing/2014/main" id="{00000000-0008-0000-0F00-00005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7" name="Line 7143">
            <a:extLst>
              <a:ext uri="{FF2B5EF4-FFF2-40B4-BE49-F238E27FC236}">
                <a16:creationId xmlns:a16="http://schemas.microsoft.com/office/drawing/2014/main" id="{00000000-0008-0000-0F00-00005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5" name="Group 7144">
          <a:extLst>
            <a:ext uri="{FF2B5EF4-FFF2-40B4-BE49-F238E27FC236}">
              <a16:creationId xmlns:a16="http://schemas.microsoft.com/office/drawing/2014/main" id="{00000000-0008-0000-0F00-00002F9C3E00}"/>
            </a:ext>
          </a:extLst>
        </xdr:cNvPr>
        <xdr:cNvGrpSpPr>
          <a:grpSpLocks/>
        </xdr:cNvGrpSpPr>
      </xdr:nvGrpSpPr>
      <xdr:grpSpPr bwMode="auto">
        <a:xfrm>
          <a:off x="4105275" y="9921875"/>
          <a:ext cx="244475" cy="0"/>
          <a:chOff x="466" y="3952"/>
          <a:chExt cx="28" cy="16"/>
        </a:xfrm>
      </xdr:grpSpPr>
      <xdr:sp macro="" textlink="">
        <xdr:nvSpPr>
          <xdr:cNvPr id="4103504" name="Line 7145">
            <a:extLst>
              <a:ext uri="{FF2B5EF4-FFF2-40B4-BE49-F238E27FC236}">
                <a16:creationId xmlns:a16="http://schemas.microsoft.com/office/drawing/2014/main" id="{00000000-0008-0000-0F00-00005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5" name="Line 7146">
            <a:extLst>
              <a:ext uri="{FF2B5EF4-FFF2-40B4-BE49-F238E27FC236}">
                <a16:creationId xmlns:a16="http://schemas.microsoft.com/office/drawing/2014/main" id="{00000000-0008-0000-0F00-00005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6" name="Group 7147">
          <a:extLst>
            <a:ext uri="{FF2B5EF4-FFF2-40B4-BE49-F238E27FC236}">
              <a16:creationId xmlns:a16="http://schemas.microsoft.com/office/drawing/2014/main" id="{00000000-0008-0000-0F00-0000309C3E00}"/>
            </a:ext>
          </a:extLst>
        </xdr:cNvPr>
        <xdr:cNvGrpSpPr>
          <a:grpSpLocks/>
        </xdr:cNvGrpSpPr>
      </xdr:nvGrpSpPr>
      <xdr:grpSpPr bwMode="auto">
        <a:xfrm>
          <a:off x="4105275" y="9921875"/>
          <a:ext cx="244475" cy="0"/>
          <a:chOff x="466" y="3952"/>
          <a:chExt cx="28" cy="16"/>
        </a:xfrm>
      </xdr:grpSpPr>
      <xdr:sp macro="" textlink="">
        <xdr:nvSpPr>
          <xdr:cNvPr id="4103502" name="Line 7148">
            <a:extLst>
              <a:ext uri="{FF2B5EF4-FFF2-40B4-BE49-F238E27FC236}">
                <a16:creationId xmlns:a16="http://schemas.microsoft.com/office/drawing/2014/main" id="{00000000-0008-0000-0F00-00004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3" name="Line 7149">
            <a:extLst>
              <a:ext uri="{FF2B5EF4-FFF2-40B4-BE49-F238E27FC236}">
                <a16:creationId xmlns:a16="http://schemas.microsoft.com/office/drawing/2014/main" id="{00000000-0008-0000-0F00-00004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7" name="Group 7150">
          <a:extLst>
            <a:ext uri="{FF2B5EF4-FFF2-40B4-BE49-F238E27FC236}">
              <a16:creationId xmlns:a16="http://schemas.microsoft.com/office/drawing/2014/main" id="{00000000-0008-0000-0F00-0000319C3E00}"/>
            </a:ext>
          </a:extLst>
        </xdr:cNvPr>
        <xdr:cNvGrpSpPr>
          <a:grpSpLocks/>
        </xdr:cNvGrpSpPr>
      </xdr:nvGrpSpPr>
      <xdr:grpSpPr bwMode="auto">
        <a:xfrm>
          <a:off x="4105275" y="9921875"/>
          <a:ext cx="244475" cy="0"/>
          <a:chOff x="466" y="3952"/>
          <a:chExt cx="28" cy="16"/>
        </a:xfrm>
      </xdr:grpSpPr>
      <xdr:sp macro="" textlink="">
        <xdr:nvSpPr>
          <xdr:cNvPr id="4103500" name="Line 7151">
            <a:extLst>
              <a:ext uri="{FF2B5EF4-FFF2-40B4-BE49-F238E27FC236}">
                <a16:creationId xmlns:a16="http://schemas.microsoft.com/office/drawing/2014/main" id="{00000000-0008-0000-0F00-00004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1" name="Line 7152">
            <a:extLst>
              <a:ext uri="{FF2B5EF4-FFF2-40B4-BE49-F238E27FC236}">
                <a16:creationId xmlns:a16="http://schemas.microsoft.com/office/drawing/2014/main" id="{00000000-0008-0000-0F00-00004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8" name="Group 7153">
          <a:extLst>
            <a:ext uri="{FF2B5EF4-FFF2-40B4-BE49-F238E27FC236}">
              <a16:creationId xmlns:a16="http://schemas.microsoft.com/office/drawing/2014/main" id="{00000000-0008-0000-0F00-0000329C3E00}"/>
            </a:ext>
          </a:extLst>
        </xdr:cNvPr>
        <xdr:cNvGrpSpPr>
          <a:grpSpLocks/>
        </xdr:cNvGrpSpPr>
      </xdr:nvGrpSpPr>
      <xdr:grpSpPr bwMode="auto">
        <a:xfrm>
          <a:off x="4105275" y="9921875"/>
          <a:ext cx="244475" cy="0"/>
          <a:chOff x="466" y="3952"/>
          <a:chExt cx="28" cy="16"/>
        </a:xfrm>
      </xdr:grpSpPr>
      <xdr:sp macro="" textlink="">
        <xdr:nvSpPr>
          <xdr:cNvPr id="4103498" name="Line 7154">
            <a:extLst>
              <a:ext uri="{FF2B5EF4-FFF2-40B4-BE49-F238E27FC236}">
                <a16:creationId xmlns:a16="http://schemas.microsoft.com/office/drawing/2014/main" id="{00000000-0008-0000-0F00-00004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9" name="Line 7155">
            <a:extLst>
              <a:ext uri="{FF2B5EF4-FFF2-40B4-BE49-F238E27FC236}">
                <a16:creationId xmlns:a16="http://schemas.microsoft.com/office/drawing/2014/main" id="{00000000-0008-0000-0F00-00004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19" name="Group 7156">
          <a:extLst>
            <a:ext uri="{FF2B5EF4-FFF2-40B4-BE49-F238E27FC236}">
              <a16:creationId xmlns:a16="http://schemas.microsoft.com/office/drawing/2014/main" id="{00000000-0008-0000-0F00-0000339C3E00}"/>
            </a:ext>
          </a:extLst>
        </xdr:cNvPr>
        <xdr:cNvGrpSpPr>
          <a:grpSpLocks/>
        </xdr:cNvGrpSpPr>
      </xdr:nvGrpSpPr>
      <xdr:grpSpPr bwMode="auto">
        <a:xfrm>
          <a:off x="3981450" y="9921875"/>
          <a:ext cx="228600" cy="0"/>
          <a:chOff x="466" y="3952"/>
          <a:chExt cx="28" cy="16"/>
        </a:xfrm>
      </xdr:grpSpPr>
      <xdr:sp macro="" textlink="">
        <xdr:nvSpPr>
          <xdr:cNvPr id="4103496" name="Line 7157">
            <a:extLst>
              <a:ext uri="{FF2B5EF4-FFF2-40B4-BE49-F238E27FC236}">
                <a16:creationId xmlns:a16="http://schemas.microsoft.com/office/drawing/2014/main" id="{00000000-0008-0000-0F00-00004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7" name="Line 7158">
            <a:extLst>
              <a:ext uri="{FF2B5EF4-FFF2-40B4-BE49-F238E27FC236}">
                <a16:creationId xmlns:a16="http://schemas.microsoft.com/office/drawing/2014/main" id="{00000000-0008-0000-0F00-00004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0" name="Group 7159">
          <a:extLst>
            <a:ext uri="{FF2B5EF4-FFF2-40B4-BE49-F238E27FC236}">
              <a16:creationId xmlns:a16="http://schemas.microsoft.com/office/drawing/2014/main" id="{00000000-0008-0000-0F00-0000349C3E00}"/>
            </a:ext>
          </a:extLst>
        </xdr:cNvPr>
        <xdr:cNvGrpSpPr>
          <a:grpSpLocks/>
        </xdr:cNvGrpSpPr>
      </xdr:nvGrpSpPr>
      <xdr:grpSpPr bwMode="auto">
        <a:xfrm>
          <a:off x="4105275" y="9921875"/>
          <a:ext cx="228600" cy="0"/>
          <a:chOff x="466" y="3952"/>
          <a:chExt cx="28" cy="16"/>
        </a:xfrm>
      </xdr:grpSpPr>
      <xdr:sp macro="" textlink="">
        <xdr:nvSpPr>
          <xdr:cNvPr id="4103494" name="Line 7160">
            <a:extLst>
              <a:ext uri="{FF2B5EF4-FFF2-40B4-BE49-F238E27FC236}">
                <a16:creationId xmlns:a16="http://schemas.microsoft.com/office/drawing/2014/main" id="{00000000-0008-0000-0F00-00004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5" name="Line 7161">
            <a:extLst>
              <a:ext uri="{FF2B5EF4-FFF2-40B4-BE49-F238E27FC236}">
                <a16:creationId xmlns:a16="http://schemas.microsoft.com/office/drawing/2014/main" id="{00000000-0008-0000-0F00-00004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1" name="Group 7162">
          <a:extLst>
            <a:ext uri="{FF2B5EF4-FFF2-40B4-BE49-F238E27FC236}">
              <a16:creationId xmlns:a16="http://schemas.microsoft.com/office/drawing/2014/main" id="{00000000-0008-0000-0F00-0000359C3E00}"/>
            </a:ext>
          </a:extLst>
        </xdr:cNvPr>
        <xdr:cNvGrpSpPr>
          <a:grpSpLocks/>
        </xdr:cNvGrpSpPr>
      </xdr:nvGrpSpPr>
      <xdr:grpSpPr bwMode="auto">
        <a:xfrm>
          <a:off x="4105275" y="9921875"/>
          <a:ext cx="228600" cy="0"/>
          <a:chOff x="466" y="3952"/>
          <a:chExt cx="28" cy="16"/>
        </a:xfrm>
      </xdr:grpSpPr>
      <xdr:sp macro="" textlink="">
        <xdr:nvSpPr>
          <xdr:cNvPr id="4103492" name="Line 7163">
            <a:extLst>
              <a:ext uri="{FF2B5EF4-FFF2-40B4-BE49-F238E27FC236}">
                <a16:creationId xmlns:a16="http://schemas.microsoft.com/office/drawing/2014/main" id="{00000000-0008-0000-0F00-00004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3" name="Line 7164">
            <a:extLst>
              <a:ext uri="{FF2B5EF4-FFF2-40B4-BE49-F238E27FC236}">
                <a16:creationId xmlns:a16="http://schemas.microsoft.com/office/drawing/2014/main" id="{00000000-0008-0000-0F00-00004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2" name="Group 7165">
          <a:extLst>
            <a:ext uri="{FF2B5EF4-FFF2-40B4-BE49-F238E27FC236}">
              <a16:creationId xmlns:a16="http://schemas.microsoft.com/office/drawing/2014/main" id="{00000000-0008-0000-0F00-0000369C3E00}"/>
            </a:ext>
          </a:extLst>
        </xdr:cNvPr>
        <xdr:cNvGrpSpPr>
          <a:grpSpLocks/>
        </xdr:cNvGrpSpPr>
      </xdr:nvGrpSpPr>
      <xdr:grpSpPr bwMode="auto">
        <a:xfrm>
          <a:off x="4105275" y="9921875"/>
          <a:ext cx="244475" cy="0"/>
          <a:chOff x="466" y="3952"/>
          <a:chExt cx="28" cy="16"/>
        </a:xfrm>
      </xdr:grpSpPr>
      <xdr:sp macro="" textlink="">
        <xdr:nvSpPr>
          <xdr:cNvPr id="4103490" name="Line 7166">
            <a:extLst>
              <a:ext uri="{FF2B5EF4-FFF2-40B4-BE49-F238E27FC236}">
                <a16:creationId xmlns:a16="http://schemas.microsoft.com/office/drawing/2014/main" id="{00000000-0008-0000-0F00-00004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1" name="Line 7167">
            <a:extLst>
              <a:ext uri="{FF2B5EF4-FFF2-40B4-BE49-F238E27FC236}">
                <a16:creationId xmlns:a16="http://schemas.microsoft.com/office/drawing/2014/main" id="{00000000-0008-0000-0F00-00004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3" name="Group 7168">
          <a:extLst>
            <a:ext uri="{FF2B5EF4-FFF2-40B4-BE49-F238E27FC236}">
              <a16:creationId xmlns:a16="http://schemas.microsoft.com/office/drawing/2014/main" id="{00000000-0008-0000-0F00-0000379C3E00}"/>
            </a:ext>
          </a:extLst>
        </xdr:cNvPr>
        <xdr:cNvGrpSpPr>
          <a:grpSpLocks/>
        </xdr:cNvGrpSpPr>
      </xdr:nvGrpSpPr>
      <xdr:grpSpPr bwMode="auto">
        <a:xfrm>
          <a:off x="4105275" y="9921875"/>
          <a:ext cx="228600" cy="0"/>
          <a:chOff x="466" y="3952"/>
          <a:chExt cx="28" cy="16"/>
        </a:xfrm>
      </xdr:grpSpPr>
      <xdr:sp macro="" textlink="">
        <xdr:nvSpPr>
          <xdr:cNvPr id="4103488" name="Line 7169">
            <a:extLst>
              <a:ext uri="{FF2B5EF4-FFF2-40B4-BE49-F238E27FC236}">
                <a16:creationId xmlns:a16="http://schemas.microsoft.com/office/drawing/2014/main" id="{00000000-0008-0000-0F00-00004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9" name="Line 7170">
            <a:extLst>
              <a:ext uri="{FF2B5EF4-FFF2-40B4-BE49-F238E27FC236}">
                <a16:creationId xmlns:a16="http://schemas.microsoft.com/office/drawing/2014/main" id="{00000000-0008-0000-0F00-00004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4" name="Group 7171">
          <a:extLst>
            <a:ext uri="{FF2B5EF4-FFF2-40B4-BE49-F238E27FC236}">
              <a16:creationId xmlns:a16="http://schemas.microsoft.com/office/drawing/2014/main" id="{00000000-0008-0000-0F00-0000389C3E00}"/>
            </a:ext>
          </a:extLst>
        </xdr:cNvPr>
        <xdr:cNvGrpSpPr>
          <a:grpSpLocks/>
        </xdr:cNvGrpSpPr>
      </xdr:nvGrpSpPr>
      <xdr:grpSpPr bwMode="auto">
        <a:xfrm>
          <a:off x="4105275" y="9921875"/>
          <a:ext cx="228600" cy="0"/>
          <a:chOff x="466" y="3952"/>
          <a:chExt cx="28" cy="16"/>
        </a:xfrm>
      </xdr:grpSpPr>
      <xdr:sp macro="" textlink="">
        <xdr:nvSpPr>
          <xdr:cNvPr id="4103486" name="Line 7172">
            <a:extLst>
              <a:ext uri="{FF2B5EF4-FFF2-40B4-BE49-F238E27FC236}">
                <a16:creationId xmlns:a16="http://schemas.microsoft.com/office/drawing/2014/main" id="{00000000-0008-0000-0F00-00003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7" name="Line 7173">
            <a:extLst>
              <a:ext uri="{FF2B5EF4-FFF2-40B4-BE49-F238E27FC236}">
                <a16:creationId xmlns:a16="http://schemas.microsoft.com/office/drawing/2014/main" id="{00000000-0008-0000-0F00-00003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5" name="Group 7174">
          <a:extLst>
            <a:ext uri="{FF2B5EF4-FFF2-40B4-BE49-F238E27FC236}">
              <a16:creationId xmlns:a16="http://schemas.microsoft.com/office/drawing/2014/main" id="{00000000-0008-0000-0F00-0000399C3E00}"/>
            </a:ext>
          </a:extLst>
        </xdr:cNvPr>
        <xdr:cNvGrpSpPr>
          <a:grpSpLocks/>
        </xdr:cNvGrpSpPr>
      </xdr:nvGrpSpPr>
      <xdr:grpSpPr bwMode="auto">
        <a:xfrm>
          <a:off x="4105275" y="9921875"/>
          <a:ext cx="244475" cy="0"/>
          <a:chOff x="466" y="3952"/>
          <a:chExt cx="28" cy="16"/>
        </a:xfrm>
      </xdr:grpSpPr>
      <xdr:sp macro="" textlink="">
        <xdr:nvSpPr>
          <xdr:cNvPr id="4103484" name="Line 7175">
            <a:extLst>
              <a:ext uri="{FF2B5EF4-FFF2-40B4-BE49-F238E27FC236}">
                <a16:creationId xmlns:a16="http://schemas.microsoft.com/office/drawing/2014/main" id="{00000000-0008-0000-0F00-00003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5" name="Line 7176">
            <a:extLst>
              <a:ext uri="{FF2B5EF4-FFF2-40B4-BE49-F238E27FC236}">
                <a16:creationId xmlns:a16="http://schemas.microsoft.com/office/drawing/2014/main" id="{00000000-0008-0000-0F00-00003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6" name="Group 7177">
          <a:extLst>
            <a:ext uri="{FF2B5EF4-FFF2-40B4-BE49-F238E27FC236}">
              <a16:creationId xmlns:a16="http://schemas.microsoft.com/office/drawing/2014/main" id="{00000000-0008-0000-0F00-00003A9C3E00}"/>
            </a:ext>
          </a:extLst>
        </xdr:cNvPr>
        <xdr:cNvGrpSpPr>
          <a:grpSpLocks/>
        </xdr:cNvGrpSpPr>
      </xdr:nvGrpSpPr>
      <xdr:grpSpPr bwMode="auto">
        <a:xfrm>
          <a:off x="4692650" y="9921875"/>
          <a:ext cx="266700" cy="0"/>
          <a:chOff x="466" y="3952"/>
          <a:chExt cx="28" cy="16"/>
        </a:xfrm>
      </xdr:grpSpPr>
      <xdr:sp macro="" textlink="">
        <xdr:nvSpPr>
          <xdr:cNvPr id="4103482" name="Line 7178">
            <a:extLst>
              <a:ext uri="{FF2B5EF4-FFF2-40B4-BE49-F238E27FC236}">
                <a16:creationId xmlns:a16="http://schemas.microsoft.com/office/drawing/2014/main" id="{00000000-0008-0000-0F00-00003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3" name="Line 7179">
            <a:extLst>
              <a:ext uri="{FF2B5EF4-FFF2-40B4-BE49-F238E27FC236}">
                <a16:creationId xmlns:a16="http://schemas.microsoft.com/office/drawing/2014/main" id="{00000000-0008-0000-0F00-00003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7" name="Group 7180">
          <a:extLst>
            <a:ext uri="{FF2B5EF4-FFF2-40B4-BE49-F238E27FC236}">
              <a16:creationId xmlns:a16="http://schemas.microsoft.com/office/drawing/2014/main" id="{00000000-0008-0000-0F00-00003B9C3E00}"/>
            </a:ext>
          </a:extLst>
        </xdr:cNvPr>
        <xdr:cNvGrpSpPr>
          <a:grpSpLocks/>
        </xdr:cNvGrpSpPr>
      </xdr:nvGrpSpPr>
      <xdr:grpSpPr bwMode="auto">
        <a:xfrm>
          <a:off x="4692650" y="9921875"/>
          <a:ext cx="266700" cy="0"/>
          <a:chOff x="466" y="3952"/>
          <a:chExt cx="28" cy="16"/>
        </a:xfrm>
      </xdr:grpSpPr>
      <xdr:sp macro="" textlink="">
        <xdr:nvSpPr>
          <xdr:cNvPr id="4103480" name="Line 7181">
            <a:extLst>
              <a:ext uri="{FF2B5EF4-FFF2-40B4-BE49-F238E27FC236}">
                <a16:creationId xmlns:a16="http://schemas.microsoft.com/office/drawing/2014/main" id="{00000000-0008-0000-0F00-00003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1" name="Line 7182">
            <a:extLst>
              <a:ext uri="{FF2B5EF4-FFF2-40B4-BE49-F238E27FC236}">
                <a16:creationId xmlns:a16="http://schemas.microsoft.com/office/drawing/2014/main" id="{00000000-0008-0000-0F00-00003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8" name="Group 7183">
          <a:extLst>
            <a:ext uri="{FF2B5EF4-FFF2-40B4-BE49-F238E27FC236}">
              <a16:creationId xmlns:a16="http://schemas.microsoft.com/office/drawing/2014/main" id="{00000000-0008-0000-0F00-00003C9C3E00}"/>
            </a:ext>
          </a:extLst>
        </xdr:cNvPr>
        <xdr:cNvGrpSpPr>
          <a:grpSpLocks/>
        </xdr:cNvGrpSpPr>
      </xdr:nvGrpSpPr>
      <xdr:grpSpPr bwMode="auto">
        <a:xfrm>
          <a:off x="4692650" y="9921875"/>
          <a:ext cx="266700" cy="0"/>
          <a:chOff x="466" y="3952"/>
          <a:chExt cx="28" cy="16"/>
        </a:xfrm>
      </xdr:grpSpPr>
      <xdr:sp macro="" textlink="">
        <xdr:nvSpPr>
          <xdr:cNvPr id="4103478" name="Line 7184">
            <a:extLst>
              <a:ext uri="{FF2B5EF4-FFF2-40B4-BE49-F238E27FC236}">
                <a16:creationId xmlns:a16="http://schemas.microsoft.com/office/drawing/2014/main" id="{00000000-0008-0000-0F00-00003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9" name="Line 7185">
            <a:extLst>
              <a:ext uri="{FF2B5EF4-FFF2-40B4-BE49-F238E27FC236}">
                <a16:creationId xmlns:a16="http://schemas.microsoft.com/office/drawing/2014/main" id="{00000000-0008-0000-0F00-00003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29" name="Group 7186">
          <a:extLst>
            <a:ext uri="{FF2B5EF4-FFF2-40B4-BE49-F238E27FC236}">
              <a16:creationId xmlns:a16="http://schemas.microsoft.com/office/drawing/2014/main" id="{00000000-0008-0000-0F00-00003D9C3E00}"/>
            </a:ext>
          </a:extLst>
        </xdr:cNvPr>
        <xdr:cNvGrpSpPr>
          <a:grpSpLocks/>
        </xdr:cNvGrpSpPr>
      </xdr:nvGrpSpPr>
      <xdr:grpSpPr bwMode="auto">
        <a:xfrm>
          <a:off x="5470525" y="9921875"/>
          <a:ext cx="266700" cy="0"/>
          <a:chOff x="466" y="3952"/>
          <a:chExt cx="28" cy="16"/>
        </a:xfrm>
      </xdr:grpSpPr>
      <xdr:sp macro="" textlink="">
        <xdr:nvSpPr>
          <xdr:cNvPr id="4103476" name="Line 7187">
            <a:extLst>
              <a:ext uri="{FF2B5EF4-FFF2-40B4-BE49-F238E27FC236}">
                <a16:creationId xmlns:a16="http://schemas.microsoft.com/office/drawing/2014/main" id="{00000000-0008-0000-0F00-00003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7" name="Line 7188">
            <a:extLst>
              <a:ext uri="{FF2B5EF4-FFF2-40B4-BE49-F238E27FC236}">
                <a16:creationId xmlns:a16="http://schemas.microsoft.com/office/drawing/2014/main" id="{00000000-0008-0000-0F00-00003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0" name="Group 7189">
          <a:extLst>
            <a:ext uri="{FF2B5EF4-FFF2-40B4-BE49-F238E27FC236}">
              <a16:creationId xmlns:a16="http://schemas.microsoft.com/office/drawing/2014/main" id="{00000000-0008-0000-0F00-00003E9C3E00}"/>
            </a:ext>
          </a:extLst>
        </xdr:cNvPr>
        <xdr:cNvGrpSpPr>
          <a:grpSpLocks/>
        </xdr:cNvGrpSpPr>
      </xdr:nvGrpSpPr>
      <xdr:grpSpPr bwMode="auto">
        <a:xfrm>
          <a:off x="5470525" y="9921875"/>
          <a:ext cx="266700" cy="0"/>
          <a:chOff x="466" y="3952"/>
          <a:chExt cx="28" cy="16"/>
        </a:xfrm>
      </xdr:grpSpPr>
      <xdr:sp macro="" textlink="">
        <xdr:nvSpPr>
          <xdr:cNvPr id="4103474" name="Line 7190">
            <a:extLst>
              <a:ext uri="{FF2B5EF4-FFF2-40B4-BE49-F238E27FC236}">
                <a16:creationId xmlns:a16="http://schemas.microsoft.com/office/drawing/2014/main" id="{00000000-0008-0000-0F00-00003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5" name="Line 7191">
            <a:extLst>
              <a:ext uri="{FF2B5EF4-FFF2-40B4-BE49-F238E27FC236}">
                <a16:creationId xmlns:a16="http://schemas.microsoft.com/office/drawing/2014/main" id="{00000000-0008-0000-0F00-00003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1" name="Group 7192">
          <a:extLst>
            <a:ext uri="{FF2B5EF4-FFF2-40B4-BE49-F238E27FC236}">
              <a16:creationId xmlns:a16="http://schemas.microsoft.com/office/drawing/2014/main" id="{00000000-0008-0000-0F00-00003F9C3E00}"/>
            </a:ext>
          </a:extLst>
        </xdr:cNvPr>
        <xdr:cNvGrpSpPr>
          <a:grpSpLocks/>
        </xdr:cNvGrpSpPr>
      </xdr:nvGrpSpPr>
      <xdr:grpSpPr bwMode="auto">
        <a:xfrm>
          <a:off x="5470525" y="9921875"/>
          <a:ext cx="266700" cy="0"/>
          <a:chOff x="466" y="3952"/>
          <a:chExt cx="28" cy="16"/>
        </a:xfrm>
      </xdr:grpSpPr>
      <xdr:sp macro="" textlink="">
        <xdr:nvSpPr>
          <xdr:cNvPr id="4103472" name="Line 7193">
            <a:extLst>
              <a:ext uri="{FF2B5EF4-FFF2-40B4-BE49-F238E27FC236}">
                <a16:creationId xmlns:a16="http://schemas.microsoft.com/office/drawing/2014/main" id="{00000000-0008-0000-0F00-00003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3" name="Line 7194">
            <a:extLst>
              <a:ext uri="{FF2B5EF4-FFF2-40B4-BE49-F238E27FC236}">
                <a16:creationId xmlns:a16="http://schemas.microsoft.com/office/drawing/2014/main" id="{00000000-0008-0000-0F00-00003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2" name="Group 7195">
          <a:extLst>
            <a:ext uri="{FF2B5EF4-FFF2-40B4-BE49-F238E27FC236}">
              <a16:creationId xmlns:a16="http://schemas.microsoft.com/office/drawing/2014/main" id="{00000000-0008-0000-0F00-0000409C3E00}"/>
            </a:ext>
          </a:extLst>
        </xdr:cNvPr>
        <xdr:cNvGrpSpPr>
          <a:grpSpLocks/>
        </xdr:cNvGrpSpPr>
      </xdr:nvGrpSpPr>
      <xdr:grpSpPr bwMode="auto">
        <a:xfrm>
          <a:off x="5470525" y="9921875"/>
          <a:ext cx="266700" cy="0"/>
          <a:chOff x="466" y="3952"/>
          <a:chExt cx="28" cy="16"/>
        </a:xfrm>
      </xdr:grpSpPr>
      <xdr:sp macro="" textlink="">
        <xdr:nvSpPr>
          <xdr:cNvPr id="4103470" name="Line 7196">
            <a:extLst>
              <a:ext uri="{FF2B5EF4-FFF2-40B4-BE49-F238E27FC236}">
                <a16:creationId xmlns:a16="http://schemas.microsoft.com/office/drawing/2014/main" id="{00000000-0008-0000-0F00-00002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1" name="Line 7197">
            <a:extLst>
              <a:ext uri="{FF2B5EF4-FFF2-40B4-BE49-F238E27FC236}">
                <a16:creationId xmlns:a16="http://schemas.microsoft.com/office/drawing/2014/main" id="{00000000-0008-0000-0F00-00002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3" name="Group 7198">
          <a:extLst>
            <a:ext uri="{FF2B5EF4-FFF2-40B4-BE49-F238E27FC236}">
              <a16:creationId xmlns:a16="http://schemas.microsoft.com/office/drawing/2014/main" id="{00000000-0008-0000-0F00-0000419C3E00}"/>
            </a:ext>
          </a:extLst>
        </xdr:cNvPr>
        <xdr:cNvGrpSpPr>
          <a:grpSpLocks/>
        </xdr:cNvGrpSpPr>
      </xdr:nvGrpSpPr>
      <xdr:grpSpPr bwMode="auto">
        <a:xfrm>
          <a:off x="5470525" y="9921875"/>
          <a:ext cx="266700" cy="0"/>
          <a:chOff x="466" y="3952"/>
          <a:chExt cx="28" cy="16"/>
        </a:xfrm>
      </xdr:grpSpPr>
      <xdr:sp macro="" textlink="">
        <xdr:nvSpPr>
          <xdr:cNvPr id="4103468" name="Line 7199">
            <a:extLst>
              <a:ext uri="{FF2B5EF4-FFF2-40B4-BE49-F238E27FC236}">
                <a16:creationId xmlns:a16="http://schemas.microsoft.com/office/drawing/2014/main" id="{00000000-0008-0000-0F00-00002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9" name="Line 7200">
            <a:extLst>
              <a:ext uri="{FF2B5EF4-FFF2-40B4-BE49-F238E27FC236}">
                <a16:creationId xmlns:a16="http://schemas.microsoft.com/office/drawing/2014/main" id="{00000000-0008-0000-0F00-00002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4" name="Group 7201">
          <a:extLst>
            <a:ext uri="{FF2B5EF4-FFF2-40B4-BE49-F238E27FC236}">
              <a16:creationId xmlns:a16="http://schemas.microsoft.com/office/drawing/2014/main" id="{00000000-0008-0000-0F00-0000429C3E00}"/>
            </a:ext>
          </a:extLst>
        </xdr:cNvPr>
        <xdr:cNvGrpSpPr>
          <a:grpSpLocks/>
        </xdr:cNvGrpSpPr>
      </xdr:nvGrpSpPr>
      <xdr:grpSpPr bwMode="auto">
        <a:xfrm>
          <a:off x="4105275" y="9921875"/>
          <a:ext cx="228600" cy="0"/>
          <a:chOff x="466" y="3952"/>
          <a:chExt cx="28" cy="16"/>
        </a:xfrm>
      </xdr:grpSpPr>
      <xdr:sp macro="" textlink="">
        <xdr:nvSpPr>
          <xdr:cNvPr id="4103466" name="Line 7202">
            <a:extLst>
              <a:ext uri="{FF2B5EF4-FFF2-40B4-BE49-F238E27FC236}">
                <a16:creationId xmlns:a16="http://schemas.microsoft.com/office/drawing/2014/main" id="{00000000-0008-0000-0F00-00002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7" name="Line 7203">
            <a:extLst>
              <a:ext uri="{FF2B5EF4-FFF2-40B4-BE49-F238E27FC236}">
                <a16:creationId xmlns:a16="http://schemas.microsoft.com/office/drawing/2014/main" id="{00000000-0008-0000-0F00-00002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5" name="Group 7204">
          <a:extLst>
            <a:ext uri="{FF2B5EF4-FFF2-40B4-BE49-F238E27FC236}">
              <a16:creationId xmlns:a16="http://schemas.microsoft.com/office/drawing/2014/main" id="{00000000-0008-0000-0F00-0000439C3E00}"/>
            </a:ext>
          </a:extLst>
        </xdr:cNvPr>
        <xdr:cNvGrpSpPr>
          <a:grpSpLocks/>
        </xdr:cNvGrpSpPr>
      </xdr:nvGrpSpPr>
      <xdr:grpSpPr bwMode="auto">
        <a:xfrm>
          <a:off x="4692650" y="9921875"/>
          <a:ext cx="266700" cy="0"/>
          <a:chOff x="466" y="3952"/>
          <a:chExt cx="28" cy="16"/>
        </a:xfrm>
      </xdr:grpSpPr>
      <xdr:sp macro="" textlink="">
        <xdr:nvSpPr>
          <xdr:cNvPr id="4103464" name="Line 7205">
            <a:extLst>
              <a:ext uri="{FF2B5EF4-FFF2-40B4-BE49-F238E27FC236}">
                <a16:creationId xmlns:a16="http://schemas.microsoft.com/office/drawing/2014/main" id="{00000000-0008-0000-0F00-00002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5" name="Line 7206">
            <a:extLst>
              <a:ext uri="{FF2B5EF4-FFF2-40B4-BE49-F238E27FC236}">
                <a16:creationId xmlns:a16="http://schemas.microsoft.com/office/drawing/2014/main" id="{00000000-0008-0000-0F00-00002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6" name="Group 7207">
          <a:extLst>
            <a:ext uri="{FF2B5EF4-FFF2-40B4-BE49-F238E27FC236}">
              <a16:creationId xmlns:a16="http://schemas.microsoft.com/office/drawing/2014/main" id="{00000000-0008-0000-0F00-0000449C3E00}"/>
            </a:ext>
          </a:extLst>
        </xdr:cNvPr>
        <xdr:cNvGrpSpPr>
          <a:grpSpLocks/>
        </xdr:cNvGrpSpPr>
      </xdr:nvGrpSpPr>
      <xdr:grpSpPr bwMode="auto">
        <a:xfrm>
          <a:off x="4105275" y="9921875"/>
          <a:ext cx="228600" cy="0"/>
          <a:chOff x="466" y="3952"/>
          <a:chExt cx="28" cy="16"/>
        </a:xfrm>
      </xdr:grpSpPr>
      <xdr:sp macro="" textlink="">
        <xdr:nvSpPr>
          <xdr:cNvPr id="4103462" name="Line 7208">
            <a:extLst>
              <a:ext uri="{FF2B5EF4-FFF2-40B4-BE49-F238E27FC236}">
                <a16:creationId xmlns:a16="http://schemas.microsoft.com/office/drawing/2014/main" id="{00000000-0008-0000-0F00-00002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3" name="Line 7209">
            <a:extLst>
              <a:ext uri="{FF2B5EF4-FFF2-40B4-BE49-F238E27FC236}">
                <a16:creationId xmlns:a16="http://schemas.microsoft.com/office/drawing/2014/main" id="{00000000-0008-0000-0F00-00002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7" name="Group 7210">
          <a:extLst>
            <a:ext uri="{FF2B5EF4-FFF2-40B4-BE49-F238E27FC236}">
              <a16:creationId xmlns:a16="http://schemas.microsoft.com/office/drawing/2014/main" id="{00000000-0008-0000-0F00-0000459C3E00}"/>
            </a:ext>
          </a:extLst>
        </xdr:cNvPr>
        <xdr:cNvGrpSpPr>
          <a:grpSpLocks/>
        </xdr:cNvGrpSpPr>
      </xdr:nvGrpSpPr>
      <xdr:grpSpPr bwMode="auto">
        <a:xfrm>
          <a:off x="4692650" y="9921875"/>
          <a:ext cx="266700" cy="0"/>
          <a:chOff x="466" y="3952"/>
          <a:chExt cx="28" cy="16"/>
        </a:xfrm>
      </xdr:grpSpPr>
      <xdr:sp macro="" textlink="">
        <xdr:nvSpPr>
          <xdr:cNvPr id="4103460" name="Line 7211">
            <a:extLst>
              <a:ext uri="{FF2B5EF4-FFF2-40B4-BE49-F238E27FC236}">
                <a16:creationId xmlns:a16="http://schemas.microsoft.com/office/drawing/2014/main" id="{00000000-0008-0000-0F00-00002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1" name="Line 7212">
            <a:extLst>
              <a:ext uri="{FF2B5EF4-FFF2-40B4-BE49-F238E27FC236}">
                <a16:creationId xmlns:a16="http://schemas.microsoft.com/office/drawing/2014/main" id="{00000000-0008-0000-0F00-00002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8" name="Group 7213">
          <a:extLst>
            <a:ext uri="{FF2B5EF4-FFF2-40B4-BE49-F238E27FC236}">
              <a16:creationId xmlns:a16="http://schemas.microsoft.com/office/drawing/2014/main" id="{00000000-0008-0000-0F00-0000469C3E00}"/>
            </a:ext>
          </a:extLst>
        </xdr:cNvPr>
        <xdr:cNvGrpSpPr>
          <a:grpSpLocks/>
        </xdr:cNvGrpSpPr>
      </xdr:nvGrpSpPr>
      <xdr:grpSpPr bwMode="auto">
        <a:xfrm>
          <a:off x="4105275" y="9921875"/>
          <a:ext cx="228600" cy="0"/>
          <a:chOff x="466" y="3952"/>
          <a:chExt cx="28" cy="16"/>
        </a:xfrm>
      </xdr:grpSpPr>
      <xdr:sp macro="" textlink="">
        <xdr:nvSpPr>
          <xdr:cNvPr id="4103458" name="Line 7214">
            <a:extLst>
              <a:ext uri="{FF2B5EF4-FFF2-40B4-BE49-F238E27FC236}">
                <a16:creationId xmlns:a16="http://schemas.microsoft.com/office/drawing/2014/main" id="{00000000-0008-0000-0F00-00002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9" name="Line 7215">
            <a:extLst>
              <a:ext uri="{FF2B5EF4-FFF2-40B4-BE49-F238E27FC236}">
                <a16:creationId xmlns:a16="http://schemas.microsoft.com/office/drawing/2014/main" id="{00000000-0008-0000-0F00-00002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9" name="Group 7216">
          <a:extLst>
            <a:ext uri="{FF2B5EF4-FFF2-40B4-BE49-F238E27FC236}">
              <a16:creationId xmlns:a16="http://schemas.microsoft.com/office/drawing/2014/main" id="{00000000-0008-0000-0F00-0000479C3E00}"/>
            </a:ext>
          </a:extLst>
        </xdr:cNvPr>
        <xdr:cNvGrpSpPr>
          <a:grpSpLocks/>
        </xdr:cNvGrpSpPr>
      </xdr:nvGrpSpPr>
      <xdr:grpSpPr bwMode="auto">
        <a:xfrm>
          <a:off x="4692650" y="9921875"/>
          <a:ext cx="266700" cy="0"/>
          <a:chOff x="466" y="3952"/>
          <a:chExt cx="28" cy="16"/>
        </a:xfrm>
      </xdr:grpSpPr>
      <xdr:sp macro="" textlink="">
        <xdr:nvSpPr>
          <xdr:cNvPr id="4103456" name="Line 7217">
            <a:extLst>
              <a:ext uri="{FF2B5EF4-FFF2-40B4-BE49-F238E27FC236}">
                <a16:creationId xmlns:a16="http://schemas.microsoft.com/office/drawing/2014/main" id="{00000000-0008-0000-0F00-00002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7" name="Line 7218">
            <a:extLst>
              <a:ext uri="{FF2B5EF4-FFF2-40B4-BE49-F238E27FC236}">
                <a16:creationId xmlns:a16="http://schemas.microsoft.com/office/drawing/2014/main" id="{00000000-0008-0000-0F00-00002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0" name="Group 7219">
          <a:extLst>
            <a:ext uri="{FF2B5EF4-FFF2-40B4-BE49-F238E27FC236}">
              <a16:creationId xmlns:a16="http://schemas.microsoft.com/office/drawing/2014/main" id="{00000000-0008-0000-0F00-0000489C3E00}"/>
            </a:ext>
          </a:extLst>
        </xdr:cNvPr>
        <xdr:cNvGrpSpPr>
          <a:grpSpLocks/>
        </xdr:cNvGrpSpPr>
      </xdr:nvGrpSpPr>
      <xdr:grpSpPr bwMode="auto">
        <a:xfrm>
          <a:off x="4105275" y="9921875"/>
          <a:ext cx="228600" cy="0"/>
          <a:chOff x="466" y="3952"/>
          <a:chExt cx="28" cy="16"/>
        </a:xfrm>
      </xdr:grpSpPr>
      <xdr:sp macro="" textlink="">
        <xdr:nvSpPr>
          <xdr:cNvPr id="4103454" name="Line 7220">
            <a:extLst>
              <a:ext uri="{FF2B5EF4-FFF2-40B4-BE49-F238E27FC236}">
                <a16:creationId xmlns:a16="http://schemas.microsoft.com/office/drawing/2014/main" id="{00000000-0008-0000-0F00-00001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5" name="Line 7221">
            <a:extLst>
              <a:ext uri="{FF2B5EF4-FFF2-40B4-BE49-F238E27FC236}">
                <a16:creationId xmlns:a16="http://schemas.microsoft.com/office/drawing/2014/main" id="{00000000-0008-0000-0F00-00001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1" name="Group 7222">
          <a:extLst>
            <a:ext uri="{FF2B5EF4-FFF2-40B4-BE49-F238E27FC236}">
              <a16:creationId xmlns:a16="http://schemas.microsoft.com/office/drawing/2014/main" id="{00000000-0008-0000-0F00-0000499C3E00}"/>
            </a:ext>
          </a:extLst>
        </xdr:cNvPr>
        <xdr:cNvGrpSpPr>
          <a:grpSpLocks/>
        </xdr:cNvGrpSpPr>
      </xdr:nvGrpSpPr>
      <xdr:grpSpPr bwMode="auto">
        <a:xfrm>
          <a:off x="4692650" y="9921875"/>
          <a:ext cx="266700" cy="0"/>
          <a:chOff x="466" y="3952"/>
          <a:chExt cx="28" cy="16"/>
        </a:xfrm>
      </xdr:grpSpPr>
      <xdr:sp macro="" textlink="">
        <xdr:nvSpPr>
          <xdr:cNvPr id="4103452" name="Line 7223">
            <a:extLst>
              <a:ext uri="{FF2B5EF4-FFF2-40B4-BE49-F238E27FC236}">
                <a16:creationId xmlns:a16="http://schemas.microsoft.com/office/drawing/2014/main" id="{00000000-0008-0000-0F00-00001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3" name="Line 7224">
            <a:extLst>
              <a:ext uri="{FF2B5EF4-FFF2-40B4-BE49-F238E27FC236}">
                <a16:creationId xmlns:a16="http://schemas.microsoft.com/office/drawing/2014/main" id="{00000000-0008-0000-0F00-00001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2" name="Group 7225">
          <a:extLst>
            <a:ext uri="{FF2B5EF4-FFF2-40B4-BE49-F238E27FC236}">
              <a16:creationId xmlns:a16="http://schemas.microsoft.com/office/drawing/2014/main" id="{00000000-0008-0000-0F00-00004A9C3E00}"/>
            </a:ext>
          </a:extLst>
        </xdr:cNvPr>
        <xdr:cNvGrpSpPr>
          <a:grpSpLocks/>
        </xdr:cNvGrpSpPr>
      </xdr:nvGrpSpPr>
      <xdr:grpSpPr bwMode="auto">
        <a:xfrm>
          <a:off x="4105275" y="9921875"/>
          <a:ext cx="228600" cy="0"/>
          <a:chOff x="466" y="3952"/>
          <a:chExt cx="28" cy="16"/>
        </a:xfrm>
      </xdr:grpSpPr>
      <xdr:sp macro="" textlink="">
        <xdr:nvSpPr>
          <xdr:cNvPr id="4103450" name="Line 7226">
            <a:extLst>
              <a:ext uri="{FF2B5EF4-FFF2-40B4-BE49-F238E27FC236}">
                <a16:creationId xmlns:a16="http://schemas.microsoft.com/office/drawing/2014/main" id="{00000000-0008-0000-0F00-00001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1" name="Line 7227">
            <a:extLst>
              <a:ext uri="{FF2B5EF4-FFF2-40B4-BE49-F238E27FC236}">
                <a16:creationId xmlns:a16="http://schemas.microsoft.com/office/drawing/2014/main" id="{00000000-0008-0000-0F00-00001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3" name="Group 7228">
          <a:extLst>
            <a:ext uri="{FF2B5EF4-FFF2-40B4-BE49-F238E27FC236}">
              <a16:creationId xmlns:a16="http://schemas.microsoft.com/office/drawing/2014/main" id="{00000000-0008-0000-0F00-00004B9C3E00}"/>
            </a:ext>
          </a:extLst>
        </xdr:cNvPr>
        <xdr:cNvGrpSpPr>
          <a:grpSpLocks/>
        </xdr:cNvGrpSpPr>
      </xdr:nvGrpSpPr>
      <xdr:grpSpPr bwMode="auto">
        <a:xfrm>
          <a:off x="4105275" y="9921875"/>
          <a:ext cx="228600" cy="0"/>
          <a:chOff x="466" y="3952"/>
          <a:chExt cx="28" cy="16"/>
        </a:xfrm>
      </xdr:grpSpPr>
      <xdr:sp macro="" textlink="">
        <xdr:nvSpPr>
          <xdr:cNvPr id="4103448" name="Line 7229">
            <a:extLst>
              <a:ext uri="{FF2B5EF4-FFF2-40B4-BE49-F238E27FC236}">
                <a16:creationId xmlns:a16="http://schemas.microsoft.com/office/drawing/2014/main" id="{00000000-0008-0000-0F00-00001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9" name="Line 7230">
            <a:extLst>
              <a:ext uri="{FF2B5EF4-FFF2-40B4-BE49-F238E27FC236}">
                <a16:creationId xmlns:a16="http://schemas.microsoft.com/office/drawing/2014/main" id="{00000000-0008-0000-0F00-00001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4" name="Group 7231">
          <a:extLst>
            <a:ext uri="{FF2B5EF4-FFF2-40B4-BE49-F238E27FC236}">
              <a16:creationId xmlns:a16="http://schemas.microsoft.com/office/drawing/2014/main" id="{00000000-0008-0000-0F00-00004C9C3E00}"/>
            </a:ext>
          </a:extLst>
        </xdr:cNvPr>
        <xdr:cNvGrpSpPr>
          <a:grpSpLocks/>
        </xdr:cNvGrpSpPr>
      </xdr:nvGrpSpPr>
      <xdr:grpSpPr bwMode="auto">
        <a:xfrm>
          <a:off x="4105275" y="9921875"/>
          <a:ext cx="228600" cy="0"/>
          <a:chOff x="466" y="3952"/>
          <a:chExt cx="28" cy="16"/>
        </a:xfrm>
      </xdr:grpSpPr>
      <xdr:sp macro="" textlink="">
        <xdr:nvSpPr>
          <xdr:cNvPr id="4103446" name="Line 7232">
            <a:extLst>
              <a:ext uri="{FF2B5EF4-FFF2-40B4-BE49-F238E27FC236}">
                <a16:creationId xmlns:a16="http://schemas.microsoft.com/office/drawing/2014/main" id="{00000000-0008-0000-0F00-00001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7" name="Line 7233">
            <a:extLst>
              <a:ext uri="{FF2B5EF4-FFF2-40B4-BE49-F238E27FC236}">
                <a16:creationId xmlns:a16="http://schemas.microsoft.com/office/drawing/2014/main" id="{00000000-0008-0000-0F00-00001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5" name="Group 7234">
          <a:extLst>
            <a:ext uri="{FF2B5EF4-FFF2-40B4-BE49-F238E27FC236}">
              <a16:creationId xmlns:a16="http://schemas.microsoft.com/office/drawing/2014/main" id="{00000000-0008-0000-0F00-00004D9C3E00}"/>
            </a:ext>
          </a:extLst>
        </xdr:cNvPr>
        <xdr:cNvGrpSpPr>
          <a:grpSpLocks/>
        </xdr:cNvGrpSpPr>
      </xdr:nvGrpSpPr>
      <xdr:grpSpPr bwMode="auto">
        <a:xfrm>
          <a:off x="4105275" y="9921875"/>
          <a:ext cx="228600" cy="0"/>
          <a:chOff x="466" y="3952"/>
          <a:chExt cx="28" cy="16"/>
        </a:xfrm>
      </xdr:grpSpPr>
      <xdr:sp macro="" textlink="">
        <xdr:nvSpPr>
          <xdr:cNvPr id="4103444" name="Line 7235">
            <a:extLst>
              <a:ext uri="{FF2B5EF4-FFF2-40B4-BE49-F238E27FC236}">
                <a16:creationId xmlns:a16="http://schemas.microsoft.com/office/drawing/2014/main" id="{00000000-0008-0000-0F00-00001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5" name="Line 7236">
            <a:extLst>
              <a:ext uri="{FF2B5EF4-FFF2-40B4-BE49-F238E27FC236}">
                <a16:creationId xmlns:a16="http://schemas.microsoft.com/office/drawing/2014/main" id="{00000000-0008-0000-0F00-00001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6" name="Group 7237">
          <a:extLst>
            <a:ext uri="{FF2B5EF4-FFF2-40B4-BE49-F238E27FC236}">
              <a16:creationId xmlns:a16="http://schemas.microsoft.com/office/drawing/2014/main" id="{00000000-0008-0000-0F00-00004E9C3E00}"/>
            </a:ext>
          </a:extLst>
        </xdr:cNvPr>
        <xdr:cNvGrpSpPr>
          <a:grpSpLocks/>
        </xdr:cNvGrpSpPr>
      </xdr:nvGrpSpPr>
      <xdr:grpSpPr bwMode="auto">
        <a:xfrm>
          <a:off x="4105275" y="9921875"/>
          <a:ext cx="228600" cy="0"/>
          <a:chOff x="466" y="3952"/>
          <a:chExt cx="28" cy="16"/>
        </a:xfrm>
      </xdr:grpSpPr>
      <xdr:sp macro="" textlink="">
        <xdr:nvSpPr>
          <xdr:cNvPr id="4103442" name="Line 7238">
            <a:extLst>
              <a:ext uri="{FF2B5EF4-FFF2-40B4-BE49-F238E27FC236}">
                <a16:creationId xmlns:a16="http://schemas.microsoft.com/office/drawing/2014/main" id="{00000000-0008-0000-0F00-00001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3" name="Line 7239">
            <a:extLst>
              <a:ext uri="{FF2B5EF4-FFF2-40B4-BE49-F238E27FC236}">
                <a16:creationId xmlns:a16="http://schemas.microsoft.com/office/drawing/2014/main" id="{00000000-0008-0000-0F00-00001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7" name="Group 7240">
          <a:extLst>
            <a:ext uri="{FF2B5EF4-FFF2-40B4-BE49-F238E27FC236}">
              <a16:creationId xmlns:a16="http://schemas.microsoft.com/office/drawing/2014/main" id="{00000000-0008-0000-0F00-00004F9C3E00}"/>
            </a:ext>
          </a:extLst>
        </xdr:cNvPr>
        <xdr:cNvGrpSpPr>
          <a:grpSpLocks/>
        </xdr:cNvGrpSpPr>
      </xdr:nvGrpSpPr>
      <xdr:grpSpPr bwMode="auto">
        <a:xfrm>
          <a:off x="4692650" y="9921875"/>
          <a:ext cx="266700" cy="0"/>
          <a:chOff x="466" y="3952"/>
          <a:chExt cx="28" cy="16"/>
        </a:xfrm>
      </xdr:grpSpPr>
      <xdr:sp macro="" textlink="">
        <xdr:nvSpPr>
          <xdr:cNvPr id="4103440" name="Line 7241">
            <a:extLst>
              <a:ext uri="{FF2B5EF4-FFF2-40B4-BE49-F238E27FC236}">
                <a16:creationId xmlns:a16="http://schemas.microsoft.com/office/drawing/2014/main" id="{00000000-0008-0000-0F00-00001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1" name="Line 7242">
            <a:extLst>
              <a:ext uri="{FF2B5EF4-FFF2-40B4-BE49-F238E27FC236}">
                <a16:creationId xmlns:a16="http://schemas.microsoft.com/office/drawing/2014/main" id="{00000000-0008-0000-0F00-00001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8" name="Group 7243">
          <a:extLst>
            <a:ext uri="{FF2B5EF4-FFF2-40B4-BE49-F238E27FC236}">
              <a16:creationId xmlns:a16="http://schemas.microsoft.com/office/drawing/2014/main" id="{00000000-0008-0000-0F00-0000509C3E00}"/>
            </a:ext>
          </a:extLst>
        </xdr:cNvPr>
        <xdr:cNvGrpSpPr>
          <a:grpSpLocks/>
        </xdr:cNvGrpSpPr>
      </xdr:nvGrpSpPr>
      <xdr:grpSpPr bwMode="auto">
        <a:xfrm>
          <a:off x="4692650" y="9921875"/>
          <a:ext cx="266700" cy="0"/>
          <a:chOff x="466" y="3952"/>
          <a:chExt cx="28" cy="16"/>
        </a:xfrm>
      </xdr:grpSpPr>
      <xdr:sp macro="" textlink="">
        <xdr:nvSpPr>
          <xdr:cNvPr id="4103438" name="Line 7244">
            <a:extLst>
              <a:ext uri="{FF2B5EF4-FFF2-40B4-BE49-F238E27FC236}">
                <a16:creationId xmlns:a16="http://schemas.microsoft.com/office/drawing/2014/main" id="{00000000-0008-0000-0F00-00000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9" name="Line 7245">
            <a:extLst>
              <a:ext uri="{FF2B5EF4-FFF2-40B4-BE49-F238E27FC236}">
                <a16:creationId xmlns:a16="http://schemas.microsoft.com/office/drawing/2014/main" id="{00000000-0008-0000-0F00-00000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9" name="Group 7246">
          <a:extLst>
            <a:ext uri="{FF2B5EF4-FFF2-40B4-BE49-F238E27FC236}">
              <a16:creationId xmlns:a16="http://schemas.microsoft.com/office/drawing/2014/main" id="{00000000-0008-0000-0F00-0000519C3E00}"/>
            </a:ext>
          </a:extLst>
        </xdr:cNvPr>
        <xdr:cNvGrpSpPr>
          <a:grpSpLocks/>
        </xdr:cNvGrpSpPr>
      </xdr:nvGrpSpPr>
      <xdr:grpSpPr bwMode="auto">
        <a:xfrm>
          <a:off x="4692650" y="9921875"/>
          <a:ext cx="266700" cy="0"/>
          <a:chOff x="466" y="3952"/>
          <a:chExt cx="28" cy="16"/>
        </a:xfrm>
      </xdr:grpSpPr>
      <xdr:sp macro="" textlink="">
        <xdr:nvSpPr>
          <xdr:cNvPr id="4103436" name="Line 7247">
            <a:extLst>
              <a:ext uri="{FF2B5EF4-FFF2-40B4-BE49-F238E27FC236}">
                <a16:creationId xmlns:a16="http://schemas.microsoft.com/office/drawing/2014/main" id="{00000000-0008-0000-0F00-00000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7" name="Line 7248">
            <a:extLst>
              <a:ext uri="{FF2B5EF4-FFF2-40B4-BE49-F238E27FC236}">
                <a16:creationId xmlns:a16="http://schemas.microsoft.com/office/drawing/2014/main" id="{00000000-0008-0000-0F00-00000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0" name="Group 7249">
          <a:extLst>
            <a:ext uri="{FF2B5EF4-FFF2-40B4-BE49-F238E27FC236}">
              <a16:creationId xmlns:a16="http://schemas.microsoft.com/office/drawing/2014/main" id="{00000000-0008-0000-0F00-0000529C3E00}"/>
            </a:ext>
          </a:extLst>
        </xdr:cNvPr>
        <xdr:cNvGrpSpPr>
          <a:grpSpLocks/>
        </xdr:cNvGrpSpPr>
      </xdr:nvGrpSpPr>
      <xdr:grpSpPr bwMode="auto">
        <a:xfrm>
          <a:off x="4692650" y="9921875"/>
          <a:ext cx="266700" cy="0"/>
          <a:chOff x="466" y="3952"/>
          <a:chExt cx="28" cy="16"/>
        </a:xfrm>
      </xdr:grpSpPr>
      <xdr:sp macro="" textlink="">
        <xdr:nvSpPr>
          <xdr:cNvPr id="4103434" name="Line 7250">
            <a:extLst>
              <a:ext uri="{FF2B5EF4-FFF2-40B4-BE49-F238E27FC236}">
                <a16:creationId xmlns:a16="http://schemas.microsoft.com/office/drawing/2014/main" id="{00000000-0008-0000-0F00-00000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5" name="Line 7251">
            <a:extLst>
              <a:ext uri="{FF2B5EF4-FFF2-40B4-BE49-F238E27FC236}">
                <a16:creationId xmlns:a16="http://schemas.microsoft.com/office/drawing/2014/main" id="{00000000-0008-0000-0F00-00000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1" name="Group 7252">
          <a:extLst>
            <a:ext uri="{FF2B5EF4-FFF2-40B4-BE49-F238E27FC236}">
              <a16:creationId xmlns:a16="http://schemas.microsoft.com/office/drawing/2014/main" id="{00000000-0008-0000-0F00-0000539C3E00}"/>
            </a:ext>
          </a:extLst>
        </xdr:cNvPr>
        <xdr:cNvGrpSpPr>
          <a:grpSpLocks/>
        </xdr:cNvGrpSpPr>
      </xdr:nvGrpSpPr>
      <xdr:grpSpPr bwMode="auto">
        <a:xfrm>
          <a:off x="4692650" y="9921875"/>
          <a:ext cx="266700" cy="0"/>
          <a:chOff x="466" y="3952"/>
          <a:chExt cx="28" cy="16"/>
        </a:xfrm>
      </xdr:grpSpPr>
      <xdr:sp macro="" textlink="">
        <xdr:nvSpPr>
          <xdr:cNvPr id="4103432" name="Line 7253">
            <a:extLst>
              <a:ext uri="{FF2B5EF4-FFF2-40B4-BE49-F238E27FC236}">
                <a16:creationId xmlns:a16="http://schemas.microsoft.com/office/drawing/2014/main" id="{00000000-0008-0000-0F00-00000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3" name="Line 7254">
            <a:extLst>
              <a:ext uri="{FF2B5EF4-FFF2-40B4-BE49-F238E27FC236}">
                <a16:creationId xmlns:a16="http://schemas.microsoft.com/office/drawing/2014/main" id="{00000000-0008-0000-0F00-00000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2" name="Group 7255">
          <a:extLst>
            <a:ext uri="{FF2B5EF4-FFF2-40B4-BE49-F238E27FC236}">
              <a16:creationId xmlns:a16="http://schemas.microsoft.com/office/drawing/2014/main" id="{00000000-0008-0000-0F00-0000549C3E00}"/>
            </a:ext>
          </a:extLst>
        </xdr:cNvPr>
        <xdr:cNvGrpSpPr>
          <a:grpSpLocks/>
        </xdr:cNvGrpSpPr>
      </xdr:nvGrpSpPr>
      <xdr:grpSpPr bwMode="auto">
        <a:xfrm>
          <a:off x="4105275" y="9921875"/>
          <a:ext cx="228600" cy="0"/>
          <a:chOff x="466" y="3952"/>
          <a:chExt cx="28" cy="16"/>
        </a:xfrm>
      </xdr:grpSpPr>
      <xdr:sp macro="" textlink="">
        <xdr:nvSpPr>
          <xdr:cNvPr id="4103430" name="Line 7256">
            <a:extLst>
              <a:ext uri="{FF2B5EF4-FFF2-40B4-BE49-F238E27FC236}">
                <a16:creationId xmlns:a16="http://schemas.microsoft.com/office/drawing/2014/main" id="{00000000-0008-0000-0F00-00000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1" name="Line 7257">
            <a:extLst>
              <a:ext uri="{FF2B5EF4-FFF2-40B4-BE49-F238E27FC236}">
                <a16:creationId xmlns:a16="http://schemas.microsoft.com/office/drawing/2014/main" id="{00000000-0008-0000-0F00-00000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3" name="Group 7258">
          <a:extLst>
            <a:ext uri="{FF2B5EF4-FFF2-40B4-BE49-F238E27FC236}">
              <a16:creationId xmlns:a16="http://schemas.microsoft.com/office/drawing/2014/main" id="{00000000-0008-0000-0F00-0000559C3E00}"/>
            </a:ext>
          </a:extLst>
        </xdr:cNvPr>
        <xdr:cNvGrpSpPr>
          <a:grpSpLocks/>
        </xdr:cNvGrpSpPr>
      </xdr:nvGrpSpPr>
      <xdr:grpSpPr bwMode="auto">
        <a:xfrm>
          <a:off x="4105275" y="9921875"/>
          <a:ext cx="228600" cy="0"/>
          <a:chOff x="466" y="3952"/>
          <a:chExt cx="28" cy="16"/>
        </a:xfrm>
      </xdr:grpSpPr>
      <xdr:sp macro="" textlink="">
        <xdr:nvSpPr>
          <xdr:cNvPr id="4103428" name="Line 7259">
            <a:extLst>
              <a:ext uri="{FF2B5EF4-FFF2-40B4-BE49-F238E27FC236}">
                <a16:creationId xmlns:a16="http://schemas.microsoft.com/office/drawing/2014/main" id="{00000000-0008-0000-0F00-00000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9" name="Line 7260">
            <a:extLst>
              <a:ext uri="{FF2B5EF4-FFF2-40B4-BE49-F238E27FC236}">
                <a16:creationId xmlns:a16="http://schemas.microsoft.com/office/drawing/2014/main" id="{00000000-0008-0000-0F00-00000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4" name="Group 7261">
          <a:extLst>
            <a:ext uri="{FF2B5EF4-FFF2-40B4-BE49-F238E27FC236}">
              <a16:creationId xmlns:a16="http://schemas.microsoft.com/office/drawing/2014/main" id="{00000000-0008-0000-0F00-0000569C3E00}"/>
            </a:ext>
          </a:extLst>
        </xdr:cNvPr>
        <xdr:cNvGrpSpPr>
          <a:grpSpLocks/>
        </xdr:cNvGrpSpPr>
      </xdr:nvGrpSpPr>
      <xdr:grpSpPr bwMode="auto">
        <a:xfrm>
          <a:off x="4692650" y="9921875"/>
          <a:ext cx="266700" cy="0"/>
          <a:chOff x="466" y="3952"/>
          <a:chExt cx="28" cy="16"/>
        </a:xfrm>
      </xdr:grpSpPr>
      <xdr:sp macro="" textlink="">
        <xdr:nvSpPr>
          <xdr:cNvPr id="4103426" name="Line 7262">
            <a:extLst>
              <a:ext uri="{FF2B5EF4-FFF2-40B4-BE49-F238E27FC236}">
                <a16:creationId xmlns:a16="http://schemas.microsoft.com/office/drawing/2014/main" id="{00000000-0008-0000-0F00-00000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7" name="Line 7263">
            <a:extLst>
              <a:ext uri="{FF2B5EF4-FFF2-40B4-BE49-F238E27FC236}">
                <a16:creationId xmlns:a16="http://schemas.microsoft.com/office/drawing/2014/main" id="{00000000-0008-0000-0F00-00000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5" name="Group 7264">
          <a:extLst>
            <a:ext uri="{FF2B5EF4-FFF2-40B4-BE49-F238E27FC236}">
              <a16:creationId xmlns:a16="http://schemas.microsoft.com/office/drawing/2014/main" id="{00000000-0008-0000-0F00-0000579C3E00}"/>
            </a:ext>
          </a:extLst>
        </xdr:cNvPr>
        <xdr:cNvGrpSpPr>
          <a:grpSpLocks/>
        </xdr:cNvGrpSpPr>
      </xdr:nvGrpSpPr>
      <xdr:grpSpPr bwMode="auto">
        <a:xfrm>
          <a:off x="4692650" y="9921875"/>
          <a:ext cx="266700" cy="0"/>
          <a:chOff x="466" y="3952"/>
          <a:chExt cx="28" cy="16"/>
        </a:xfrm>
      </xdr:grpSpPr>
      <xdr:sp macro="" textlink="">
        <xdr:nvSpPr>
          <xdr:cNvPr id="4103424" name="Line 7265">
            <a:extLst>
              <a:ext uri="{FF2B5EF4-FFF2-40B4-BE49-F238E27FC236}">
                <a16:creationId xmlns:a16="http://schemas.microsoft.com/office/drawing/2014/main" id="{00000000-0008-0000-0F00-00000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5" name="Line 7266">
            <a:extLst>
              <a:ext uri="{FF2B5EF4-FFF2-40B4-BE49-F238E27FC236}">
                <a16:creationId xmlns:a16="http://schemas.microsoft.com/office/drawing/2014/main" id="{00000000-0008-0000-0F00-00000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56" name="Group 7267">
          <a:extLst>
            <a:ext uri="{FF2B5EF4-FFF2-40B4-BE49-F238E27FC236}">
              <a16:creationId xmlns:a16="http://schemas.microsoft.com/office/drawing/2014/main" id="{00000000-0008-0000-0F00-0000589C3E00}"/>
            </a:ext>
          </a:extLst>
        </xdr:cNvPr>
        <xdr:cNvGrpSpPr>
          <a:grpSpLocks/>
        </xdr:cNvGrpSpPr>
      </xdr:nvGrpSpPr>
      <xdr:grpSpPr bwMode="auto">
        <a:xfrm>
          <a:off x="4105275" y="9921875"/>
          <a:ext cx="244475" cy="0"/>
          <a:chOff x="466" y="3952"/>
          <a:chExt cx="28" cy="16"/>
        </a:xfrm>
      </xdr:grpSpPr>
      <xdr:sp macro="" textlink="">
        <xdr:nvSpPr>
          <xdr:cNvPr id="4103422" name="Line 7268">
            <a:extLst>
              <a:ext uri="{FF2B5EF4-FFF2-40B4-BE49-F238E27FC236}">
                <a16:creationId xmlns:a16="http://schemas.microsoft.com/office/drawing/2014/main" id="{00000000-0008-0000-0F00-0000F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3" name="Line 7269">
            <a:extLst>
              <a:ext uri="{FF2B5EF4-FFF2-40B4-BE49-F238E27FC236}">
                <a16:creationId xmlns:a16="http://schemas.microsoft.com/office/drawing/2014/main" id="{00000000-0008-0000-0F00-0000F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257" name="Group 7270">
          <a:extLst>
            <a:ext uri="{FF2B5EF4-FFF2-40B4-BE49-F238E27FC236}">
              <a16:creationId xmlns:a16="http://schemas.microsoft.com/office/drawing/2014/main" id="{00000000-0008-0000-0F00-0000599C3E00}"/>
            </a:ext>
          </a:extLst>
        </xdr:cNvPr>
        <xdr:cNvGrpSpPr>
          <a:grpSpLocks/>
        </xdr:cNvGrpSpPr>
      </xdr:nvGrpSpPr>
      <xdr:grpSpPr bwMode="auto">
        <a:xfrm>
          <a:off x="5470525" y="9921875"/>
          <a:ext cx="228600" cy="0"/>
          <a:chOff x="466" y="3952"/>
          <a:chExt cx="28" cy="16"/>
        </a:xfrm>
      </xdr:grpSpPr>
      <xdr:sp macro="" textlink="">
        <xdr:nvSpPr>
          <xdr:cNvPr id="4103420" name="Line 7271">
            <a:extLst>
              <a:ext uri="{FF2B5EF4-FFF2-40B4-BE49-F238E27FC236}">
                <a16:creationId xmlns:a16="http://schemas.microsoft.com/office/drawing/2014/main" id="{00000000-0008-0000-0F00-0000F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1" name="Line 7272">
            <a:extLst>
              <a:ext uri="{FF2B5EF4-FFF2-40B4-BE49-F238E27FC236}">
                <a16:creationId xmlns:a16="http://schemas.microsoft.com/office/drawing/2014/main" id="{00000000-0008-0000-0F00-0000F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8" name="Group 7273">
          <a:extLst>
            <a:ext uri="{FF2B5EF4-FFF2-40B4-BE49-F238E27FC236}">
              <a16:creationId xmlns:a16="http://schemas.microsoft.com/office/drawing/2014/main" id="{00000000-0008-0000-0F00-00005A9C3E00}"/>
            </a:ext>
          </a:extLst>
        </xdr:cNvPr>
        <xdr:cNvGrpSpPr>
          <a:grpSpLocks/>
        </xdr:cNvGrpSpPr>
      </xdr:nvGrpSpPr>
      <xdr:grpSpPr bwMode="auto">
        <a:xfrm>
          <a:off x="4692650" y="9921875"/>
          <a:ext cx="266700" cy="0"/>
          <a:chOff x="466" y="3952"/>
          <a:chExt cx="28" cy="16"/>
        </a:xfrm>
      </xdr:grpSpPr>
      <xdr:sp macro="" textlink="">
        <xdr:nvSpPr>
          <xdr:cNvPr id="4103418" name="Line 7274">
            <a:extLst>
              <a:ext uri="{FF2B5EF4-FFF2-40B4-BE49-F238E27FC236}">
                <a16:creationId xmlns:a16="http://schemas.microsoft.com/office/drawing/2014/main" id="{00000000-0008-0000-0F00-0000F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9" name="Line 7275">
            <a:extLst>
              <a:ext uri="{FF2B5EF4-FFF2-40B4-BE49-F238E27FC236}">
                <a16:creationId xmlns:a16="http://schemas.microsoft.com/office/drawing/2014/main" id="{00000000-0008-0000-0F00-0000F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9" name="Group 7276">
          <a:extLst>
            <a:ext uri="{FF2B5EF4-FFF2-40B4-BE49-F238E27FC236}">
              <a16:creationId xmlns:a16="http://schemas.microsoft.com/office/drawing/2014/main" id="{00000000-0008-0000-0F00-00005B9C3E00}"/>
            </a:ext>
          </a:extLst>
        </xdr:cNvPr>
        <xdr:cNvGrpSpPr>
          <a:grpSpLocks/>
        </xdr:cNvGrpSpPr>
      </xdr:nvGrpSpPr>
      <xdr:grpSpPr bwMode="auto">
        <a:xfrm>
          <a:off x="4692650" y="9921875"/>
          <a:ext cx="266700" cy="0"/>
          <a:chOff x="466" y="3952"/>
          <a:chExt cx="28" cy="16"/>
        </a:xfrm>
      </xdr:grpSpPr>
      <xdr:sp macro="" textlink="">
        <xdr:nvSpPr>
          <xdr:cNvPr id="4103416" name="Line 7277">
            <a:extLst>
              <a:ext uri="{FF2B5EF4-FFF2-40B4-BE49-F238E27FC236}">
                <a16:creationId xmlns:a16="http://schemas.microsoft.com/office/drawing/2014/main" id="{00000000-0008-0000-0F00-0000F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7" name="Line 7278">
            <a:extLst>
              <a:ext uri="{FF2B5EF4-FFF2-40B4-BE49-F238E27FC236}">
                <a16:creationId xmlns:a16="http://schemas.microsoft.com/office/drawing/2014/main" id="{00000000-0008-0000-0F00-0000F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0" name="Group 7279">
          <a:extLst>
            <a:ext uri="{FF2B5EF4-FFF2-40B4-BE49-F238E27FC236}">
              <a16:creationId xmlns:a16="http://schemas.microsoft.com/office/drawing/2014/main" id="{00000000-0008-0000-0F00-00005C9C3E00}"/>
            </a:ext>
          </a:extLst>
        </xdr:cNvPr>
        <xdr:cNvGrpSpPr>
          <a:grpSpLocks/>
        </xdr:cNvGrpSpPr>
      </xdr:nvGrpSpPr>
      <xdr:grpSpPr bwMode="auto">
        <a:xfrm>
          <a:off x="4692650" y="9921875"/>
          <a:ext cx="266700" cy="0"/>
          <a:chOff x="466" y="3952"/>
          <a:chExt cx="28" cy="16"/>
        </a:xfrm>
      </xdr:grpSpPr>
      <xdr:sp macro="" textlink="">
        <xdr:nvSpPr>
          <xdr:cNvPr id="4103414" name="Line 7280">
            <a:extLst>
              <a:ext uri="{FF2B5EF4-FFF2-40B4-BE49-F238E27FC236}">
                <a16:creationId xmlns:a16="http://schemas.microsoft.com/office/drawing/2014/main" id="{00000000-0008-0000-0F00-0000F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5" name="Line 7281">
            <a:extLst>
              <a:ext uri="{FF2B5EF4-FFF2-40B4-BE49-F238E27FC236}">
                <a16:creationId xmlns:a16="http://schemas.microsoft.com/office/drawing/2014/main" id="{00000000-0008-0000-0F00-0000F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1" name="Group 7282">
          <a:extLst>
            <a:ext uri="{FF2B5EF4-FFF2-40B4-BE49-F238E27FC236}">
              <a16:creationId xmlns:a16="http://schemas.microsoft.com/office/drawing/2014/main" id="{00000000-0008-0000-0F00-00005D9C3E00}"/>
            </a:ext>
          </a:extLst>
        </xdr:cNvPr>
        <xdr:cNvGrpSpPr>
          <a:grpSpLocks/>
        </xdr:cNvGrpSpPr>
      </xdr:nvGrpSpPr>
      <xdr:grpSpPr bwMode="auto">
        <a:xfrm>
          <a:off x="4692650" y="9921875"/>
          <a:ext cx="266700" cy="0"/>
          <a:chOff x="466" y="3952"/>
          <a:chExt cx="28" cy="16"/>
        </a:xfrm>
      </xdr:grpSpPr>
      <xdr:sp macro="" textlink="">
        <xdr:nvSpPr>
          <xdr:cNvPr id="4103412" name="Line 7283">
            <a:extLst>
              <a:ext uri="{FF2B5EF4-FFF2-40B4-BE49-F238E27FC236}">
                <a16:creationId xmlns:a16="http://schemas.microsoft.com/office/drawing/2014/main" id="{00000000-0008-0000-0F00-0000F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3" name="Line 7284">
            <a:extLst>
              <a:ext uri="{FF2B5EF4-FFF2-40B4-BE49-F238E27FC236}">
                <a16:creationId xmlns:a16="http://schemas.microsoft.com/office/drawing/2014/main" id="{00000000-0008-0000-0F00-0000F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2" name="Group 7285">
          <a:extLst>
            <a:ext uri="{FF2B5EF4-FFF2-40B4-BE49-F238E27FC236}">
              <a16:creationId xmlns:a16="http://schemas.microsoft.com/office/drawing/2014/main" id="{00000000-0008-0000-0F00-00005E9C3E00}"/>
            </a:ext>
          </a:extLst>
        </xdr:cNvPr>
        <xdr:cNvGrpSpPr>
          <a:grpSpLocks/>
        </xdr:cNvGrpSpPr>
      </xdr:nvGrpSpPr>
      <xdr:grpSpPr bwMode="auto">
        <a:xfrm>
          <a:off x="4692650" y="9921875"/>
          <a:ext cx="266700" cy="0"/>
          <a:chOff x="466" y="3952"/>
          <a:chExt cx="28" cy="16"/>
        </a:xfrm>
      </xdr:grpSpPr>
      <xdr:sp macro="" textlink="">
        <xdr:nvSpPr>
          <xdr:cNvPr id="4103410" name="Line 7286">
            <a:extLst>
              <a:ext uri="{FF2B5EF4-FFF2-40B4-BE49-F238E27FC236}">
                <a16:creationId xmlns:a16="http://schemas.microsoft.com/office/drawing/2014/main" id="{00000000-0008-0000-0F00-0000F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1" name="Line 7287">
            <a:extLst>
              <a:ext uri="{FF2B5EF4-FFF2-40B4-BE49-F238E27FC236}">
                <a16:creationId xmlns:a16="http://schemas.microsoft.com/office/drawing/2014/main" id="{00000000-0008-0000-0F00-0000F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263" name="Group 7288">
          <a:extLst>
            <a:ext uri="{FF2B5EF4-FFF2-40B4-BE49-F238E27FC236}">
              <a16:creationId xmlns:a16="http://schemas.microsoft.com/office/drawing/2014/main" id="{00000000-0008-0000-0F00-00005F9C3E00}"/>
            </a:ext>
          </a:extLst>
        </xdr:cNvPr>
        <xdr:cNvGrpSpPr>
          <a:grpSpLocks/>
        </xdr:cNvGrpSpPr>
      </xdr:nvGrpSpPr>
      <xdr:grpSpPr bwMode="auto">
        <a:xfrm>
          <a:off x="4568825" y="9921875"/>
          <a:ext cx="228600" cy="0"/>
          <a:chOff x="466" y="3952"/>
          <a:chExt cx="28" cy="16"/>
        </a:xfrm>
      </xdr:grpSpPr>
      <xdr:sp macro="" textlink="">
        <xdr:nvSpPr>
          <xdr:cNvPr id="4103408" name="Line 7289">
            <a:extLst>
              <a:ext uri="{FF2B5EF4-FFF2-40B4-BE49-F238E27FC236}">
                <a16:creationId xmlns:a16="http://schemas.microsoft.com/office/drawing/2014/main" id="{00000000-0008-0000-0F00-0000F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9" name="Line 7290">
            <a:extLst>
              <a:ext uri="{FF2B5EF4-FFF2-40B4-BE49-F238E27FC236}">
                <a16:creationId xmlns:a16="http://schemas.microsoft.com/office/drawing/2014/main" id="{00000000-0008-0000-0F00-0000F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4" name="Group 7291">
          <a:extLst>
            <a:ext uri="{FF2B5EF4-FFF2-40B4-BE49-F238E27FC236}">
              <a16:creationId xmlns:a16="http://schemas.microsoft.com/office/drawing/2014/main" id="{00000000-0008-0000-0F00-0000609C3E00}"/>
            </a:ext>
          </a:extLst>
        </xdr:cNvPr>
        <xdr:cNvGrpSpPr>
          <a:grpSpLocks/>
        </xdr:cNvGrpSpPr>
      </xdr:nvGrpSpPr>
      <xdr:grpSpPr bwMode="auto">
        <a:xfrm>
          <a:off x="4105275" y="9921875"/>
          <a:ext cx="244475" cy="0"/>
          <a:chOff x="466" y="3952"/>
          <a:chExt cx="28" cy="16"/>
        </a:xfrm>
      </xdr:grpSpPr>
      <xdr:sp macro="" textlink="">
        <xdr:nvSpPr>
          <xdr:cNvPr id="4103406" name="Line 7292">
            <a:extLst>
              <a:ext uri="{FF2B5EF4-FFF2-40B4-BE49-F238E27FC236}">
                <a16:creationId xmlns:a16="http://schemas.microsoft.com/office/drawing/2014/main" id="{00000000-0008-0000-0F00-0000E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7" name="Line 7293">
            <a:extLst>
              <a:ext uri="{FF2B5EF4-FFF2-40B4-BE49-F238E27FC236}">
                <a16:creationId xmlns:a16="http://schemas.microsoft.com/office/drawing/2014/main" id="{00000000-0008-0000-0F00-0000E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5" name="Group 7294">
          <a:extLst>
            <a:ext uri="{FF2B5EF4-FFF2-40B4-BE49-F238E27FC236}">
              <a16:creationId xmlns:a16="http://schemas.microsoft.com/office/drawing/2014/main" id="{00000000-0008-0000-0F00-0000619C3E00}"/>
            </a:ext>
          </a:extLst>
        </xdr:cNvPr>
        <xdr:cNvGrpSpPr>
          <a:grpSpLocks/>
        </xdr:cNvGrpSpPr>
      </xdr:nvGrpSpPr>
      <xdr:grpSpPr bwMode="auto">
        <a:xfrm>
          <a:off x="4105275" y="9921875"/>
          <a:ext cx="244475" cy="0"/>
          <a:chOff x="466" y="3952"/>
          <a:chExt cx="28" cy="16"/>
        </a:xfrm>
      </xdr:grpSpPr>
      <xdr:sp macro="" textlink="">
        <xdr:nvSpPr>
          <xdr:cNvPr id="4103404" name="Line 7295">
            <a:extLst>
              <a:ext uri="{FF2B5EF4-FFF2-40B4-BE49-F238E27FC236}">
                <a16:creationId xmlns:a16="http://schemas.microsoft.com/office/drawing/2014/main" id="{00000000-0008-0000-0F00-0000E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5" name="Line 7296">
            <a:extLst>
              <a:ext uri="{FF2B5EF4-FFF2-40B4-BE49-F238E27FC236}">
                <a16:creationId xmlns:a16="http://schemas.microsoft.com/office/drawing/2014/main" id="{00000000-0008-0000-0F00-0000E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6" name="Group 7297">
          <a:extLst>
            <a:ext uri="{FF2B5EF4-FFF2-40B4-BE49-F238E27FC236}">
              <a16:creationId xmlns:a16="http://schemas.microsoft.com/office/drawing/2014/main" id="{00000000-0008-0000-0F00-0000629C3E00}"/>
            </a:ext>
          </a:extLst>
        </xdr:cNvPr>
        <xdr:cNvGrpSpPr>
          <a:grpSpLocks/>
        </xdr:cNvGrpSpPr>
      </xdr:nvGrpSpPr>
      <xdr:grpSpPr bwMode="auto">
        <a:xfrm>
          <a:off x="4105275" y="9921875"/>
          <a:ext cx="244475" cy="0"/>
          <a:chOff x="466" y="3952"/>
          <a:chExt cx="28" cy="16"/>
        </a:xfrm>
      </xdr:grpSpPr>
      <xdr:sp macro="" textlink="">
        <xdr:nvSpPr>
          <xdr:cNvPr id="4103402" name="Line 7298">
            <a:extLst>
              <a:ext uri="{FF2B5EF4-FFF2-40B4-BE49-F238E27FC236}">
                <a16:creationId xmlns:a16="http://schemas.microsoft.com/office/drawing/2014/main" id="{00000000-0008-0000-0F00-0000E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3" name="Line 7299">
            <a:extLst>
              <a:ext uri="{FF2B5EF4-FFF2-40B4-BE49-F238E27FC236}">
                <a16:creationId xmlns:a16="http://schemas.microsoft.com/office/drawing/2014/main" id="{00000000-0008-0000-0F00-0000E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7" name="Group 7300">
          <a:extLst>
            <a:ext uri="{FF2B5EF4-FFF2-40B4-BE49-F238E27FC236}">
              <a16:creationId xmlns:a16="http://schemas.microsoft.com/office/drawing/2014/main" id="{00000000-0008-0000-0F00-0000639C3E00}"/>
            </a:ext>
          </a:extLst>
        </xdr:cNvPr>
        <xdr:cNvGrpSpPr>
          <a:grpSpLocks/>
        </xdr:cNvGrpSpPr>
      </xdr:nvGrpSpPr>
      <xdr:grpSpPr bwMode="auto">
        <a:xfrm>
          <a:off x="4105275" y="9921875"/>
          <a:ext cx="244475" cy="0"/>
          <a:chOff x="466" y="3952"/>
          <a:chExt cx="28" cy="16"/>
        </a:xfrm>
      </xdr:grpSpPr>
      <xdr:sp macro="" textlink="">
        <xdr:nvSpPr>
          <xdr:cNvPr id="4103400" name="Line 7301">
            <a:extLst>
              <a:ext uri="{FF2B5EF4-FFF2-40B4-BE49-F238E27FC236}">
                <a16:creationId xmlns:a16="http://schemas.microsoft.com/office/drawing/2014/main" id="{00000000-0008-0000-0F00-0000E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1" name="Line 7302">
            <a:extLst>
              <a:ext uri="{FF2B5EF4-FFF2-40B4-BE49-F238E27FC236}">
                <a16:creationId xmlns:a16="http://schemas.microsoft.com/office/drawing/2014/main" id="{00000000-0008-0000-0F00-0000E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8" name="Group 7303">
          <a:extLst>
            <a:ext uri="{FF2B5EF4-FFF2-40B4-BE49-F238E27FC236}">
              <a16:creationId xmlns:a16="http://schemas.microsoft.com/office/drawing/2014/main" id="{00000000-0008-0000-0F00-0000649C3E00}"/>
            </a:ext>
          </a:extLst>
        </xdr:cNvPr>
        <xdr:cNvGrpSpPr>
          <a:grpSpLocks/>
        </xdr:cNvGrpSpPr>
      </xdr:nvGrpSpPr>
      <xdr:grpSpPr bwMode="auto">
        <a:xfrm>
          <a:off x="4105275" y="9921875"/>
          <a:ext cx="244475" cy="0"/>
          <a:chOff x="466" y="3952"/>
          <a:chExt cx="28" cy="16"/>
        </a:xfrm>
      </xdr:grpSpPr>
      <xdr:sp macro="" textlink="">
        <xdr:nvSpPr>
          <xdr:cNvPr id="4103398" name="Line 7304">
            <a:extLst>
              <a:ext uri="{FF2B5EF4-FFF2-40B4-BE49-F238E27FC236}">
                <a16:creationId xmlns:a16="http://schemas.microsoft.com/office/drawing/2014/main" id="{00000000-0008-0000-0F00-0000E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9" name="Line 7305">
            <a:extLst>
              <a:ext uri="{FF2B5EF4-FFF2-40B4-BE49-F238E27FC236}">
                <a16:creationId xmlns:a16="http://schemas.microsoft.com/office/drawing/2014/main" id="{00000000-0008-0000-0F00-0000E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9" name="Group 7306">
          <a:extLst>
            <a:ext uri="{FF2B5EF4-FFF2-40B4-BE49-F238E27FC236}">
              <a16:creationId xmlns:a16="http://schemas.microsoft.com/office/drawing/2014/main" id="{00000000-0008-0000-0F00-0000659C3E00}"/>
            </a:ext>
          </a:extLst>
        </xdr:cNvPr>
        <xdr:cNvGrpSpPr>
          <a:grpSpLocks/>
        </xdr:cNvGrpSpPr>
      </xdr:nvGrpSpPr>
      <xdr:grpSpPr bwMode="auto">
        <a:xfrm>
          <a:off x="4105275" y="9921875"/>
          <a:ext cx="244475" cy="0"/>
          <a:chOff x="466" y="3952"/>
          <a:chExt cx="28" cy="16"/>
        </a:xfrm>
      </xdr:grpSpPr>
      <xdr:sp macro="" textlink="">
        <xdr:nvSpPr>
          <xdr:cNvPr id="4103396" name="Line 7307">
            <a:extLst>
              <a:ext uri="{FF2B5EF4-FFF2-40B4-BE49-F238E27FC236}">
                <a16:creationId xmlns:a16="http://schemas.microsoft.com/office/drawing/2014/main" id="{00000000-0008-0000-0F00-0000E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7" name="Line 7308">
            <a:extLst>
              <a:ext uri="{FF2B5EF4-FFF2-40B4-BE49-F238E27FC236}">
                <a16:creationId xmlns:a16="http://schemas.microsoft.com/office/drawing/2014/main" id="{00000000-0008-0000-0F00-0000E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70" name="Group 7309">
          <a:extLst>
            <a:ext uri="{FF2B5EF4-FFF2-40B4-BE49-F238E27FC236}">
              <a16:creationId xmlns:a16="http://schemas.microsoft.com/office/drawing/2014/main" id="{00000000-0008-0000-0F00-0000669C3E00}"/>
            </a:ext>
          </a:extLst>
        </xdr:cNvPr>
        <xdr:cNvGrpSpPr>
          <a:grpSpLocks/>
        </xdr:cNvGrpSpPr>
      </xdr:nvGrpSpPr>
      <xdr:grpSpPr bwMode="auto">
        <a:xfrm>
          <a:off x="3981450" y="9921875"/>
          <a:ext cx="228600" cy="0"/>
          <a:chOff x="466" y="3952"/>
          <a:chExt cx="28" cy="16"/>
        </a:xfrm>
      </xdr:grpSpPr>
      <xdr:sp macro="" textlink="">
        <xdr:nvSpPr>
          <xdr:cNvPr id="4103394" name="Line 7310">
            <a:extLst>
              <a:ext uri="{FF2B5EF4-FFF2-40B4-BE49-F238E27FC236}">
                <a16:creationId xmlns:a16="http://schemas.microsoft.com/office/drawing/2014/main" id="{00000000-0008-0000-0F00-0000E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5" name="Line 7311">
            <a:extLst>
              <a:ext uri="{FF2B5EF4-FFF2-40B4-BE49-F238E27FC236}">
                <a16:creationId xmlns:a16="http://schemas.microsoft.com/office/drawing/2014/main" id="{00000000-0008-0000-0F00-0000E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1" name="Group 7312">
          <a:extLst>
            <a:ext uri="{FF2B5EF4-FFF2-40B4-BE49-F238E27FC236}">
              <a16:creationId xmlns:a16="http://schemas.microsoft.com/office/drawing/2014/main" id="{00000000-0008-0000-0F00-0000679C3E00}"/>
            </a:ext>
          </a:extLst>
        </xdr:cNvPr>
        <xdr:cNvGrpSpPr>
          <a:grpSpLocks/>
        </xdr:cNvGrpSpPr>
      </xdr:nvGrpSpPr>
      <xdr:grpSpPr bwMode="auto">
        <a:xfrm>
          <a:off x="4105275" y="9921875"/>
          <a:ext cx="228600" cy="0"/>
          <a:chOff x="466" y="3952"/>
          <a:chExt cx="28" cy="16"/>
        </a:xfrm>
      </xdr:grpSpPr>
      <xdr:sp macro="" textlink="">
        <xdr:nvSpPr>
          <xdr:cNvPr id="4103392" name="Line 7313">
            <a:extLst>
              <a:ext uri="{FF2B5EF4-FFF2-40B4-BE49-F238E27FC236}">
                <a16:creationId xmlns:a16="http://schemas.microsoft.com/office/drawing/2014/main" id="{00000000-0008-0000-0F00-0000E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3" name="Line 7314">
            <a:extLst>
              <a:ext uri="{FF2B5EF4-FFF2-40B4-BE49-F238E27FC236}">
                <a16:creationId xmlns:a16="http://schemas.microsoft.com/office/drawing/2014/main" id="{00000000-0008-0000-0F00-0000E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2" name="Group 7315">
          <a:extLst>
            <a:ext uri="{FF2B5EF4-FFF2-40B4-BE49-F238E27FC236}">
              <a16:creationId xmlns:a16="http://schemas.microsoft.com/office/drawing/2014/main" id="{00000000-0008-0000-0F00-0000689C3E00}"/>
            </a:ext>
          </a:extLst>
        </xdr:cNvPr>
        <xdr:cNvGrpSpPr>
          <a:grpSpLocks/>
        </xdr:cNvGrpSpPr>
      </xdr:nvGrpSpPr>
      <xdr:grpSpPr bwMode="auto">
        <a:xfrm>
          <a:off x="4105275" y="9921875"/>
          <a:ext cx="228600" cy="0"/>
          <a:chOff x="466" y="3952"/>
          <a:chExt cx="28" cy="16"/>
        </a:xfrm>
      </xdr:grpSpPr>
      <xdr:sp macro="" textlink="">
        <xdr:nvSpPr>
          <xdr:cNvPr id="4103390" name="Line 7316">
            <a:extLst>
              <a:ext uri="{FF2B5EF4-FFF2-40B4-BE49-F238E27FC236}">
                <a16:creationId xmlns:a16="http://schemas.microsoft.com/office/drawing/2014/main" id="{00000000-0008-0000-0F00-0000D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1" name="Line 7317">
            <a:extLst>
              <a:ext uri="{FF2B5EF4-FFF2-40B4-BE49-F238E27FC236}">
                <a16:creationId xmlns:a16="http://schemas.microsoft.com/office/drawing/2014/main" id="{00000000-0008-0000-0F00-0000D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3" name="Group 7318">
          <a:extLst>
            <a:ext uri="{FF2B5EF4-FFF2-40B4-BE49-F238E27FC236}">
              <a16:creationId xmlns:a16="http://schemas.microsoft.com/office/drawing/2014/main" id="{00000000-0008-0000-0F00-0000699C3E00}"/>
            </a:ext>
          </a:extLst>
        </xdr:cNvPr>
        <xdr:cNvGrpSpPr>
          <a:grpSpLocks/>
        </xdr:cNvGrpSpPr>
      </xdr:nvGrpSpPr>
      <xdr:grpSpPr bwMode="auto">
        <a:xfrm>
          <a:off x="4105275" y="9921875"/>
          <a:ext cx="244475" cy="0"/>
          <a:chOff x="466" y="3952"/>
          <a:chExt cx="28" cy="16"/>
        </a:xfrm>
      </xdr:grpSpPr>
      <xdr:sp macro="" textlink="">
        <xdr:nvSpPr>
          <xdr:cNvPr id="4103388" name="Line 7319">
            <a:extLst>
              <a:ext uri="{FF2B5EF4-FFF2-40B4-BE49-F238E27FC236}">
                <a16:creationId xmlns:a16="http://schemas.microsoft.com/office/drawing/2014/main" id="{00000000-0008-0000-0F00-0000D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9" name="Line 7320">
            <a:extLst>
              <a:ext uri="{FF2B5EF4-FFF2-40B4-BE49-F238E27FC236}">
                <a16:creationId xmlns:a16="http://schemas.microsoft.com/office/drawing/2014/main" id="{00000000-0008-0000-0F00-0000D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4" name="Group 7321">
          <a:extLst>
            <a:ext uri="{FF2B5EF4-FFF2-40B4-BE49-F238E27FC236}">
              <a16:creationId xmlns:a16="http://schemas.microsoft.com/office/drawing/2014/main" id="{00000000-0008-0000-0F00-00006A9C3E00}"/>
            </a:ext>
          </a:extLst>
        </xdr:cNvPr>
        <xdr:cNvGrpSpPr>
          <a:grpSpLocks/>
        </xdr:cNvGrpSpPr>
      </xdr:nvGrpSpPr>
      <xdr:grpSpPr bwMode="auto">
        <a:xfrm>
          <a:off x="4105275" y="9921875"/>
          <a:ext cx="228600" cy="0"/>
          <a:chOff x="466" y="3952"/>
          <a:chExt cx="28" cy="16"/>
        </a:xfrm>
      </xdr:grpSpPr>
      <xdr:sp macro="" textlink="">
        <xdr:nvSpPr>
          <xdr:cNvPr id="4103386" name="Line 7322">
            <a:extLst>
              <a:ext uri="{FF2B5EF4-FFF2-40B4-BE49-F238E27FC236}">
                <a16:creationId xmlns:a16="http://schemas.microsoft.com/office/drawing/2014/main" id="{00000000-0008-0000-0F00-0000D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7" name="Line 7323">
            <a:extLst>
              <a:ext uri="{FF2B5EF4-FFF2-40B4-BE49-F238E27FC236}">
                <a16:creationId xmlns:a16="http://schemas.microsoft.com/office/drawing/2014/main" id="{00000000-0008-0000-0F00-0000D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5" name="Group 7324">
          <a:extLst>
            <a:ext uri="{FF2B5EF4-FFF2-40B4-BE49-F238E27FC236}">
              <a16:creationId xmlns:a16="http://schemas.microsoft.com/office/drawing/2014/main" id="{00000000-0008-0000-0F00-00006B9C3E00}"/>
            </a:ext>
          </a:extLst>
        </xdr:cNvPr>
        <xdr:cNvGrpSpPr>
          <a:grpSpLocks/>
        </xdr:cNvGrpSpPr>
      </xdr:nvGrpSpPr>
      <xdr:grpSpPr bwMode="auto">
        <a:xfrm>
          <a:off x="4105275" y="9921875"/>
          <a:ext cx="228600" cy="0"/>
          <a:chOff x="466" y="3952"/>
          <a:chExt cx="28" cy="16"/>
        </a:xfrm>
      </xdr:grpSpPr>
      <xdr:sp macro="" textlink="">
        <xdr:nvSpPr>
          <xdr:cNvPr id="4103384" name="Line 7325">
            <a:extLst>
              <a:ext uri="{FF2B5EF4-FFF2-40B4-BE49-F238E27FC236}">
                <a16:creationId xmlns:a16="http://schemas.microsoft.com/office/drawing/2014/main" id="{00000000-0008-0000-0F00-0000D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5" name="Line 7326">
            <a:extLst>
              <a:ext uri="{FF2B5EF4-FFF2-40B4-BE49-F238E27FC236}">
                <a16:creationId xmlns:a16="http://schemas.microsoft.com/office/drawing/2014/main" id="{00000000-0008-0000-0F00-0000D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6" name="Group 7327">
          <a:extLst>
            <a:ext uri="{FF2B5EF4-FFF2-40B4-BE49-F238E27FC236}">
              <a16:creationId xmlns:a16="http://schemas.microsoft.com/office/drawing/2014/main" id="{00000000-0008-0000-0F00-00006C9C3E00}"/>
            </a:ext>
          </a:extLst>
        </xdr:cNvPr>
        <xdr:cNvGrpSpPr>
          <a:grpSpLocks/>
        </xdr:cNvGrpSpPr>
      </xdr:nvGrpSpPr>
      <xdr:grpSpPr bwMode="auto">
        <a:xfrm>
          <a:off x="4105275" y="9921875"/>
          <a:ext cx="244475" cy="0"/>
          <a:chOff x="466" y="3952"/>
          <a:chExt cx="28" cy="16"/>
        </a:xfrm>
      </xdr:grpSpPr>
      <xdr:sp macro="" textlink="">
        <xdr:nvSpPr>
          <xdr:cNvPr id="4103382" name="Line 7328">
            <a:extLst>
              <a:ext uri="{FF2B5EF4-FFF2-40B4-BE49-F238E27FC236}">
                <a16:creationId xmlns:a16="http://schemas.microsoft.com/office/drawing/2014/main" id="{00000000-0008-0000-0F00-0000D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3" name="Line 7329">
            <a:extLst>
              <a:ext uri="{FF2B5EF4-FFF2-40B4-BE49-F238E27FC236}">
                <a16:creationId xmlns:a16="http://schemas.microsoft.com/office/drawing/2014/main" id="{00000000-0008-0000-0F00-0000D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7" name="Group 7330">
          <a:extLst>
            <a:ext uri="{FF2B5EF4-FFF2-40B4-BE49-F238E27FC236}">
              <a16:creationId xmlns:a16="http://schemas.microsoft.com/office/drawing/2014/main" id="{00000000-0008-0000-0F00-00006D9C3E00}"/>
            </a:ext>
          </a:extLst>
        </xdr:cNvPr>
        <xdr:cNvGrpSpPr>
          <a:grpSpLocks/>
        </xdr:cNvGrpSpPr>
      </xdr:nvGrpSpPr>
      <xdr:grpSpPr bwMode="auto">
        <a:xfrm>
          <a:off x="4692650" y="9921875"/>
          <a:ext cx="266700" cy="0"/>
          <a:chOff x="466" y="3952"/>
          <a:chExt cx="28" cy="16"/>
        </a:xfrm>
      </xdr:grpSpPr>
      <xdr:sp macro="" textlink="">
        <xdr:nvSpPr>
          <xdr:cNvPr id="4103380" name="Line 7331">
            <a:extLst>
              <a:ext uri="{FF2B5EF4-FFF2-40B4-BE49-F238E27FC236}">
                <a16:creationId xmlns:a16="http://schemas.microsoft.com/office/drawing/2014/main" id="{00000000-0008-0000-0F00-0000D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1" name="Line 7332">
            <a:extLst>
              <a:ext uri="{FF2B5EF4-FFF2-40B4-BE49-F238E27FC236}">
                <a16:creationId xmlns:a16="http://schemas.microsoft.com/office/drawing/2014/main" id="{00000000-0008-0000-0F00-0000D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8" name="Group 7333">
          <a:extLst>
            <a:ext uri="{FF2B5EF4-FFF2-40B4-BE49-F238E27FC236}">
              <a16:creationId xmlns:a16="http://schemas.microsoft.com/office/drawing/2014/main" id="{00000000-0008-0000-0F00-00006E9C3E00}"/>
            </a:ext>
          </a:extLst>
        </xdr:cNvPr>
        <xdr:cNvGrpSpPr>
          <a:grpSpLocks/>
        </xdr:cNvGrpSpPr>
      </xdr:nvGrpSpPr>
      <xdr:grpSpPr bwMode="auto">
        <a:xfrm>
          <a:off x="4692650" y="9921875"/>
          <a:ext cx="266700" cy="0"/>
          <a:chOff x="466" y="3952"/>
          <a:chExt cx="28" cy="16"/>
        </a:xfrm>
      </xdr:grpSpPr>
      <xdr:sp macro="" textlink="">
        <xdr:nvSpPr>
          <xdr:cNvPr id="4103378" name="Line 7334">
            <a:extLst>
              <a:ext uri="{FF2B5EF4-FFF2-40B4-BE49-F238E27FC236}">
                <a16:creationId xmlns:a16="http://schemas.microsoft.com/office/drawing/2014/main" id="{00000000-0008-0000-0F00-0000D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9" name="Line 7335">
            <a:extLst>
              <a:ext uri="{FF2B5EF4-FFF2-40B4-BE49-F238E27FC236}">
                <a16:creationId xmlns:a16="http://schemas.microsoft.com/office/drawing/2014/main" id="{00000000-0008-0000-0F00-0000D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9" name="Group 7336">
          <a:extLst>
            <a:ext uri="{FF2B5EF4-FFF2-40B4-BE49-F238E27FC236}">
              <a16:creationId xmlns:a16="http://schemas.microsoft.com/office/drawing/2014/main" id="{00000000-0008-0000-0F00-00006F9C3E00}"/>
            </a:ext>
          </a:extLst>
        </xdr:cNvPr>
        <xdr:cNvGrpSpPr>
          <a:grpSpLocks/>
        </xdr:cNvGrpSpPr>
      </xdr:nvGrpSpPr>
      <xdr:grpSpPr bwMode="auto">
        <a:xfrm>
          <a:off x="4692650" y="9921875"/>
          <a:ext cx="266700" cy="0"/>
          <a:chOff x="466" y="3952"/>
          <a:chExt cx="28" cy="16"/>
        </a:xfrm>
      </xdr:grpSpPr>
      <xdr:sp macro="" textlink="">
        <xdr:nvSpPr>
          <xdr:cNvPr id="4103376" name="Line 7337">
            <a:extLst>
              <a:ext uri="{FF2B5EF4-FFF2-40B4-BE49-F238E27FC236}">
                <a16:creationId xmlns:a16="http://schemas.microsoft.com/office/drawing/2014/main" id="{00000000-0008-0000-0F00-0000D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7" name="Line 7338">
            <a:extLst>
              <a:ext uri="{FF2B5EF4-FFF2-40B4-BE49-F238E27FC236}">
                <a16:creationId xmlns:a16="http://schemas.microsoft.com/office/drawing/2014/main" id="{00000000-0008-0000-0F00-0000D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0" name="Group 7339">
          <a:extLst>
            <a:ext uri="{FF2B5EF4-FFF2-40B4-BE49-F238E27FC236}">
              <a16:creationId xmlns:a16="http://schemas.microsoft.com/office/drawing/2014/main" id="{00000000-0008-0000-0F00-0000709C3E00}"/>
            </a:ext>
          </a:extLst>
        </xdr:cNvPr>
        <xdr:cNvGrpSpPr>
          <a:grpSpLocks/>
        </xdr:cNvGrpSpPr>
      </xdr:nvGrpSpPr>
      <xdr:grpSpPr bwMode="auto">
        <a:xfrm>
          <a:off x="5470525" y="9921875"/>
          <a:ext cx="266700" cy="0"/>
          <a:chOff x="466" y="3952"/>
          <a:chExt cx="28" cy="16"/>
        </a:xfrm>
      </xdr:grpSpPr>
      <xdr:sp macro="" textlink="">
        <xdr:nvSpPr>
          <xdr:cNvPr id="4103374" name="Line 7340">
            <a:extLst>
              <a:ext uri="{FF2B5EF4-FFF2-40B4-BE49-F238E27FC236}">
                <a16:creationId xmlns:a16="http://schemas.microsoft.com/office/drawing/2014/main" id="{00000000-0008-0000-0F00-0000C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5" name="Line 7341">
            <a:extLst>
              <a:ext uri="{FF2B5EF4-FFF2-40B4-BE49-F238E27FC236}">
                <a16:creationId xmlns:a16="http://schemas.microsoft.com/office/drawing/2014/main" id="{00000000-0008-0000-0F00-0000C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1" name="Group 7342">
          <a:extLst>
            <a:ext uri="{FF2B5EF4-FFF2-40B4-BE49-F238E27FC236}">
              <a16:creationId xmlns:a16="http://schemas.microsoft.com/office/drawing/2014/main" id="{00000000-0008-0000-0F00-0000719C3E00}"/>
            </a:ext>
          </a:extLst>
        </xdr:cNvPr>
        <xdr:cNvGrpSpPr>
          <a:grpSpLocks/>
        </xdr:cNvGrpSpPr>
      </xdr:nvGrpSpPr>
      <xdr:grpSpPr bwMode="auto">
        <a:xfrm>
          <a:off x="5470525" y="9921875"/>
          <a:ext cx="266700" cy="0"/>
          <a:chOff x="466" y="3952"/>
          <a:chExt cx="28" cy="16"/>
        </a:xfrm>
      </xdr:grpSpPr>
      <xdr:sp macro="" textlink="">
        <xdr:nvSpPr>
          <xdr:cNvPr id="4103372" name="Line 7343">
            <a:extLst>
              <a:ext uri="{FF2B5EF4-FFF2-40B4-BE49-F238E27FC236}">
                <a16:creationId xmlns:a16="http://schemas.microsoft.com/office/drawing/2014/main" id="{00000000-0008-0000-0F00-0000C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3" name="Line 7344">
            <a:extLst>
              <a:ext uri="{FF2B5EF4-FFF2-40B4-BE49-F238E27FC236}">
                <a16:creationId xmlns:a16="http://schemas.microsoft.com/office/drawing/2014/main" id="{00000000-0008-0000-0F00-0000C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2" name="Group 7345">
          <a:extLst>
            <a:ext uri="{FF2B5EF4-FFF2-40B4-BE49-F238E27FC236}">
              <a16:creationId xmlns:a16="http://schemas.microsoft.com/office/drawing/2014/main" id="{00000000-0008-0000-0F00-0000729C3E00}"/>
            </a:ext>
          </a:extLst>
        </xdr:cNvPr>
        <xdr:cNvGrpSpPr>
          <a:grpSpLocks/>
        </xdr:cNvGrpSpPr>
      </xdr:nvGrpSpPr>
      <xdr:grpSpPr bwMode="auto">
        <a:xfrm>
          <a:off x="5470525" y="9921875"/>
          <a:ext cx="266700" cy="0"/>
          <a:chOff x="466" y="3952"/>
          <a:chExt cx="28" cy="16"/>
        </a:xfrm>
      </xdr:grpSpPr>
      <xdr:sp macro="" textlink="">
        <xdr:nvSpPr>
          <xdr:cNvPr id="4103370" name="Line 7346">
            <a:extLst>
              <a:ext uri="{FF2B5EF4-FFF2-40B4-BE49-F238E27FC236}">
                <a16:creationId xmlns:a16="http://schemas.microsoft.com/office/drawing/2014/main" id="{00000000-0008-0000-0F00-0000C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1" name="Line 7347">
            <a:extLst>
              <a:ext uri="{FF2B5EF4-FFF2-40B4-BE49-F238E27FC236}">
                <a16:creationId xmlns:a16="http://schemas.microsoft.com/office/drawing/2014/main" id="{00000000-0008-0000-0F00-0000C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3" name="Group 7348">
          <a:extLst>
            <a:ext uri="{FF2B5EF4-FFF2-40B4-BE49-F238E27FC236}">
              <a16:creationId xmlns:a16="http://schemas.microsoft.com/office/drawing/2014/main" id="{00000000-0008-0000-0F00-0000739C3E00}"/>
            </a:ext>
          </a:extLst>
        </xdr:cNvPr>
        <xdr:cNvGrpSpPr>
          <a:grpSpLocks/>
        </xdr:cNvGrpSpPr>
      </xdr:nvGrpSpPr>
      <xdr:grpSpPr bwMode="auto">
        <a:xfrm>
          <a:off x="5470525" y="9921875"/>
          <a:ext cx="266700" cy="0"/>
          <a:chOff x="466" y="3952"/>
          <a:chExt cx="28" cy="16"/>
        </a:xfrm>
      </xdr:grpSpPr>
      <xdr:sp macro="" textlink="">
        <xdr:nvSpPr>
          <xdr:cNvPr id="4103368" name="Line 7349">
            <a:extLst>
              <a:ext uri="{FF2B5EF4-FFF2-40B4-BE49-F238E27FC236}">
                <a16:creationId xmlns:a16="http://schemas.microsoft.com/office/drawing/2014/main" id="{00000000-0008-0000-0F00-0000C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9" name="Line 7350">
            <a:extLst>
              <a:ext uri="{FF2B5EF4-FFF2-40B4-BE49-F238E27FC236}">
                <a16:creationId xmlns:a16="http://schemas.microsoft.com/office/drawing/2014/main" id="{00000000-0008-0000-0F00-0000C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4" name="Group 7351">
          <a:extLst>
            <a:ext uri="{FF2B5EF4-FFF2-40B4-BE49-F238E27FC236}">
              <a16:creationId xmlns:a16="http://schemas.microsoft.com/office/drawing/2014/main" id="{00000000-0008-0000-0F00-0000749C3E00}"/>
            </a:ext>
          </a:extLst>
        </xdr:cNvPr>
        <xdr:cNvGrpSpPr>
          <a:grpSpLocks/>
        </xdr:cNvGrpSpPr>
      </xdr:nvGrpSpPr>
      <xdr:grpSpPr bwMode="auto">
        <a:xfrm>
          <a:off x="5470525" y="9921875"/>
          <a:ext cx="266700" cy="0"/>
          <a:chOff x="466" y="3952"/>
          <a:chExt cx="28" cy="16"/>
        </a:xfrm>
      </xdr:grpSpPr>
      <xdr:sp macro="" textlink="">
        <xdr:nvSpPr>
          <xdr:cNvPr id="4103366" name="Line 7352">
            <a:extLst>
              <a:ext uri="{FF2B5EF4-FFF2-40B4-BE49-F238E27FC236}">
                <a16:creationId xmlns:a16="http://schemas.microsoft.com/office/drawing/2014/main" id="{00000000-0008-0000-0F00-0000C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7" name="Line 7353">
            <a:extLst>
              <a:ext uri="{FF2B5EF4-FFF2-40B4-BE49-F238E27FC236}">
                <a16:creationId xmlns:a16="http://schemas.microsoft.com/office/drawing/2014/main" id="{00000000-0008-0000-0F00-0000C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5" name="Group 7354">
          <a:extLst>
            <a:ext uri="{FF2B5EF4-FFF2-40B4-BE49-F238E27FC236}">
              <a16:creationId xmlns:a16="http://schemas.microsoft.com/office/drawing/2014/main" id="{00000000-0008-0000-0F00-0000759C3E00}"/>
            </a:ext>
          </a:extLst>
        </xdr:cNvPr>
        <xdr:cNvGrpSpPr>
          <a:grpSpLocks/>
        </xdr:cNvGrpSpPr>
      </xdr:nvGrpSpPr>
      <xdr:grpSpPr bwMode="auto">
        <a:xfrm>
          <a:off x="4105275" y="9921875"/>
          <a:ext cx="228600" cy="0"/>
          <a:chOff x="466" y="3952"/>
          <a:chExt cx="28" cy="16"/>
        </a:xfrm>
      </xdr:grpSpPr>
      <xdr:sp macro="" textlink="">
        <xdr:nvSpPr>
          <xdr:cNvPr id="4103364" name="Line 7355">
            <a:extLst>
              <a:ext uri="{FF2B5EF4-FFF2-40B4-BE49-F238E27FC236}">
                <a16:creationId xmlns:a16="http://schemas.microsoft.com/office/drawing/2014/main" id="{00000000-0008-0000-0F00-0000C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5" name="Line 7356">
            <a:extLst>
              <a:ext uri="{FF2B5EF4-FFF2-40B4-BE49-F238E27FC236}">
                <a16:creationId xmlns:a16="http://schemas.microsoft.com/office/drawing/2014/main" id="{00000000-0008-0000-0F00-0000C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6" name="Group 7357">
          <a:extLst>
            <a:ext uri="{FF2B5EF4-FFF2-40B4-BE49-F238E27FC236}">
              <a16:creationId xmlns:a16="http://schemas.microsoft.com/office/drawing/2014/main" id="{00000000-0008-0000-0F00-0000769C3E00}"/>
            </a:ext>
          </a:extLst>
        </xdr:cNvPr>
        <xdr:cNvGrpSpPr>
          <a:grpSpLocks/>
        </xdr:cNvGrpSpPr>
      </xdr:nvGrpSpPr>
      <xdr:grpSpPr bwMode="auto">
        <a:xfrm>
          <a:off x="4692650" y="9921875"/>
          <a:ext cx="266700" cy="0"/>
          <a:chOff x="466" y="3952"/>
          <a:chExt cx="28" cy="16"/>
        </a:xfrm>
      </xdr:grpSpPr>
      <xdr:sp macro="" textlink="">
        <xdr:nvSpPr>
          <xdr:cNvPr id="4103362" name="Line 7358">
            <a:extLst>
              <a:ext uri="{FF2B5EF4-FFF2-40B4-BE49-F238E27FC236}">
                <a16:creationId xmlns:a16="http://schemas.microsoft.com/office/drawing/2014/main" id="{00000000-0008-0000-0F00-0000C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3" name="Line 7359">
            <a:extLst>
              <a:ext uri="{FF2B5EF4-FFF2-40B4-BE49-F238E27FC236}">
                <a16:creationId xmlns:a16="http://schemas.microsoft.com/office/drawing/2014/main" id="{00000000-0008-0000-0F00-0000C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7" name="Group 7360">
          <a:extLst>
            <a:ext uri="{FF2B5EF4-FFF2-40B4-BE49-F238E27FC236}">
              <a16:creationId xmlns:a16="http://schemas.microsoft.com/office/drawing/2014/main" id="{00000000-0008-0000-0F00-0000779C3E00}"/>
            </a:ext>
          </a:extLst>
        </xdr:cNvPr>
        <xdr:cNvGrpSpPr>
          <a:grpSpLocks/>
        </xdr:cNvGrpSpPr>
      </xdr:nvGrpSpPr>
      <xdr:grpSpPr bwMode="auto">
        <a:xfrm>
          <a:off x="4105275" y="9921875"/>
          <a:ext cx="228600" cy="0"/>
          <a:chOff x="466" y="3952"/>
          <a:chExt cx="28" cy="16"/>
        </a:xfrm>
      </xdr:grpSpPr>
      <xdr:sp macro="" textlink="">
        <xdr:nvSpPr>
          <xdr:cNvPr id="4103360" name="Line 7361">
            <a:extLst>
              <a:ext uri="{FF2B5EF4-FFF2-40B4-BE49-F238E27FC236}">
                <a16:creationId xmlns:a16="http://schemas.microsoft.com/office/drawing/2014/main" id="{00000000-0008-0000-0F00-0000C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1" name="Line 7362">
            <a:extLst>
              <a:ext uri="{FF2B5EF4-FFF2-40B4-BE49-F238E27FC236}">
                <a16:creationId xmlns:a16="http://schemas.microsoft.com/office/drawing/2014/main" id="{00000000-0008-0000-0F00-0000C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8" name="Group 7363">
          <a:extLst>
            <a:ext uri="{FF2B5EF4-FFF2-40B4-BE49-F238E27FC236}">
              <a16:creationId xmlns:a16="http://schemas.microsoft.com/office/drawing/2014/main" id="{00000000-0008-0000-0F00-0000789C3E00}"/>
            </a:ext>
          </a:extLst>
        </xdr:cNvPr>
        <xdr:cNvGrpSpPr>
          <a:grpSpLocks/>
        </xdr:cNvGrpSpPr>
      </xdr:nvGrpSpPr>
      <xdr:grpSpPr bwMode="auto">
        <a:xfrm>
          <a:off x="4692650" y="9921875"/>
          <a:ext cx="266700" cy="0"/>
          <a:chOff x="466" y="3952"/>
          <a:chExt cx="28" cy="16"/>
        </a:xfrm>
      </xdr:grpSpPr>
      <xdr:sp macro="" textlink="">
        <xdr:nvSpPr>
          <xdr:cNvPr id="4103358" name="Line 7364">
            <a:extLst>
              <a:ext uri="{FF2B5EF4-FFF2-40B4-BE49-F238E27FC236}">
                <a16:creationId xmlns:a16="http://schemas.microsoft.com/office/drawing/2014/main" id="{00000000-0008-0000-0F00-0000B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9" name="Line 7365">
            <a:extLst>
              <a:ext uri="{FF2B5EF4-FFF2-40B4-BE49-F238E27FC236}">
                <a16:creationId xmlns:a16="http://schemas.microsoft.com/office/drawing/2014/main" id="{00000000-0008-0000-0F00-0000B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9" name="Group 7366">
          <a:extLst>
            <a:ext uri="{FF2B5EF4-FFF2-40B4-BE49-F238E27FC236}">
              <a16:creationId xmlns:a16="http://schemas.microsoft.com/office/drawing/2014/main" id="{00000000-0008-0000-0F00-0000799C3E00}"/>
            </a:ext>
          </a:extLst>
        </xdr:cNvPr>
        <xdr:cNvGrpSpPr>
          <a:grpSpLocks/>
        </xdr:cNvGrpSpPr>
      </xdr:nvGrpSpPr>
      <xdr:grpSpPr bwMode="auto">
        <a:xfrm>
          <a:off x="4105275" y="9921875"/>
          <a:ext cx="228600" cy="0"/>
          <a:chOff x="466" y="3952"/>
          <a:chExt cx="28" cy="16"/>
        </a:xfrm>
      </xdr:grpSpPr>
      <xdr:sp macro="" textlink="">
        <xdr:nvSpPr>
          <xdr:cNvPr id="4103356" name="Line 7367">
            <a:extLst>
              <a:ext uri="{FF2B5EF4-FFF2-40B4-BE49-F238E27FC236}">
                <a16:creationId xmlns:a16="http://schemas.microsoft.com/office/drawing/2014/main" id="{00000000-0008-0000-0F00-0000B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7" name="Line 7368">
            <a:extLst>
              <a:ext uri="{FF2B5EF4-FFF2-40B4-BE49-F238E27FC236}">
                <a16:creationId xmlns:a16="http://schemas.microsoft.com/office/drawing/2014/main" id="{00000000-0008-0000-0F00-0000B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0" name="Group 7369">
          <a:extLst>
            <a:ext uri="{FF2B5EF4-FFF2-40B4-BE49-F238E27FC236}">
              <a16:creationId xmlns:a16="http://schemas.microsoft.com/office/drawing/2014/main" id="{00000000-0008-0000-0F00-00007A9C3E00}"/>
            </a:ext>
          </a:extLst>
        </xdr:cNvPr>
        <xdr:cNvGrpSpPr>
          <a:grpSpLocks/>
        </xdr:cNvGrpSpPr>
      </xdr:nvGrpSpPr>
      <xdr:grpSpPr bwMode="auto">
        <a:xfrm>
          <a:off x="4692650" y="9921875"/>
          <a:ext cx="266700" cy="0"/>
          <a:chOff x="466" y="3952"/>
          <a:chExt cx="28" cy="16"/>
        </a:xfrm>
      </xdr:grpSpPr>
      <xdr:sp macro="" textlink="">
        <xdr:nvSpPr>
          <xdr:cNvPr id="4103354" name="Line 7370">
            <a:extLst>
              <a:ext uri="{FF2B5EF4-FFF2-40B4-BE49-F238E27FC236}">
                <a16:creationId xmlns:a16="http://schemas.microsoft.com/office/drawing/2014/main" id="{00000000-0008-0000-0F00-0000B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5" name="Line 7371">
            <a:extLst>
              <a:ext uri="{FF2B5EF4-FFF2-40B4-BE49-F238E27FC236}">
                <a16:creationId xmlns:a16="http://schemas.microsoft.com/office/drawing/2014/main" id="{00000000-0008-0000-0F00-0000B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1" name="Group 7372">
          <a:extLst>
            <a:ext uri="{FF2B5EF4-FFF2-40B4-BE49-F238E27FC236}">
              <a16:creationId xmlns:a16="http://schemas.microsoft.com/office/drawing/2014/main" id="{00000000-0008-0000-0F00-00007B9C3E00}"/>
            </a:ext>
          </a:extLst>
        </xdr:cNvPr>
        <xdr:cNvGrpSpPr>
          <a:grpSpLocks/>
        </xdr:cNvGrpSpPr>
      </xdr:nvGrpSpPr>
      <xdr:grpSpPr bwMode="auto">
        <a:xfrm>
          <a:off x="4105275" y="9921875"/>
          <a:ext cx="228600" cy="0"/>
          <a:chOff x="466" y="3952"/>
          <a:chExt cx="28" cy="16"/>
        </a:xfrm>
      </xdr:grpSpPr>
      <xdr:sp macro="" textlink="">
        <xdr:nvSpPr>
          <xdr:cNvPr id="4103352" name="Line 7373">
            <a:extLst>
              <a:ext uri="{FF2B5EF4-FFF2-40B4-BE49-F238E27FC236}">
                <a16:creationId xmlns:a16="http://schemas.microsoft.com/office/drawing/2014/main" id="{00000000-0008-0000-0F00-0000B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3" name="Line 7374">
            <a:extLst>
              <a:ext uri="{FF2B5EF4-FFF2-40B4-BE49-F238E27FC236}">
                <a16:creationId xmlns:a16="http://schemas.microsoft.com/office/drawing/2014/main" id="{00000000-0008-0000-0F00-0000B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2" name="Group 7375">
          <a:extLst>
            <a:ext uri="{FF2B5EF4-FFF2-40B4-BE49-F238E27FC236}">
              <a16:creationId xmlns:a16="http://schemas.microsoft.com/office/drawing/2014/main" id="{00000000-0008-0000-0F00-00007C9C3E00}"/>
            </a:ext>
          </a:extLst>
        </xdr:cNvPr>
        <xdr:cNvGrpSpPr>
          <a:grpSpLocks/>
        </xdr:cNvGrpSpPr>
      </xdr:nvGrpSpPr>
      <xdr:grpSpPr bwMode="auto">
        <a:xfrm>
          <a:off x="4692650" y="9921875"/>
          <a:ext cx="266700" cy="0"/>
          <a:chOff x="466" y="3952"/>
          <a:chExt cx="28" cy="16"/>
        </a:xfrm>
      </xdr:grpSpPr>
      <xdr:sp macro="" textlink="">
        <xdr:nvSpPr>
          <xdr:cNvPr id="4103350" name="Line 7376">
            <a:extLst>
              <a:ext uri="{FF2B5EF4-FFF2-40B4-BE49-F238E27FC236}">
                <a16:creationId xmlns:a16="http://schemas.microsoft.com/office/drawing/2014/main" id="{00000000-0008-0000-0F00-0000B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1" name="Line 7377">
            <a:extLst>
              <a:ext uri="{FF2B5EF4-FFF2-40B4-BE49-F238E27FC236}">
                <a16:creationId xmlns:a16="http://schemas.microsoft.com/office/drawing/2014/main" id="{00000000-0008-0000-0F00-0000B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3" name="Group 7378">
          <a:extLst>
            <a:ext uri="{FF2B5EF4-FFF2-40B4-BE49-F238E27FC236}">
              <a16:creationId xmlns:a16="http://schemas.microsoft.com/office/drawing/2014/main" id="{00000000-0008-0000-0F00-00007D9C3E00}"/>
            </a:ext>
          </a:extLst>
        </xdr:cNvPr>
        <xdr:cNvGrpSpPr>
          <a:grpSpLocks/>
        </xdr:cNvGrpSpPr>
      </xdr:nvGrpSpPr>
      <xdr:grpSpPr bwMode="auto">
        <a:xfrm>
          <a:off x="4105275" y="9921875"/>
          <a:ext cx="228600" cy="0"/>
          <a:chOff x="466" y="3952"/>
          <a:chExt cx="28" cy="16"/>
        </a:xfrm>
      </xdr:grpSpPr>
      <xdr:sp macro="" textlink="">
        <xdr:nvSpPr>
          <xdr:cNvPr id="4103348" name="Line 7379">
            <a:extLst>
              <a:ext uri="{FF2B5EF4-FFF2-40B4-BE49-F238E27FC236}">
                <a16:creationId xmlns:a16="http://schemas.microsoft.com/office/drawing/2014/main" id="{00000000-0008-0000-0F00-0000B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9" name="Line 7380">
            <a:extLst>
              <a:ext uri="{FF2B5EF4-FFF2-40B4-BE49-F238E27FC236}">
                <a16:creationId xmlns:a16="http://schemas.microsoft.com/office/drawing/2014/main" id="{00000000-0008-0000-0F00-0000B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4" name="Group 7381">
          <a:extLst>
            <a:ext uri="{FF2B5EF4-FFF2-40B4-BE49-F238E27FC236}">
              <a16:creationId xmlns:a16="http://schemas.microsoft.com/office/drawing/2014/main" id="{00000000-0008-0000-0F00-00007E9C3E00}"/>
            </a:ext>
          </a:extLst>
        </xdr:cNvPr>
        <xdr:cNvGrpSpPr>
          <a:grpSpLocks/>
        </xdr:cNvGrpSpPr>
      </xdr:nvGrpSpPr>
      <xdr:grpSpPr bwMode="auto">
        <a:xfrm>
          <a:off x="4105275" y="9921875"/>
          <a:ext cx="228600" cy="0"/>
          <a:chOff x="466" y="3952"/>
          <a:chExt cx="28" cy="16"/>
        </a:xfrm>
      </xdr:grpSpPr>
      <xdr:sp macro="" textlink="">
        <xdr:nvSpPr>
          <xdr:cNvPr id="4103346" name="Line 7382">
            <a:extLst>
              <a:ext uri="{FF2B5EF4-FFF2-40B4-BE49-F238E27FC236}">
                <a16:creationId xmlns:a16="http://schemas.microsoft.com/office/drawing/2014/main" id="{00000000-0008-0000-0F00-0000B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7" name="Line 7383">
            <a:extLst>
              <a:ext uri="{FF2B5EF4-FFF2-40B4-BE49-F238E27FC236}">
                <a16:creationId xmlns:a16="http://schemas.microsoft.com/office/drawing/2014/main" id="{00000000-0008-0000-0F00-0000B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5" name="Group 7384">
          <a:extLst>
            <a:ext uri="{FF2B5EF4-FFF2-40B4-BE49-F238E27FC236}">
              <a16:creationId xmlns:a16="http://schemas.microsoft.com/office/drawing/2014/main" id="{00000000-0008-0000-0F00-00007F9C3E00}"/>
            </a:ext>
          </a:extLst>
        </xdr:cNvPr>
        <xdr:cNvGrpSpPr>
          <a:grpSpLocks/>
        </xdr:cNvGrpSpPr>
      </xdr:nvGrpSpPr>
      <xdr:grpSpPr bwMode="auto">
        <a:xfrm>
          <a:off x="4105275" y="9921875"/>
          <a:ext cx="228600" cy="0"/>
          <a:chOff x="466" y="3952"/>
          <a:chExt cx="28" cy="16"/>
        </a:xfrm>
      </xdr:grpSpPr>
      <xdr:sp macro="" textlink="">
        <xdr:nvSpPr>
          <xdr:cNvPr id="4103344" name="Line 7385">
            <a:extLst>
              <a:ext uri="{FF2B5EF4-FFF2-40B4-BE49-F238E27FC236}">
                <a16:creationId xmlns:a16="http://schemas.microsoft.com/office/drawing/2014/main" id="{00000000-0008-0000-0F00-0000B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5" name="Line 7386">
            <a:extLst>
              <a:ext uri="{FF2B5EF4-FFF2-40B4-BE49-F238E27FC236}">
                <a16:creationId xmlns:a16="http://schemas.microsoft.com/office/drawing/2014/main" id="{00000000-0008-0000-0F00-0000B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6" name="Group 7387">
          <a:extLst>
            <a:ext uri="{FF2B5EF4-FFF2-40B4-BE49-F238E27FC236}">
              <a16:creationId xmlns:a16="http://schemas.microsoft.com/office/drawing/2014/main" id="{00000000-0008-0000-0F00-0000809C3E00}"/>
            </a:ext>
          </a:extLst>
        </xdr:cNvPr>
        <xdr:cNvGrpSpPr>
          <a:grpSpLocks/>
        </xdr:cNvGrpSpPr>
      </xdr:nvGrpSpPr>
      <xdr:grpSpPr bwMode="auto">
        <a:xfrm>
          <a:off x="4105275" y="9921875"/>
          <a:ext cx="228600" cy="0"/>
          <a:chOff x="466" y="3952"/>
          <a:chExt cx="28" cy="16"/>
        </a:xfrm>
      </xdr:grpSpPr>
      <xdr:sp macro="" textlink="">
        <xdr:nvSpPr>
          <xdr:cNvPr id="4103342" name="Line 7388">
            <a:extLst>
              <a:ext uri="{FF2B5EF4-FFF2-40B4-BE49-F238E27FC236}">
                <a16:creationId xmlns:a16="http://schemas.microsoft.com/office/drawing/2014/main" id="{00000000-0008-0000-0F00-0000A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3" name="Line 7389">
            <a:extLst>
              <a:ext uri="{FF2B5EF4-FFF2-40B4-BE49-F238E27FC236}">
                <a16:creationId xmlns:a16="http://schemas.microsoft.com/office/drawing/2014/main" id="{00000000-0008-0000-0F00-0000A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7" name="Group 7390">
          <a:extLst>
            <a:ext uri="{FF2B5EF4-FFF2-40B4-BE49-F238E27FC236}">
              <a16:creationId xmlns:a16="http://schemas.microsoft.com/office/drawing/2014/main" id="{00000000-0008-0000-0F00-0000819C3E00}"/>
            </a:ext>
          </a:extLst>
        </xdr:cNvPr>
        <xdr:cNvGrpSpPr>
          <a:grpSpLocks/>
        </xdr:cNvGrpSpPr>
      </xdr:nvGrpSpPr>
      <xdr:grpSpPr bwMode="auto">
        <a:xfrm>
          <a:off x="4105275" y="9921875"/>
          <a:ext cx="228600" cy="0"/>
          <a:chOff x="466" y="3952"/>
          <a:chExt cx="28" cy="16"/>
        </a:xfrm>
      </xdr:grpSpPr>
      <xdr:sp macro="" textlink="">
        <xdr:nvSpPr>
          <xdr:cNvPr id="4103340" name="Line 7391">
            <a:extLst>
              <a:ext uri="{FF2B5EF4-FFF2-40B4-BE49-F238E27FC236}">
                <a16:creationId xmlns:a16="http://schemas.microsoft.com/office/drawing/2014/main" id="{00000000-0008-0000-0F00-0000A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1" name="Line 7392">
            <a:extLst>
              <a:ext uri="{FF2B5EF4-FFF2-40B4-BE49-F238E27FC236}">
                <a16:creationId xmlns:a16="http://schemas.microsoft.com/office/drawing/2014/main" id="{00000000-0008-0000-0F00-0000A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8" name="Group 7393">
          <a:extLst>
            <a:ext uri="{FF2B5EF4-FFF2-40B4-BE49-F238E27FC236}">
              <a16:creationId xmlns:a16="http://schemas.microsoft.com/office/drawing/2014/main" id="{00000000-0008-0000-0F00-0000829C3E00}"/>
            </a:ext>
          </a:extLst>
        </xdr:cNvPr>
        <xdr:cNvGrpSpPr>
          <a:grpSpLocks/>
        </xdr:cNvGrpSpPr>
      </xdr:nvGrpSpPr>
      <xdr:grpSpPr bwMode="auto">
        <a:xfrm>
          <a:off x="4692650" y="9921875"/>
          <a:ext cx="266700" cy="0"/>
          <a:chOff x="466" y="3952"/>
          <a:chExt cx="28" cy="16"/>
        </a:xfrm>
      </xdr:grpSpPr>
      <xdr:sp macro="" textlink="">
        <xdr:nvSpPr>
          <xdr:cNvPr id="4103338" name="Line 7394">
            <a:extLst>
              <a:ext uri="{FF2B5EF4-FFF2-40B4-BE49-F238E27FC236}">
                <a16:creationId xmlns:a16="http://schemas.microsoft.com/office/drawing/2014/main" id="{00000000-0008-0000-0F00-0000A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9" name="Line 7395">
            <a:extLst>
              <a:ext uri="{FF2B5EF4-FFF2-40B4-BE49-F238E27FC236}">
                <a16:creationId xmlns:a16="http://schemas.microsoft.com/office/drawing/2014/main" id="{00000000-0008-0000-0F00-0000A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9" name="Group 7396">
          <a:extLst>
            <a:ext uri="{FF2B5EF4-FFF2-40B4-BE49-F238E27FC236}">
              <a16:creationId xmlns:a16="http://schemas.microsoft.com/office/drawing/2014/main" id="{00000000-0008-0000-0F00-0000839C3E00}"/>
            </a:ext>
          </a:extLst>
        </xdr:cNvPr>
        <xdr:cNvGrpSpPr>
          <a:grpSpLocks/>
        </xdr:cNvGrpSpPr>
      </xdr:nvGrpSpPr>
      <xdr:grpSpPr bwMode="auto">
        <a:xfrm>
          <a:off x="4692650" y="9921875"/>
          <a:ext cx="266700" cy="0"/>
          <a:chOff x="466" y="3952"/>
          <a:chExt cx="28" cy="16"/>
        </a:xfrm>
      </xdr:grpSpPr>
      <xdr:sp macro="" textlink="">
        <xdr:nvSpPr>
          <xdr:cNvPr id="4103336" name="Line 7397">
            <a:extLst>
              <a:ext uri="{FF2B5EF4-FFF2-40B4-BE49-F238E27FC236}">
                <a16:creationId xmlns:a16="http://schemas.microsoft.com/office/drawing/2014/main" id="{00000000-0008-0000-0F00-0000A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7" name="Line 7398">
            <a:extLst>
              <a:ext uri="{FF2B5EF4-FFF2-40B4-BE49-F238E27FC236}">
                <a16:creationId xmlns:a16="http://schemas.microsoft.com/office/drawing/2014/main" id="{00000000-0008-0000-0F00-0000A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0" name="Group 7399">
          <a:extLst>
            <a:ext uri="{FF2B5EF4-FFF2-40B4-BE49-F238E27FC236}">
              <a16:creationId xmlns:a16="http://schemas.microsoft.com/office/drawing/2014/main" id="{00000000-0008-0000-0F00-0000849C3E00}"/>
            </a:ext>
          </a:extLst>
        </xdr:cNvPr>
        <xdr:cNvGrpSpPr>
          <a:grpSpLocks/>
        </xdr:cNvGrpSpPr>
      </xdr:nvGrpSpPr>
      <xdr:grpSpPr bwMode="auto">
        <a:xfrm>
          <a:off x="4692650" y="9921875"/>
          <a:ext cx="266700" cy="0"/>
          <a:chOff x="466" y="3952"/>
          <a:chExt cx="28" cy="16"/>
        </a:xfrm>
      </xdr:grpSpPr>
      <xdr:sp macro="" textlink="">
        <xdr:nvSpPr>
          <xdr:cNvPr id="4103334" name="Line 7400">
            <a:extLst>
              <a:ext uri="{FF2B5EF4-FFF2-40B4-BE49-F238E27FC236}">
                <a16:creationId xmlns:a16="http://schemas.microsoft.com/office/drawing/2014/main" id="{00000000-0008-0000-0F00-0000A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5" name="Line 7401">
            <a:extLst>
              <a:ext uri="{FF2B5EF4-FFF2-40B4-BE49-F238E27FC236}">
                <a16:creationId xmlns:a16="http://schemas.microsoft.com/office/drawing/2014/main" id="{00000000-0008-0000-0F00-0000A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1" name="Group 7402">
          <a:extLst>
            <a:ext uri="{FF2B5EF4-FFF2-40B4-BE49-F238E27FC236}">
              <a16:creationId xmlns:a16="http://schemas.microsoft.com/office/drawing/2014/main" id="{00000000-0008-0000-0F00-0000859C3E00}"/>
            </a:ext>
          </a:extLst>
        </xdr:cNvPr>
        <xdr:cNvGrpSpPr>
          <a:grpSpLocks/>
        </xdr:cNvGrpSpPr>
      </xdr:nvGrpSpPr>
      <xdr:grpSpPr bwMode="auto">
        <a:xfrm>
          <a:off x="4692650" y="9921875"/>
          <a:ext cx="266700" cy="0"/>
          <a:chOff x="466" y="3952"/>
          <a:chExt cx="28" cy="16"/>
        </a:xfrm>
      </xdr:grpSpPr>
      <xdr:sp macro="" textlink="">
        <xdr:nvSpPr>
          <xdr:cNvPr id="4103332" name="Line 7403">
            <a:extLst>
              <a:ext uri="{FF2B5EF4-FFF2-40B4-BE49-F238E27FC236}">
                <a16:creationId xmlns:a16="http://schemas.microsoft.com/office/drawing/2014/main" id="{00000000-0008-0000-0F00-0000A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3" name="Line 7404">
            <a:extLst>
              <a:ext uri="{FF2B5EF4-FFF2-40B4-BE49-F238E27FC236}">
                <a16:creationId xmlns:a16="http://schemas.microsoft.com/office/drawing/2014/main" id="{00000000-0008-0000-0F00-0000A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2" name="Group 7405">
          <a:extLst>
            <a:ext uri="{FF2B5EF4-FFF2-40B4-BE49-F238E27FC236}">
              <a16:creationId xmlns:a16="http://schemas.microsoft.com/office/drawing/2014/main" id="{00000000-0008-0000-0F00-0000869C3E00}"/>
            </a:ext>
          </a:extLst>
        </xdr:cNvPr>
        <xdr:cNvGrpSpPr>
          <a:grpSpLocks/>
        </xdr:cNvGrpSpPr>
      </xdr:nvGrpSpPr>
      <xdr:grpSpPr bwMode="auto">
        <a:xfrm>
          <a:off x="4692650" y="9921875"/>
          <a:ext cx="266700" cy="0"/>
          <a:chOff x="466" y="3952"/>
          <a:chExt cx="28" cy="16"/>
        </a:xfrm>
      </xdr:grpSpPr>
      <xdr:sp macro="" textlink="">
        <xdr:nvSpPr>
          <xdr:cNvPr id="4103330" name="Line 7406">
            <a:extLst>
              <a:ext uri="{FF2B5EF4-FFF2-40B4-BE49-F238E27FC236}">
                <a16:creationId xmlns:a16="http://schemas.microsoft.com/office/drawing/2014/main" id="{00000000-0008-0000-0F00-0000A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1" name="Line 7407">
            <a:extLst>
              <a:ext uri="{FF2B5EF4-FFF2-40B4-BE49-F238E27FC236}">
                <a16:creationId xmlns:a16="http://schemas.microsoft.com/office/drawing/2014/main" id="{00000000-0008-0000-0F00-0000A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303" name="Group 7408">
          <a:extLst>
            <a:ext uri="{FF2B5EF4-FFF2-40B4-BE49-F238E27FC236}">
              <a16:creationId xmlns:a16="http://schemas.microsoft.com/office/drawing/2014/main" id="{00000000-0008-0000-0F00-0000879C3E00}"/>
            </a:ext>
          </a:extLst>
        </xdr:cNvPr>
        <xdr:cNvGrpSpPr>
          <a:grpSpLocks/>
        </xdr:cNvGrpSpPr>
      </xdr:nvGrpSpPr>
      <xdr:grpSpPr bwMode="auto">
        <a:xfrm>
          <a:off x="4105275" y="9921875"/>
          <a:ext cx="228600" cy="0"/>
          <a:chOff x="466" y="3952"/>
          <a:chExt cx="28" cy="16"/>
        </a:xfrm>
      </xdr:grpSpPr>
      <xdr:sp macro="" textlink="">
        <xdr:nvSpPr>
          <xdr:cNvPr id="4103328" name="Line 7409">
            <a:extLst>
              <a:ext uri="{FF2B5EF4-FFF2-40B4-BE49-F238E27FC236}">
                <a16:creationId xmlns:a16="http://schemas.microsoft.com/office/drawing/2014/main" id="{00000000-0008-0000-0F00-0000A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9" name="Line 7410">
            <a:extLst>
              <a:ext uri="{FF2B5EF4-FFF2-40B4-BE49-F238E27FC236}">
                <a16:creationId xmlns:a16="http://schemas.microsoft.com/office/drawing/2014/main" id="{00000000-0008-0000-0F00-0000A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4" name="Group 7414">
          <a:extLst>
            <a:ext uri="{FF2B5EF4-FFF2-40B4-BE49-F238E27FC236}">
              <a16:creationId xmlns:a16="http://schemas.microsoft.com/office/drawing/2014/main" id="{00000000-0008-0000-0F00-0000889C3E00}"/>
            </a:ext>
          </a:extLst>
        </xdr:cNvPr>
        <xdr:cNvGrpSpPr>
          <a:grpSpLocks/>
        </xdr:cNvGrpSpPr>
      </xdr:nvGrpSpPr>
      <xdr:grpSpPr bwMode="auto">
        <a:xfrm>
          <a:off x="4692650" y="9921875"/>
          <a:ext cx="266700" cy="0"/>
          <a:chOff x="466" y="3952"/>
          <a:chExt cx="28" cy="16"/>
        </a:xfrm>
      </xdr:grpSpPr>
      <xdr:sp macro="" textlink="">
        <xdr:nvSpPr>
          <xdr:cNvPr id="4103326" name="Line 7415">
            <a:extLst>
              <a:ext uri="{FF2B5EF4-FFF2-40B4-BE49-F238E27FC236}">
                <a16:creationId xmlns:a16="http://schemas.microsoft.com/office/drawing/2014/main" id="{00000000-0008-0000-0F00-00009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7" name="Line 7416">
            <a:extLst>
              <a:ext uri="{FF2B5EF4-FFF2-40B4-BE49-F238E27FC236}">
                <a16:creationId xmlns:a16="http://schemas.microsoft.com/office/drawing/2014/main" id="{00000000-0008-0000-0F00-00009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5" name="Group 7417">
          <a:extLst>
            <a:ext uri="{FF2B5EF4-FFF2-40B4-BE49-F238E27FC236}">
              <a16:creationId xmlns:a16="http://schemas.microsoft.com/office/drawing/2014/main" id="{00000000-0008-0000-0F00-0000899C3E00}"/>
            </a:ext>
          </a:extLst>
        </xdr:cNvPr>
        <xdr:cNvGrpSpPr>
          <a:grpSpLocks/>
        </xdr:cNvGrpSpPr>
      </xdr:nvGrpSpPr>
      <xdr:grpSpPr bwMode="auto">
        <a:xfrm>
          <a:off x="4692650" y="9921875"/>
          <a:ext cx="266700" cy="0"/>
          <a:chOff x="466" y="3952"/>
          <a:chExt cx="28" cy="16"/>
        </a:xfrm>
      </xdr:grpSpPr>
      <xdr:sp macro="" textlink="">
        <xdr:nvSpPr>
          <xdr:cNvPr id="4103324" name="Line 7418">
            <a:extLst>
              <a:ext uri="{FF2B5EF4-FFF2-40B4-BE49-F238E27FC236}">
                <a16:creationId xmlns:a16="http://schemas.microsoft.com/office/drawing/2014/main" id="{00000000-0008-0000-0F00-00009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5" name="Line 7419">
            <a:extLst>
              <a:ext uri="{FF2B5EF4-FFF2-40B4-BE49-F238E27FC236}">
                <a16:creationId xmlns:a16="http://schemas.microsoft.com/office/drawing/2014/main" id="{00000000-0008-0000-0F00-00009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306" name="Group 7420">
          <a:extLst>
            <a:ext uri="{FF2B5EF4-FFF2-40B4-BE49-F238E27FC236}">
              <a16:creationId xmlns:a16="http://schemas.microsoft.com/office/drawing/2014/main" id="{00000000-0008-0000-0F00-00008A9C3E00}"/>
            </a:ext>
          </a:extLst>
        </xdr:cNvPr>
        <xdr:cNvGrpSpPr>
          <a:grpSpLocks/>
        </xdr:cNvGrpSpPr>
      </xdr:nvGrpSpPr>
      <xdr:grpSpPr bwMode="auto">
        <a:xfrm>
          <a:off x="5470525" y="9921875"/>
          <a:ext cx="228600" cy="0"/>
          <a:chOff x="466" y="3952"/>
          <a:chExt cx="28" cy="16"/>
        </a:xfrm>
      </xdr:grpSpPr>
      <xdr:sp macro="" textlink="">
        <xdr:nvSpPr>
          <xdr:cNvPr id="4103322" name="Line 7421">
            <a:extLst>
              <a:ext uri="{FF2B5EF4-FFF2-40B4-BE49-F238E27FC236}">
                <a16:creationId xmlns:a16="http://schemas.microsoft.com/office/drawing/2014/main" id="{00000000-0008-0000-0F00-00009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3" name="Line 7422">
            <a:extLst>
              <a:ext uri="{FF2B5EF4-FFF2-40B4-BE49-F238E27FC236}">
                <a16:creationId xmlns:a16="http://schemas.microsoft.com/office/drawing/2014/main" id="{00000000-0008-0000-0F00-00009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7" name="Group 7423">
          <a:extLst>
            <a:ext uri="{FF2B5EF4-FFF2-40B4-BE49-F238E27FC236}">
              <a16:creationId xmlns:a16="http://schemas.microsoft.com/office/drawing/2014/main" id="{00000000-0008-0000-0F00-00008B9C3E00}"/>
            </a:ext>
          </a:extLst>
        </xdr:cNvPr>
        <xdr:cNvGrpSpPr>
          <a:grpSpLocks/>
        </xdr:cNvGrpSpPr>
      </xdr:nvGrpSpPr>
      <xdr:grpSpPr bwMode="auto">
        <a:xfrm>
          <a:off x="4692650" y="9921875"/>
          <a:ext cx="266700" cy="0"/>
          <a:chOff x="466" y="3952"/>
          <a:chExt cx="28" cy="16"/>
        </a:xfrm>
      </xdr:grpSpPr>
      <xdr:sp macro="" textlink="">
        <xdr:nvSpPr>
          <xdr:cNvPr id="4103320" name="Line 7424">
            <a:extLst>
              <a:ext uri="{FF2B5EF4-FFF2-40B4-BE49-F238E27FC236}">
                <a16:creationId xmlns:a16="http://schemas.microsoft.com/office/drawing/2014/main" id="{00000000-0008-0000-0F00-00009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1" name="Line 7425">
            <a:extLst>
              <a:ext uri="{FF2B5EF4-FFF2-40B4-BE49-F238E27FC236}">
                <a16:creationId xmlns:a16="http://schemas.microsoft.com/office/drawing/2014/main" id="{00000000-0008-0000-0F00-00009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8" name="Group 7426">
          <a:extLst>
            <a:ext uri="{FF2B5EF4-FFF2-40B4-BE49-F238E27FC236}">
              <a16:creationId xmlns:a16="http://schemas.microsoft.com/office/drawing/2014/main" id="{00000000-0008-0000-0F00-00008C9C3E00}"/>
            </a:ext>
          </a:extLst>
        </xdr:cNvPr>
        <xdr:cNvGrpSpPr>
          <a:grpSpLocks/>
        </xdr:cNvGrpSpPr>
      </xdr:nvGrpSpPr>
      <xdr:grpSpPr bwMode="auto">
        <a:xfrm>
          <a:off x="4692650" y="9921875"/>
          <a:ext cx="266700" cy="0"/>
          <a:chOff x="466" y="3952"/>
          <a:chExt cx="28" cy="16"/>
        </a:xfrm>
      </xdr:grpSpPr>
      <xdr:sp macro="" textlink="">
        <xdr:nvSpPr>
          <xdr:cNvPr id="4103318" name="Line 7427">
            <a:extLst>
              <a:ext uri="{FF2B5EF4-FFF2-40B4-BE49-F238E27FC236}">
                <a16:creationId xmlns:a16="http://schemas.microsoft.com/office/drawing/2014/main" id="{00000000-0008-0000-0F00-00009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9" name="Line 7428">
            <a:extLst>
              <a:ext uri="{FF2B5EF4-FFF2-40B4-BE49-F238E27FC236}">
                <a16:creationId xmlns:a16="http://schemas.microsoft.com/office/drawing/2014/main" id="{00000000-0008-0000-0F00-00009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9" name="Group 7429">
          <a:extLst>
            <a:ext uri="{FF2B5EF4-FFF2-40B4-BE49-F238E27FC236}">
              <a16:creationId xmlns:a16="http://schemas.microsoft.com/office/drawing/2014/main" id="{00000000-0008-0000-0F00-00008D9C3E00}"/>
            </a:ext>
          </a:extLst>
        </xdr:cNvPr>
        <xdr:cNvGrpSpPr>
          <a:grpSpLocks/>
        </xdr:cNvGrpSpPr>
      </xdr:nvGrpSpPr>
      <xdr:grpSpPr bwMode="auto">
        <a:xfrm>
          <a:off x="4692650" y="9921875"/>
          <a:ext cx="266700" cy="0"/>
          <a:chOff x="466" y="3952"/>
          <a:chExt cx="28" cy="16"/>
        </a:xfrm>
      </xdr:grpSpPr>
      <xdr:sp macro="" textlink="">
        <xdr:nvSpPr>
          <xdr:cNvPr id="4103316" name="Line 7430">
            <a:extLst>
              <a:ext uri="{FF2B5EF4-FFF2-40B4-BE49-F238E27FC236}">
                <a16:creationId xmlns:a16="http://schemas.microsoft.com/office/drawing/2014/main" id="{00000000-0008-0000-0F00-00009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7" name="Line 7431">
            <a:extLst>
              <a:ext uri="{FF2B5EF4-FFF2-40B4-BE49-F238E27FC236}">
                <a16:creationId xmlns:a16="http://schemas.microsoft.com/office/drawing/2014/main" id="{00000000-0008-0000-0F00-00009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10" name="Group 7432">
          <a:extLst>
            <a:ext uri="{FF2B5EF4-FFF2-40B4-BE49-F238E27FC236}">
              <a16:creationId xmlns:a16="http://schemas.microsoft.com/office/drawing/2014/main" id="{00000000-0008-0000-0F00-00008E9C3E00}"/>
            </a:ext>
          </a:extLst>
        </xdr:cNvPr>
        <xdr:cNvGrpSpPr>
          <a:grpSpLocks/>
        </xdr:cNvGrpSpPr>
      </xdr:nvGrpSpPr>
      <xdr:grpSpPr bwMode="auto">
        <a:xfrm>
          <a:off x="4692650" y="9921875"/>
          <a:ext cx="266700" cy="0"/>
          <a:chOff x="466" y="3952"/>
          <a:chExt cx="28" cy="16"/>
        </a:xfrm>
      </xdr:grpSpPr>
      <xdr:sp macro="" textlink="">
        <xdr:nvSpPr>
          <xdr:cNvPr id="4103314" name="Line 7433">
            <a:extLst>
              <a:ext uri="{FF2B5EF4-FFF2-40B4-BE49-F238E27FC236}">
                <a16:creationId xmlns:a16="http://schemas.microsoft.com/office/drawing/2014/main" id="{00000000-0008-0000-0F00-00009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5" name="Line 7434">
            <a:extLst>
              <a:ext uri="{FF2B5EF4-FFF2-40B4-BE49-F238E27FC236}">
                <a16:creationId xmlns:a16="http://schemas.microsoft.com/office/drawing/2014/main" id="{00000000-0008-0000-0F00-00009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311" name="Group 7435">
          <a:extLst>
            <a:ext uri="{FF2B5EF4-FFF2-40B4-BE49-F238E27FC236}">
              <a16:creationId xmlns:a16="http://schemas.microsoft.com/office/drawing/2014/main" id="{00000000-0008-0000-0F00-00008F9C3E00}"/>
            </a:ext>
          </a:extLst>
        </xdr:cNvPr>
        <xdr:cNvGrpSpPr>
          <a:grpSpLocks/>
        </xdr:cNvGrpSpPr>
      </xdr:nvGrpSpPr>
      <xdr:grpSpPr bwMode="auto">
        <a:xfrm>
          <a:off x="4568825" y="9921875"/>
          <a:ext cx="228600" cy="0"/>
          <a:chOff x="466" y="3952"/>
          <a:chExt cx="28" cy="16"/>
        </a:xfrm>
      </xdr:grpSpPr>
      <xdr:sp macro="" textlink="">
        <xdr:nvSpPr>
          <xdr:cNvPr id="4103312" name="Line 7436">
            <a:extLst>
              <a:ext uri="{FF2B5EF4-FFF2-40B4-BE49-F238E27FC236}">
                <a16:creationId xmlns:a16="http://schemas.microsoft.com/office/drawing/2014/main" id="{00000000-0008-0000-0F00-00009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3" name="Line 7437">
            <a:extLst>
              <a:ext uri="{FF2B5EF4-FFF2-40B4-BE49-F238E27FC236}">
                <a16:creationId xmlns:a16="http://schemas.microsoft.com/office/drawing/2014/main" id="{00000000-0008-0000-0F00-00009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743" name="Group 10">
          <a:hlinkClick xmlns:r="http://schemas.openxmlformats.org/officeDocument/2006/relationships" r:id="rId1" tooltip="Back to Cover Page"/>
          <a:extLst>
            <a:ext uri="{FF2B5EF4-FFF2-40B4-BE49-F238E27FC236}">
              <a16:creationId xmlns:a16="http://schemas.microsoft.com/office/drawing/2014/main" id="{00000000-0008-0000-1300-000087983D00}"/>
            </a:ext>
          </a:extLst>
        </xdr:cNvPr>
        <xdr:cNvGrpSpPr>
          <a:grpSpLocks/>
        </xdr:cNvGrpSpPr>
      </xdr:nvGrpSpPr>
      <xdr:grpSpPr bwMode="auto">
        <a:xfrm>
          <a:off x="7086600" y="104775"/>
          <a:ext cx="1123950" cy="733425"/>
          <a:chOff x="744" y="11"/>
          <a:chExt cx="113" cy="74"/>
        </a:xfrm>
      </xdr:grpSpPr>
      <xdr:sp macro="" textlink="">
        <xdr:nvSpPr>
          <xdr:cNvPr id="4036744" name="AutoShape 7">
            <a:extLst>
              <a:ext uri="{FF2B5EF4-FFF2-40B4-BE49-F238E27FC236}">
                <a16:creationId xmlns:a16="http://schemas.microsoft.com/office/drawing/2014/main" id="{00000000-0008-0000-1300-00008898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300-000008400000}"/>
              </a:ext>
            </a:extLst>
          </xdr:cNvPr>
          <xdr:cNvSpPr txBox="1">
            <a:spLocks noChangeArrowheads="1"/>
          </xdr:cNvSpPr>
        </xdr:nvSpPr>
        <xdr:spPr bwMode="auto">
          <a:xfrm>
            <a:off x="6915150" y="14245218605942"/>
            <a:ext cx="0" cy="41"/>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380" name="Group 1">
          <a:hlinkClick xmlns:r="http://schemas.openxmlformats.org/officeDocument/2006/relationships" r:id="rId1" tooltip="Click to Proceed"/>
          <a:extLst>
            <a:ext uri="{FF2B5EF4-FFF2-40B4-BE49-F238E27FC236}">
              <a16:creationId xmlns:a16="http://schemas.microsoft.com/office/drawing/2014/main" id="{00000000-0008-0000-0200-0000B4543D00}"/>
            </a:ext>
          </a:extLst>
        </xdr:cNvPr>
        <xdr:cNvGrpSpPr>
          <a:grpSpLocks/>
        </xdr:cNvGrpSpPr>
      </xdr:nvGrpSpPr>
      <xdr:grpSpPr bwMode="auto">
        <a:xfrm>
          <a:off x="7105650" y="57150"/>
          <a:ext cx="1209675" cy="771525"/>
          <a:chOff x="804" y="5"/>
          <a:chExt cx="116" cy="73"/>
        </a:xfrm>
      </xdr:grpSpPr>
      <xdr:sp macro="" textlink="">
        <xdr:nvSpPr>
          <xdr:cNvPr id="4019382" name="AutoShape 2">
            <a:extLst>
              <a:ext uri="{FF2B5EF4-FFF2-40B4-BE49-F238E27FC236}">
                <a16:creationId xmlns:a16="http://schemas.microsoft.com/office/drawing/2014/main" id="{00000000-0008-0000-0200-0000B65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52</xdr:row>
      <xdr:rowOff>0</xdr:rowOff>
    </xdr:from>
    <xdr:to>
      <xdr:col>2</xdr:col>
      <xdr:colOff>4981575</xdr:colOff>
      <xdr:row>52</xdr:row>
      <xdr:rowOff>0</xdr:rowOff>
    </xdr:to>
    <xdr:pic>
      <xdr:nvPicPr>
        <xdr:cNvPr id="4019381" name="Picture 4">
          <a:extLst>
            <a:ext uri="{FF2B5EF4-FFF2-40B4-BE49-F238E27FC236}">
              <a16:creationId xmlns:a16="http://schemas.microsoft.com/office/drawing/2014/main" id="{00000000-0008-0000-0200-0000B5543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640175"/>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547" name="Group 6">
          <a:hlinkClick xmlns:r="http://schemas.openxmlformats.org/officeDocument/2006/relationships" r:id="rId1" tooltip="Click for Sch-1"/>
          <a:extLst>
            <a:ext uri="{FF2B5EF4-FFF2-40B4-BE49-F238E27FC236}">
              <a16:creationId xmlns:a16="http://schemas.microsoft.com/office/drawing/2014/main" id="{00000000-0008-0000-0300-0000FB8E3600}"/>
            </a:ext>
          </a:extLst>
        </xdr:cNvPr>
        <xdr:cNvGrpSpPr>
          <a:grpSpLocks/>
        </xdr:cNvGrpSpPr>
      </xdr:nvGrpSpPr>
      <xdr:grpSpPr bwMode="auto">
        <a:xfrm>
          <a:off x="7562850" y="47625"/>
          <a:ext cx="1266825" cy="1247775"/>
          <a:chOff x="804" y="5"/>
          <a:chExt cx="116" cy="73"/>
        </a:xfrm>
      </xdr:grpSpPr>
      <xdr:sp macro="" textlink="">
        <xdr:nvSpPr>
          <xdr:cNvPr id="3575548" name="AutoShape 2">
            <a:extLst>
              <a:ext uri="{FF2B5EF4-FFF2-40B4-BE49-F238E27FC236}">
                <a16:creationId xmlns:a16="http://schemas.microsoft.com/office/drawing/2014/main" id="{00000000-0008-0000-0300-0000FC8E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819"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3911001" name="Group 38">
          <a:hlinkClick xmlns:r="http://schemas.openxmlformats.org/officeDocument/2006/relationships" r:id="rId1" tooltip="Click for Sch-2"/>
          <a:extLst>
            <a:ext uri="{FF2B5EF4-FFF2-40B4-BE49-F238E27FC236}">
              <a16:creationId xmlns:a16="http://schemas.microsoft.com/office/drawing/2014/main" id="{00000000-0008-0000-0400-000059AD3B00}"/>
            </a:ext>
          </a:extLst>
        </xdr:cNvPr>
        <xdr:cNvGrpSpPr>
          <a:grpSpLocks/>
        </xdr:cNvGrpSpPr>
      </xdr:nvGrpSpPr>
      <xdr:grpSpPr bwMode="auto">
        <a:xfrm>
          <a:off x="17066079" y="28575"/>
          <a:ext cx="1114425" cy="655411"/>
          <a:chOff x="804" y="5"/>
          <a:chExt cx="116" cy="73"/>
        </a:xfrm>
      </xdr:grpSpPr>
      <xdr:sp macro="" textlink="">
        <xdr:nvSpPr>
          <xdr:cNvPr id="3911002" name="AutoShape 39">
            <a:extLst>
              <a:ext uri="{FF2B5EF4-FFF2-40B4-BE49-F238E27FC236}">
                <a16:creationId xmlns:a16="http://schemas.microsoft.com/office/drawing/2014/main" id="{00000000-0008-0000-0400-00005A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030325" y="-1975770129"/>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359" name="Group 38">
          <a:hlinkClick xmlns:r="http://schemas.openxmlformats.org/officeDocument/2006/relationships" r:id="rId1" tooltip="Click for Sch-2"/>
          <a:extLst>
            <a:ext uri="{FF2B5EF4-FFF2-40B4-BE49-F238E27FC236}">
              <a16:creationId xmlns:a16="http://schemas.microsoft.com/office/drawing/2014/main" id="{00000000-0008-0000-0500-000087583D00}"/>
            </a:ext>
          </a:extLst>
        </xdr:cNvPr>
        <xdr:cNvGrpSpPr>
          <a:grpSpLocks/>
        </xdr:cNvGrpSpPr>
      </xdr:nvGrpSpPr>
      <xdr:grpSpPr bwMode="auto">
        <a:xfrm>
          <a:off x="8223250" y="28575"/>
          <a:ext cx="1114425" cy="644525"/>
          <a:chOff x="804" y="5"/>
          <a:chExt cx="116" cy="73"/>
        </a:xfrm>
      </xdr:grpSpPr>
      <xdr:sp macro="" textlink="">
        <xdr:nvSpPr>
          <xdr:cNvPr id="4020360" name="AutoShape 39">
            <a:extLst>
              <a:ext uri="{FF2B5EF4-FFF2-40B4-BE49-F238E27FC236}">
                <a16:creationId xmlns:a16="http://schemas.microsoft.com/office/drawing/2014/main" id="{00000000-0008-0000-0500-0000885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384" name="Group 1">
          <a:hlinkClick xmlns:r="http://schemas.openxmlformats.org/officeDocument/2006/relationships" r:id="rId1" tooltip="Click for Sch-3"/>
          <a:extLst>
            <a:ext uri="{FF2B5EF4-FFF2-40B4-BE49-F238E27FC236}">
              <a16:creationId xmlns:a16="http://schemas.microsoft.com/office/drawing/2014/main" id="{00000000-0008-0000-0600-0000885C3D00}"/>
            </a:ext>
          </a:extLst>
        </xdr:cNvPr>
        <xdr:cNvGrpSpPr>
          <a:grpSpLocks/>
        </xdr:cNvGrpSpPr>
      </xdr:nvGrpSpPr>
      <xdr:grpSpPr bwMode="auto">
        <a:xfrm>
          <a:off x="10088033" y="19050"/>
          <a:ext cx="1116189" cy="830792"/>
          <a:chOff x="804" y="5"/>
          <a:chExt cx="116" cy="73"/>
        </a:xfrm>
      </xdr:grpSpPr>
      <xdr:sp macro="" textlink="">
        <xdr:nvSpPr>
          <xdr:cNvPr id="4021385" name="AutoShape 2">
            <a:extLst>
              <a:ext uri="{FF2B5EF4-FFF2-40B4-BE49-F238E27FC236}">
                <a16:creationId xmlns:a16="http://schemas.microsoft.com/office/drawing/2014/main" id="{00000000-0008-0000-0600-0000895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257175</xdr:colOff>
      <xdr:row>0</xdr:row>
      <xdr:rowOff>19050</xdr:rowOff>
    </xdr:from>
    <xdr:to>
      <xdr:col>15</xdr:col>
      <xdr:colOff>676275</xdr:colOff>
      <xdr:row>2</xdr:row>
      <xdr:rowOff>257175</xdr:rowOff>
    </xdr:to>
    <xdr:grpSp>
      <xdr:nvGrpSpPr>
        <xdr:cNvPr id="2" name="Group 1">
          <a:hlinkClick xmlns:r="http://schemas.openxmlformats.org/officeDocument/2006/relationships" r:id="rId1" tooltip="Click for Sch-4"/>
          <a:extLst>
            <a:ext uri="{FF2B5EF4-FFF2-40B4-BE49-F238E27FC236}">
              <a16:creationId xmlns:a16="http://schemas.microsoft.com/office/drawing/2014/main" id="{00000000-0008-0000-0800-0000FF4C3D00}"/>
            </a:ext>
          </a:extLst>
        </xdr:cNvPr>
        <xdr:cNvGrpSpPr>
          <a:grpSpLocks/>
        </xdr:cNvGrpSpPr>
      </xdr:nvGrpSpPr>
      <xdr:grpSpPr bwMode="auto">
        <a:xfrm>
          <a:off x="15846425" y="19050"/>
          <a:ext cx="2758017" cy="650875"/>
          <a:chOff x="804" y="5"/>
          <a:chExt cx="116" cy="73"/>
        </a:xfrm>
      </xdr:grpSpPr>
      <xdr:sp macro="" textlink="">
        <xdr:nvSpPr>
          <xdr:cNvPr id="3" name="AutoShape 2">
            <a:extLst>
              <a:ext uri="{FF2B5EF4-FFF2-40B4-BE49-F238E27FC236}">
                <a16:creationId xmlns:a16="http://schemas.microsoft.com/office/drawing/2014/main" id="{00000000-0008-0000-0800-0000004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8"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407" name="Group 1">
          <a:hlinkClick xmlns:r="http://schemas.openxmlformats.org/officeDocument/2006/relationships" r:id="rId1" tooltip="Click for Sch-3"/>
          <a:extLst>
            <a:ext uri="{FF2B5EF4-FFF2-40B4-BE49-F238E27FC236}">
              <a16:creationId xmlns:a16="http://schemas.microsoft.com/office/drawing/2014/main" id="{00000000-0008-0000-0800-000087603D00}"/>
            </a:ext>
          </a:extLst>
        </xdr:cNvPr>
        <xdr:cNvGrpSpPr>
          <a:grpSpLocks/>
        </xdr:cNvGrpSpPr>
      </xdr:nvGrpSpPr>
      <xdr:grpSpPr bwMode="auto">
        <a:xfrm>
          <a:off x="7632700" y="19050"/>
          <a:ext cx="1098550" cy="650875"/>
          <a:chOff x="804" y="5"/>
          <a:chExt cx="116" cy="73"/>
        </a:xfrm>
      </xdr:grpSpPr>
      <xdr:sp macro="" textlink="">
        <xdr:nvSpPr>
          <xdr:cNvPr id="4022408" name="AutoShape 2">
            <a:extLst>
              <a:ext uri="{FF2B5EF4-FFF2-40B4-BE49-F238E27FC236}">
                <a16:creationId xmlns:a16="http://schemas.microsoft.com/office/drawing/2014/main" id="{00000000-0008-0000-0800-0000886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431" name="Group 1">
          <a:hlinkClick xmlns:r="http://schemas.openxmlformats.org/officeDocument/2006/relationships" r:id="rId1" tooltip="Click for Sch-4"/>
          <a:extLst>
            <a:ext uri="{FF2B5EF4-FFF2-40B4-BE49-F238E27FC236}">
              <a16:creationId xmlns:a16="http://schemas.microsoft.com/office/drawing/2014/main" id="{00000000-0008-0000-0900-000087643D00}"/>
            </a:ext>
          </a:extLst>
        </xdr:cNvPr>
        <xdr:cNvGrpSpPr>
          <a:grpSpLocks/>
        </xdr:cNvGrpSpPr>
      </xdr:nvGrpSpPr>
      <xdr:grpSpPr bwMode="auto">
        <a:xfrm>
          <a:off x="7639050" y="19050"/>
          <a:ext cx="1101725" cy="619125"/>
          <a:chOff x="804" y="5"/>
          <a:chExt cx="116" cy="73"/>
        </a:xfrm>
      </xdr:grpSpPr>
      <xdr:sp macro="" textlink="">
        <xdr:nvSpPr>
          <xdr:cNvPr id="4023432" name="AutoShape 2">
            <a:extLst>
              <a:ext uri="{FF2B5EF4-FFF2-40B4-BE49-F238E27FC236}">
                <a16:creationId xmlns:a16="http://schemas.microsoft.com/office/drawing/2014/main" id="{00000000-0008-0000-0900-0000886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0.119.0.12\l\Shiv%20Kumar\SSK\C&amp;M\open%20tender\S&amp;I\WC-2131-Biometric&amp;%20access%20control\Bid%20documents-WC-2131\Vol-III\Second%20envelope-wc-21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6"/>
      <sheetName val="Sch-1"/>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2.bin"/><Relationship Id="rId13" Type="http://schemas.openxmlformats.org/officeDocument/2006/relationships/printerSettings" Target="../printerSettings/printerSettings197.bin"/><Relationship Id="rId18" Type="http://schemas.openxmlformats.org/officeDocument/2006/relationships/printerSettings" Target="../printerSettings/printerSettings202.bin"/><Relationship Id="rId3" Type="http://schemas.openxmlformats.org/officeDocument/2006/relationships/printerSettings" Target="../printerSettings/printerSettings187.bin"/><Relationship Id="rId21" Type="http://schemas.openxmlformats.org/officeDocument/2006/relationships/printerSettings" Target="../printerSettings/printerSettings205.bin"/><Relationship Id="rId7" Type="http://schemas.openxmlformats.org/officeDocument/2006/relationships/printerSettings" Target="../printerSettings/printerSettings191.bin"/><Relationship Id="rId12" Type="http://schemas.openxmlformats.org/officeDocument/2006/relationships/printerSettings" Target="../printerSettings/printerSettings196.bin"/><Relationship Id="rId17" Type="http://schemas.openxmlformats.org/officeDocument/2006/relationships/printerSettings" Target="../printerSettings/printerSettings201.bin"/><Relationship Id="rId2" Type="http://schemas.openxmlformats.org/officeDocument/2006/relationships/printerSettings" Target="../printerSettings/printerSettings186.bin"/><Relationship Id="rId16" Type="http://schemas.openxmlformats.org/officeDocument/2006/relationships/printerSettings" Target="../printerSettings/printerSettings200.bin"/><Relationship Id="rId20" Type="http://schemas.openxmlformats.org/officeDocument/2006/relationships/printerSettings" Target="../printerSettings/printerSettings204.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11" Type="http://schemas.openxmlformats.org/officeDocument/2006/relationships/printerSettings" Target="../printerSettings/printerSettings195.bin"/><Relationship Id="rId5" Type="http://schemas.openxmlformats.org/officeDocument/2006/relationships/printerSettings" Target="../printerSettings/printerSettings189.bin"/><Relationship Id="rId15" Type="http://schemas.openxmlformats.org/officeDocument/2006/relationships/printerSettings" Target="../printerSettings/printerSettings199.bin"/><Relationship Id="rId10" Type="http://schemas.openxmlformats.org/officeDocument/2006/relationships/printerSettings" Target="../printerSettings/printerSettings194.bin"/><Relationship Id="rId19" Type="http://schemas.openxmlformats.org/officeDocument/2006/relationships/printerSettings" Target="../printerSettings/printerSettings203.bin"/><Relationship Id="rId4" Type="http://schemas.openxmlformats.org/officeDocument/2006/relationships/printerSettings" Target="../printerSettings/printerSettings188.bin"/><Relationship Id="rId9" Type="http://schemas.openxmlformats.org/officeDocument/2006/relationships/printerSettings" Target="../printerSettings/printerSettings193.bin"/><Relationship Id="rId14" Type="http://schemas.openxmlformats.org/officeDocument/2006/relationships/printerSettings" Target="../printerSettings/printerSettings198.bin"/><Relationship Id="rId22"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3.bin"/><Relationship Id="rId13" Type="http://schemas.openxmlformats.org/officeDocument/2006/relationships/printerSettings" Target="../printerSettings/printerSettings218.bin"/><Relationship Id="rId18" Type="http://schemas.openxmlformats.org/officeDocument/2006/relationships/printerSettings" Target="../printerSettings/printerSettings223.bin"/><Relationship Id="rId3" Type="http://schemas.openxmlformats.org/officeDocument/2006/relationships/printerSettings" Target="../printerSettings/printerSettings208.bin"/><Relationship Id="rId21" Type="http://schemas.openxmlformats.org/officeDocument/2006/relationships/printerSettings" Target="../printerSettings/printerSettings226.bin"/><Relationship Id="rId7" Type="http://schemas.openxmlformats.org/officeDocument/2006/relationships/printerSettings" Target="../printerSettings/printerSettings212.bin"/><Relationship Id="rId12" Type="http://schemas.openxmlformats.org/officeDocument/2006/relationships/printerSettings" Target="../printerSettings/printerSettings217.bin"/><Relationship Id="rId17" Type="http://schemas.openxmlformats.org/officeDocument/2006/relationships/printerSettings" Target="../printerSettings/printerSettings222.bin"/><Relationship Id="rId25" Type="http://schemas.openxmlformats.org/officeDocument/2006/relationships/drawing" Target="../drawings/drawing10.xml"/><Relationship Id="rId2" Type="http://schemas.openxmlformats.org/officeDocument/2006/relationships/printerSettings" Target="../printerSettings/printerSettings207.bin"/><Relationship Id="rId16" Type="http://schemas.openxmlformats.org/officeDocument/2006/relationships/printerSettings" Target="../printerSettings/printerSettings221.bin"/><Relationship Id="rId20" Type="http://schemas.openxmlformats.org/officeDocument/2006/relationships/printerSettings" Target="../printerSettings/printerSettings225.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11" Type="http://schemas.openxmlformats.org/officeDocument/2006/relationships/printerSettings" Target="../printerSettings/printerSettings216.bin"/><Relationship Id="rId24" Type="http://schemas.openxmlformats.org/officeDocument/2006/relationships/printerSettings" Target="../printerSettings/printerSettings229.bin"/><Relationship Id="rId5" Type="http://schemas.openxmlformats.org/officeDocument/2006/relationships/printerSettings" Target="../printerSettings/printerSettings210.bin"/><Relationship Id="rId15" Type="http://schemas.openxmlformats.org/officeDocument/2006/relationships/printerSettings" Target="../printerSettings/printerSettings220.bin"/><Relationship Id="rId23" Type="http://schemas.openxmlformats.org/officeDocument/2006/relationships/printerSettings" Target="../printerSettings/printerSettings228.bin"/><Relationship Id="rId10" Type="http://schemas.openxmlformats.org/officeDocument/2006/relationships/printerSettings" Target="../printerSettings/printerSettings215.bin"/><Relationship Id="rId19" Type="http://schemas.openxmlformats.org/officeDocument/2006/relationships/printerSettings" Target="../printerSettings/printerSettings224.bin"/><Relationship Id="rId4" Type="http://schemas.openxmlformats.org/officeDocument/2006/relationships/printerSettings" Target="../printerSettings/printerSettings209.bin"/><Relationship Id="rId9" Type="http://schemas.openxmlformats.org/officeDocument/2006/relationships/printerSettings" Target="../printerSettings/printerSettings214.bin"/><Relationship Id="rId14" Type="http://schemas.openxmlformats.org/officeDocument/2006/relationships/printerSettings" Target="../printerSettings/printerSettings219.bin"/><Relationship Id="rId22" Type="http://schemas.openxmlformats.org/officeDocument/2006/relationships/printerSettings" Target="../printerSettings/printerSettings22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drawing" Target="../drawings/drawing11.xml"/><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1.bin"/><Relationship Id="rId13" Type="http://schemas.openxmlformats.org/officeDocument/2006/relationships/printerSettings" Target="../printerSettings/printerSettings266.bin"/><Relationship Id="rId18" Type="http://schemas.openxmlformats.org/officeDocument/2006/relationships/printerSettings" Target="../printerSettings/printerSettings271.bin"/><Relationship Id="rId3" Type="http://schemas.openxmlformats.org/officeDocument/2006/relationships/printerSettings" Target="../printerSettings/printerSettings256.bin"/><Relationship Id="rId21" Type="http://schemas.openxmlformats.org/officeDocument/2006/relationships/printerSettings" Target="../printerSettings/printerSettings274.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17" Type="http://schemas.openxmlformats.org/officeDocument/2006/relationships/printerSettings" Target="../printerSettings/printerSettings270.bin"/><Relationship Id="rId2" Type="http://schemas.openxmlformats.org/officeDocument/2006/relationships/printerSettings" Target="../printerSettings/printerSettings255.bin"/><Relationship Id="rId16" Type="http://schemas.openxmlformats.org/officeDocument/2006/relationships/printerSettings" Target="../printerSettings/printerSettings269.bin"/><Relationship Id="rId20" Type="http://schemas.openxmlformats.org/officeDocument/2006/relationships/printerSettings" Target="../printerSettings/printerSettings273.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5" Type="http://schemas.openxmlformats.org/officeDocument/2006/relationships/printerSettings" Target="../printerSettings/printerSettings258.bin"/><Relationship Id="rId15" Type="http://schemas.openxmlformats.org/officeDocument/2006/relationships/printerSettings" Target="../printerSettings/printerSettings268.bin"/><Relationship Id="rId10" Type="http://schemas.openxmlformats.org/officeDocument/2006/relationships/printerSettings" Target="../printerSettings/printerSettings263.bin"/><Relationship Id="rId19" Type="http://schemas.openxmlformats.org/officeDocument/2006/relationships/printerSettings" Target="../printerSettings/printerSettings272.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 Id="rId22"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3" Type="http://schemas.openxmlformats.org/officeDocument/2006/relationships/printerSettings" Target="../printerSettings/printerSettings277.bin"/><Relationship Id="rId21" Type="http://schemas.openxmlformats.org/officeDocument/2006/relationships/printerSettings" Target="../printerSettings/printerSettings295.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5" Type="http://schemas.openxmlformats.org/officeDocument/2006/relationships/drawing" Target="../drawings/drawing13.xml"/><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20" Type="http://schemas.openxmlformats.org/officeDocument/2006/relationships/printerSettings" Target="../printerSettings/printerSettings294.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24" Type="http://schemas.openxmlformats.org/officeDocument/2006/relationships/printerSettings" Target="../printerSettings/printerSettings298.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23" Type="http://schemas.openxmlformats.org/officeDocument/2006/relationships/printerSettings" Target="../printerSettings/printerSettings297.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 Id="rId22" Type="http://schemas.openxmlformats.org/officeDocument/2006/relationships/printerSettings" Target="../printerSettings/printerSettings29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drawing" Target="../drawings/drawing14.xml"/><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30.bin"/><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3" Type="http://schemas.openxmlformats.org/officeDocument/2006/relationships/printerSettings" Target="../printerSettings/printerSettings325.bin"/><Relationship Id="rId21" Type="http://schemas.openxmlformats.org/officeDocument/2006/relationships/printerSettings" Target="../printerSettings/printerSettings343.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51.bin"/><Relationship Id="rId13" Type="http://schemas.openxmlformats.org/officeDocument/2006/relationships/printerSettings" Target="../printerSettings/printerSettings356.bin"/><Relationship Id="rId18" Type="http://schemas.openxmlformats.org/officeDocument/2006/relationships/printerSettings" Target="../printerSettings/printerSettings361.bin"/><Relationship Id="rId3" Type="http://schemas.openxmlformats.org/officeDocument/2006/relationships/printerSettings" Target="../printerSettings/printerSettings346.bin"/><Relationship Id="rId21" Type="http://schemas.openxmlformats.org/officeDocument/2006/relationships/printerSettings" Target="../printerSettings/printerSettings364.bin"/><Relationship Id="rId7" Type="http://schemas.openxmlformats.org/officeDocument/2006/relationships/printerSettings" Target="../printerSettings/printerSettings350.bin"/><Relationship Id="rId12" Type="http://schemas.openxmlformats.org/officeDocument/2006/relationships/printerSettings" Target="../printerSettings/printerSettings355.bin"/><Relationship Id="rId17" Type="http://schemas.openxmlformats.org/officeDocument/2006/relationships/printerSettings" Target="../printerSettings/printerSettings360.bin"/><Relationship Id="rId2" Type="http://schemas.openxmlformats.org/officeDocument/2006/relationships/printerSettings" Target="../printerSettings/printerSettings345.bin"/><Relationship Id="rId16" Type="http://schemas.openxmlformats.org/officeDocument/2006/relationships/printerSettings" Target="../printerSettings/printerSettings359.bin"/><Relationship Id="rId20" Type="http://schemas.openxmlformats.org/officeDocument/2006/relationships/printerSettings" Target="../printerSettings/printerSettings363.bin"/><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11" Type="http://schemas.openxmlformats.org/officeDocument/2006/relationships/printerSettings" Target="../printerSettings/printerSettings354.bin"/><Relationship Id="rId5" Type="http://schemas.openxmlformats.org/officeDocument/2006/relationships/printerSettings" Target="../printerSettings/printerSettings348.bin"/><Relationship Id="rId15" Type="http://schemas.openxmlformats.org/officeDocument/2006/relationships/printerSettings" Target="../printerSettings/printerSettings358.bin"/><Relationship Id="rId10" Type="http://schemas.openxmlformats.org/officeDocument/2006/relationships/printerSettings" Target="../printerSettings/printerSettings353.bin"/><Relationship Id="rId19" Type="http://schemas.openxmlformats.org/officeDocument/2006/relationships/printerSettings" Target="../printerSettings/printerSettings362.bin"/><Relationship Id="rId4" Type="http://schemas.openxmlformats.org/officeDocument/2006/relationships/printerSettings" Target="../printerSettings/printerSettings347.bin"/><Relationship Id="rId9" Type="http://schemas.openxmlformats.org/officeDocument/2006/relationships/printerSettings" Target="../printerSettings/printerSettings352.bin"/><Relationship Id="rId14" Type="http://schemas.openxmlformats.org/officeDocument/2006/relationships/printerSettings" Target="../printerSettings/printerSettings357.bin"/><Relationship Id="rId22"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3" Type="http://schemas.openxmlformats.org/officeDocument/2006/relationships/printerSettings" Target="../printerSettings/printerSettings367.bin"/><Relationship Id="rId21" Type="http://schemas.openxmlformats.org/officeDocument/2006/relationships/printerSettings" Target="../printerSettings/printerSettings385.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0" Type="http://schemas.openxmlformats.org/officeDocument/2006/relationships/printerSettings" Target="../printerSettings/printerSettings384.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printerSettings" Target="../printerSettings/printerSettings41.bin"/><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5" Type="http://schemas.openxmlformats.org/officeDocument/2006/relationships/drawing" Target="../drawings/drawing1.xml"/><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24" Type="http://schemas.openxmlformats.org/officeDocument/2006/relationships/printerSettings" Target="../printerSettings/printerSettings44.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23" Type="http://schemas.openxmlformats.org/officeDocument/2006/relationships/printerSettings" Target="../printerSettings/printerSettings43.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 Id="rId22"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14.bin"/><Relationship Id="rId13" Type="http://schemas.openxmlformats.org/officeDocument/2006/relationships/printerSettings" Target="../printerSettings/printerSettings419.bin"/><Relationship Id="rId18" Type="http://schemas.openxmlformats.org/officeDocument/2006/relationships/printerSettings" Target="../printerSettings/printerSettings424.bin"/><Relationship Id="rId3" Type="http://schemas.openxmlformats.org/officeDocument/2006/relationships/printerSettings" Target="../printerSettings/printerSettings409.bin"/><Relationship Id="rId21" Type="http://schemas.openxmlformats.org/officeDocument/2006/relationships/printerSettings" Target="../printerSettings/printerSettings427.bin"/><Relationship Id="rId7" Type="http://schemas.openxmlformats.org/officeDocument/2006/relationships/printerSettings" Target="../printerSettings/printerSettings413.bin"/><Relationship Id="rId12" Type="http://schemas.openxmlformats.org/officeDocument/2006/relationships/printerSettings" Target="../printerSettings/printerSettings418.bin"/><Relationship Id="rId17" Type="http://schemas.openxmlformats.org/officeDocument/2006/relationships/printerSettings" Target="../printerSettings/printerSettings423.bin"/><Relationship Id="rId25" Type="http://schemas.openxmlformats.org/officeDocument/2006/relationships/drawing" Target="../drawings/drawing19.xml"/><Relationship Id="rId2" Type="http://schemas.openxmlformats.org/officeDocument/2006/relationships/printerSettings" Target="../printerSettings/printerSettings408.bin"/><Relationship Id="rId16" Type="http://schemas.openxmlformats.org/officeDocument/2006/relationships/printerSettings" Target="../printerSettings/printerSettings422.bin"/><Relationship Id="rId20" Type="http://schemas.openxmlformats.org/officeDocument/2006/relationships/printerSettings" Target="../printerSettings/printerSettings426.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11" Type="http://schemas.openxmlformats.org/officeDocument/2006/relationships/printerSettings" Target="../printerSettings/printerSettings417.bin"/><Relationship Id="rId24" Type="http://schemas.openxmlformats.org/officeDocument/2006/relationships/printerSettings" Target="../printerSettings/printerSettings430.bin"/><Relationship Id="rId5" Type="http://schemas.openxmlformats.org/officeDocument/2006/relationships/printerSettings" Target="../printerSettings/printerSettings411.bin"/><Relationship Id="rId15" Type="http://schemas.openxmlformats.org/officeDocument/2006/relationships/printerSettings" Target="../printerSettings/printerSettings421.bin"/><Relationship Id="rId23" Type="http://schemas.openxmlformats.org/officeDocument/2006/relationships/printerSettings" Target="../printerSettings/printerSettings429.bin"/><Relationship Id="rId10" Type="http://schemas.openxmlformats.org/officeDocument/2006/relationships/printerSettings" Target="../printerSettings/printerSettings416.bin"/><Relationship Id="rId19" Type="http://schemas.openxmlformats.org/officeDocument/2006/relationships/printerSettings" Target="../printerSettings/printerSettings425.bin"/><Relationship Id="rId4" Type="http://schemas.openxmlformats.org/officeDocument/2006/relationships/printerSettings" Target="../printerSettings/printerSettings410.bin"/><Relationship Id="rId9" Type="http://schemas.openxmlformats.org/officeDocument/2006/relationships/printerSettings" Target="../printerSettings/printerSettings415.bin"/><Relationship Id="rId14" Type="http://schemas.openxmlformats.org/officeDocument/2006/relationships/printerSettings" Target="../printerSettings/printerSettings420.bin"/><Relationship Id="rId22" Type="http://schemas.openxmlformats.org/officeDocument/2006/relationships/printerSettings" Target="../printerSettings/printerSettings42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printerSettings" Target="../printerSettings/printerSettings463.bin"/><Relationship Id="rId18" Type="http://schemas.openxmlformats.org/officeDocument/2006/relationships/printerSettings" Target="../printerSettings/printerSettings468.bin"/><Relationship Id="rId3" Type="http://schemas.openxmlformats.org/officeDocument/2006/relationships/printerSettings" Target="../printerSettings/printerSettings453.bin"/><Relationship Id="rId21" Type="http://schemas.openxmlformats.org/officeDocument/2006/relationships/printerSettings" Target="../printerSettings/printerSettings471.bin"/><Relationship Id="rId7" Type="http://schemas.openxmlformats.org/officeDocument/2006/relationships/printerSettings" Target="../printerSettings/printerSettings457.bin"/><Relationship Id="rId12" Type="http://schemas.openxmlformats.org/officeDocument/2006/relationships/printerSettings" Target="../printerSettings/printerSettings462.bin"/><Relationship Id="rId17" Type="http://schemas.openxmlformats.org/officeDocument/2006/relationships/printerSettings" Target="../printerSettings/printerSettings467.bin"/><Relationship Id="rId2" Type="http://schemas.openxmlformats.org/officeDocument/2006/relationships/printerSettings" Target="../printerSettings/printerSettings452.bin"/><Relationship Id="rId16" Type="http://schemas.openxmlformats.org/officeDocument/2006/relationships/printerSettings" Target="../printerSettings/printerSettings466.bin"/><Relationship Id="rId20" Type="http://schemas.openxmlformats.org/officeDocument/2006/relationships/printerSettings" Target="../printerSettings/printerSettings470.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24" Type="http://schemas.openxmlformats.org/officeDocument/2006/relationships/printerSettings" Target="../printerSettings/printerSettings474.bin"/><Relationship Id="rId5" Type="http://schemas.openxmlformats.org/officeDocument/2006/relationships/printerSettings" Target="../printerSettings/printerSettings455.bin"/><Relationship Id="rId15" Type="http://schemas.openxmlformats.org/officeDocument/2006/relationships/printerSettings" Target="../printerSettings/printerSettings465.bin"/><Relationship Id="rId23" Type="http://schemas.openxmlformats.org/officeDocument/2006/relationships/printerSettings" Target="../printerSettings/printerSettings473.bin"/><Relationship Id="rId10" Type="http://schemas.openxmlformats.org/officeDocument/2006/relationships/printerSettings" Target="../printerSettings/printerSettings460.bin"/><Relationship Id="rId19" Type="http://schemas.openxmlformats.org/officeDocument/2006/relationships/printerSettings" Target="../printerSettings/printerSettings469.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 Id="rId14" Type="http://schemas.openxmlformats.org/officeDocument/2006/relationships/printerSettings" Target="../printerSettings/printerSettings464.bin"/><Relationship Id="rId22" Type="http://schemas.openxmlformats.org/officeDocument/2006/relationships/printerSettings" Target="../printerSettings/printerSettings47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82.bin"/><Relationship Id="rId13" Type="http://schemas.openxmlformats.org/officeDocument/2006/relationships/printerSettings" Target="../printerSettings/printerSettings487.bin"/><Relationship Id="rId18" Type="http://schemas.openxmlformats.org/officeDocument/2006/relationships/printerSettings" Target="../printerSettings/printerSettings492.bin"/><Relationship Id="rId3" Type="http://schemas.openxmlformats.org/officeDocument/2006/relationships/printerSettings" Target="../printerSettings/printerSettings477.bin"/><Relationship Id="rId21" Type="http://schemas.openxmlformats.org/officeDocument/2006/relationships/printerSettings" Target="../printerSettings/printerSettings495.bin"/><Relationship Id="rId7" Type="http://schemas.openxmlformats.org/officeDocument/2006/relationships/printerSettings" Target="../printerSettings/printerSettings481.bin"/><Relationship Id="rId12" Type="http://schemas.openxmlformats.org/officeDocument/2006/relationships/printerSettings" Target="../printerSettings/printerSettings486.bin"/><Relationship Id="rId17" Type="http://schemas.openxmlformats.org/officeDocument/2006/relationships/printerSettings" Target="../printerSettings/printerSettings491.bin"/><Relationship Id="rId2" Type="http://schemas.openxmlformats.org/officeDocument/2006/relationships/printerSettings" Target="../printerSettings/printerSettings476.bin"/><Relationship Id="rId16" Type="http://schemas.openxmlformats.org/officeDocument/2006/relationships/printerSettings" Target="../printerSettings/printerSettings490.bin"/><Relationship Id="rId20" Type="http://schemas.openxmlformats.org/officeDocument/2006/relationships/printerSettings" Target="../printerSettings/printerSettings494.bin"/><Relationship Id="rId1" Type="http://schemas.openxmlformats.org/officeDocument/2006/relationships/printerSettings" Target="../printerSettings/printerSettings475.bin"/><Relationship Id="rId6" Type="http://schemas.openxmlformats.org/officeDocument/2006/relationships/printerSettings" Target="../printerSettings/printerSettings480.bin"/><Relationship Id="rId11" Type="http://schemas.openxmlformats.org/officeDocument/2006/relationships/printerSettings" Target="../printerSettings/printerSettings485.bin"/><Relationship Id="rId24" Type="http://schemas.openxmlformats.org/officeDocument/2006/relationships/printerSettings" Target="../printerSettings/printerSettings498.bin"/><Relationship Id="rId5" Type="http://schemas.openxmlformats.org/officeDocument/2006/relationships/printerSettings" Target="../printerSettings/printerSettings479.bin"/><Relationship Id="rId15" Type="http://schemas.openxmlformats.org/officeDocument/2006/relationships/printerSettings" Target="../printerSettings/printerSettings489.bin"/><Relationship Id="rId23" Type="http://schemas.openxmlformats.org/officeDocument/2006/relationships/printerSettings" Target="../printerSettings/printerSettings497.bin"/><Relationship Id="rId10" Type="http://schemas.openxmlformats.org/officeDocument/2006/relationships/printerSettings" Target="../printerSettings/printerSettings484.bin"/><Relationship Id="rId19" Type="http://schemas.openxmlformats.org/officeDocument/2006/relationships/printerSettings" Target="../printerSettings/printerSettings493.bin"/><Relationship Id="rId4" Type="http://schemas.openxmlformats.org/officeDocument/2006/relationships/printerSettings" Target="../printerSettings/printerSettings478.bin"/><Relationship Id="rId9" Type="http://schemas.openxmlformats.org/officeDocument/2006/relationships/printerSettings" Target="../printerSettings/printerSettings483.bin"/><Relationship Id="rId14" Type="http://schemas.openxmlformats.org/officeDocument/2006/relationships/printerSettings" Target="../printerSettings/printerSettings488.bin"/><Relationship Id="rId22" Type="http://schemas.openxmlformats.org/officeDocument/2006/relationships/printerSettings" Target="../printerSettings/printerSettings49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2.bin"/><Relationship Id="rId13" Type="http://schemas.openxmlformats.org/officeDocument/2006/relationships/printerSettings" Target="../printerSettings/printerSettings57.bin"/><Relationship Id="rId18" Type="http://schemas.openxmlformats.org/officeDocument/2006/relationships/printerSettings" Target="../printerSettings/printerSettings62.bin"/><Relationship Id="rId3" Type="http://schemas.openxmlformats.org/officeDocument/2006/relationships/printerSettings" Target="../printerSettings/printerSettings47.bin"/><Relationship Id="rId21" Type="http://schemas.openxmlformats.org/officeDocument/2006/relationships/printerSettings" Target="../printerSettings/printerSettings65.bin"/><Relationship Id="rId7" Type="http://schemas.openxmlformats.org/officeDocument/2006/relationships/printerSettings" Target="../printerSettings/printerSettings51.bin"/><Relationship Id="rId12" Type="http://schemas.openxmlformats.org/officeDocument/2006/relationships/printerSettings" Target="../printerSettings/printerSettings56.bin"/><Relationship Id="rId17" Type="http://schemas.openxmlformats.org/officeDocument/2006/relationships/printerSettings" Target="../printerSettings/printerSettings61.bin"/><Relationship Id="rId2" Type="http://schemas.openxmlformats.org/officeDocument/2006/relationships/printerSettings" Target="../printerSettings/printerSettings46.bin"/><Relationship Id="rId16" Type="http://schemas.openxmlformats.org/officeDocument/2006/relationships/printerSettings" Target="../printerSettings/printerSettings60.bin"/><Relationship Id="rId20" Type="http://schemas.openxmlformats.org/officeDocument/2006/relationships/printerSettings" Target="../printerSettings/printerSettings64.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11" Type="http://schemas.openxmlformats.org/officeDocument/2006/relationships/printerSettings" Target="../printerSettings/printerSettings55.bin"/><Relationship Id="rId24" Type="http://schemas.openxmlformats.org/officeDocument/2006/relationships/drawing" Target="../drawings/drawing2.xml"/><Relationship Id="rId5" Type="http://schemas.openxmlformats.org/officeDocument/2006/relationships/printerSettings" Target="../printerSettings/printerSettings49.bin"/><Relationship Id="rId15" Type="http://schemas.openxmlformats.org/officeDocument/2006/relationships/printerSettings" Target="../printerSettings/printerSettings59.bin"/><Relationship Id="rId23" Type="http://schemas.openxmlformats.org/officeDocument/2006/relationships/printerSettings" Target="../printerSettings/printerSettings67.bin"/><Relationship Id="rId10" Type="http://schemas.openxmlformats.org/officeDocument/2006/relationships/printerSettings" Target="../printerSettings/printerSettings54.bin"/><Relationship Id="rId19" Type="http://schemas.openxmlformats.org/officeDocument/2006/relationships/printerSettings" Target="../printerSettings/printerSettings63.bin"/><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 Id="rId14" Type="http://schemas.openxmlformats.org/officeDocument/2006/relationships/printerSettings" Target="../printerSettings/printerSettings58.bin"/><Relationship Id="rId22"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5.bin"/><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3" Type="http://schemas.openxmlformats.org/officeDocument/2006/relationships/printerSettings" Target="../printerSettings/printerSettings70.bin"/><Relationship Id="rId21" Type="http://schemas.openxmlformats.org/officeDocument/2006/relationships/printerSettings" Target="../printerSettings/printerSettings88.bin"/><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5" Type="http://schemas.openxmlformats.org/officeDocument/2006/relationships/drawing" Target="../drawings/drawing3.xml"/><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24" Type="http://schemas.openxmlformats.org/officeDocument/2006/relationships/printerSettings" Target="../printerSettings/printerSettings91.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23" Type="http://schemas.openxmlformats.org/officeDocument/2006/relationships/printerSettings" Target="../printerSettings/printerSettings90.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 Id="rId22" Type="http://schemas.openxmlformats.org/officeDocument/2006/relationships/printerSettings" Target="../printerSettings/printerSettings8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5" Type="http://schemas.openxmlformats.org/officeDocument/2006/relationships/drawing" Target="../drawings/drawing4.xml"/><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24" Type="http://schemas.openxmlformats.org/officeDocument/2006/relationships/printerSettings" Target="../printerSettings/printerSettings115.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23" Type="http://schemas.openxmlformats.org/officeDocument/2006/relationships/printerSettings" Target="../printerSettings/printerSettings114.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4.bin"/><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3" Type="http://schemas.openxmlformats.org/officeDocument/2006/relationships/printerSettings" Target="../printerSettings/printerSettings139.bin"/><Relationship Id="rId21" Type="http://schemas.openxmlformats.org/officeDocument/2006/relationships/printerSettings" Target="../printerSettings/printerSettings157.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5" Type="http://schemas.openxmlformats.org/officeDocument/2006/relationships/drawing" Target="../drawings/drawing6.xml"/><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20" Type="http://schemas.openxmlformats.org/officeDocument/2006/relationships/printerSettings" Target="../printerSettings/printerSettings156.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24" Type="http://schemas.openxmlformats.org/officeDocument/2006/relationships/printerSettings" Target="../printerSettings/printerSettings160.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23" Type="http://schemas.openxmlformats.org/officeDocument/2006/relationships/printerSettings" Target="../printerSettings/printerSettings159.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 Id="rId22" Type="http://schemas.openxmlformats.org/officeDocument/2006/relationships/printerSettings" Target="../printerSettings/printerSettings15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1.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 Type="http://schemas.openxmlformats.org/officeDocument/2006/relationships/printerSettings" Target="../printerSettings/printerSettings166.bin"/><Relationship Id="rId21" Type="http://schemas.openxmlformats.org/officeDocument/2006/relationships/printerSettings" Target="../printerSettings/printerSettings184.bin"/><Relationship Id="rId7" Type="http://schemas.openxmlformats.org/officeDocument/2006/relationships/printerSettings" Target="../printerSettings/printerSettings170.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 Type="http://schemas.openxmlformats.org/officeDocument/2006/relationships/printerSettings" Target="../printerSettings/printerSettings165.bin"/><Relationship Id="rId16" Type="http://schemas.openxmlformats.org/officeDocument/2006/relationships/printerSettings" Target="../printerSettings/printerSettings179.bin"/><Relationship Id="rId20" Type="http://schemas.openxmlformats.org/officeDocument/2006/relationships/printerSettings" Target="../printerSettings/printerSettings183.bin"/><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1" Type="http://schemas.openxmlformats.org/officeDocument/2006/relationships/printerSettings" Target="../printerSettings/printerSettings174.bin"/><Relationship Id="rId5" Type="http://schemas.openxmlformats.org/officeDocument/2006/relationships/printerSettings" Target="../printerSettings/printerSettings168.bin"/><Relationship Id="rId15" Type="http://schemas.openxmlformats.org/officeDocument/2006/relationships/printerSettings" Target="../printerSettings/printerSettings178.bin"/><Relationship Id="rId10" Type="http://schemas.openxmlformats.org/officeDocument/2006/relationships/printerSettings" Target="../printerSettings/printerSettings173.bin"/><Relationship Id="rId19" Type="http://schemas.openxmlformats.org/officeDocument/2006/relationships/printerSettings" Target="../printerSettings/printerSettings182.bin"/><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4" Type="http://schemas.openxmlformats.org/officeDocument/2006/relationships/printerSettings" Target="../printerSettings/printerSettings177.bin"/><Relationship Id="rId2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6"/>
  <sheetViews>
    <sheetView zoomScaleNormal="100" workbookViewId="0">
      <selection activeCell="B5" sqref="B5:H5"/>
    </sheetView>
  </sheetViews>
  <sheetFormatPr defaultColWidth="8.875" defaultRowHeight="16.5"/>
  <cols>
    <col min="1" max="1" width="18" customWidth="1"/>
    <col min="2" max="2" width="71.875" customWidth="1"/>
  </cols>
  <sheetData>
    <row r="1" spans="1:8" ht="108" customHeight="1">
      <c r="A1" s="263" t="s">
        <v>0</v>
      </c>
      <c r="B1" s="880" t="s">
        <v>621</v>
      </c>
      <c r="C1" s="881"/>
      <c r="D1" s="881"/>
      <c r="E1" s="881"/>
      <c r="F1" s="881"/>
      <c r="G1" s="881"/>
      <c r="H1" s="881"/>
    </row>
    <row r="2" spans="1:8" ht="19.5">
      <c r="B2" s="686"/>
      <c r="C2" s="687"/>
      <c r="D2" s="687"/>
      <c r="E2" s="687"/>
      <c r="F2" s="687"/>
      <c r="G2" s="687"/>
      <c r="H2" s="687"/>
    </row>
    <row r="3" spans="1:8" ht="19.5">
      <c r="A3" t="s">
        <v>1</v>
      </c>
      <c r="B3" s="688" t="s">
        <v>2</v>
      </c>
      <c r="C3" s="687"/>
      <c r="D3" s="687"/>
      <c r="E3" s="687"/>
      <c r="F3" s="687"/>
      <c r="G3" s="687"/>
      <c r="H3" s="687"/>
    </row>
    <row r="4" spans="1:8" ht="19.5">
      <c r="B4" s="687"/>
      <c r="C4" s="687"/>
      <c r="D4" s="687"/>
      <c r="E4" s="687"/>
      <c r="F4" s="687"/>
      <c r="G4" s="687"/>
      <c r="H4" s="687"/>
    </row>
    <row r="5" spans="1:8" ht="19.5">
      <c r="A5" t="s">
        <v>3</v>
      </c>
      <c r="B5" s="882" t="s">
        <v>622</v>
      </c>
      <c r="C5" s="883"/>
      <c r="D5" s="883"/>
      <c r="E5" s="883"/>
      <c r="F5" s="883"/>
      <c r="G5" s="883"/>
      <c r="H5" s="883"/>
    </row>
    <row r="6" spans="1:8" ht="19.5">
      <c r="B6" s="687"/>
      <c r="C6" s="687"/>
      <c r="D6" s="687"/>
      <c r="E6" s="687"/>
      <c r="F6" s="687"/>
      <c r="G6" s="687"/>
      <c r="H6" s="687"/>
    </row>
  </sheetData>
  <sheetProtection algorithmName="SHA-512" hashValue="Y15ZUY2DNq9T+K8wHyILZ4iMXWbvmmJ3HcLokkidXrf9Dl3ENMC/5zCP02VXVdFOMkZn1Negb4qeR8gjy0g2zw==" saltValue="NX7uAYd6LTUkzAU22JCw2g==" spinCount="100000" sheet="1" scenarios="1" formatColumns="0" formatRows="0" selectLockedCells="1" selectUnlockedCells="1"/>
  <customSheetViews>
    <customSheetView guid="{B48B8B4C-A880-453D-8729-90D004BEF0DB}" state="hidden">
      <selection activeCell="B9" sqref="B9"/>
      <pageMargins left="0" right="0" top="0" bottom="0" header="0" footer="0"/>
      <pageSetup orientation="portrait" r:id="rId1"/>
      <headerFooter alignWithMargins="0"/>
    </customSheetView>
    <customSheetView guid="{7043F04C-1FA3-449D-BEB8-4AC08DF68A5A}" state="hidden">
      <selection activeCell="B10" sqref="B10"/>
      <pageMargins left="0" right="0" top="0" bottom="0" header="0" footer="0"/>
      <pageSetup orientation="portrait" r:id="rId2"/>
      <headerFooter alignWithMargins="0"/>
    </customSheetView>
    <customSheetView guid="{D0757F9E-DF41-4B40-A5E5-F4F8FDD8D61D}" state="hidden">
      <selection activeCell="B5" sqref="B5:H5"/>
      <pageMargins left="0" right="0" top="0" bottom="0" header="0" footer="0"/>
      <pageSetup orientation="portrait" r:id="rId3"/>
      <headerFooter alignWithMargins="0"/>
    </customSheetView>
    <customSheetView guid="{E81F0721-C35D-4189-B675-E46A21339863}" state="hidden">
      <selection activeCell="B11" sqref="B11"/>
      <pageMargins left="0" right="0" top="0" bottom="0" header="0" footer="0"/>
      <pageSetup orientation="portrait" r:id="rId4"/>
      <headerFooter alignWithMargins="0"/>
    </customSheetView>
    <customSheetView guid="{223BC0FC-814D-40F0-9795-CE82A16FF3A5}" state="hidden">
      <selection activeCell="B10" sqref="B10"/>
      <pageMargins left="0" right="0" top="0" bottom="0" header="0" footer="0"/>
      <pageSetup orientation="portrait" r:id="rId5"/>
      <headerFooter alignWithMargins="0"/>
    </customSheetView>
    <customSheetView guid="{D53177B2-31EC-4222-B97A-A37DCFD9E45B}" state="hidden">
      <selection activeCell="B1" sqref="B1:H1"/>
      <pageMargins left="0" right="0" top="0" bottom="0" header="0" footer="0"/>
      <pageSetup orientation="portrait" r:id="rId6"/>
      <headerFooter alignWithMargins="0"/>
    </customSheetView>
    <customSheetView guid="{B3CE7B10-A914-4559-A6DA-AED8C22AFD6D}" state="hidden">
      <selection activeCell="B7" sqref="B7"/>
      <pageMargins left="0" right="0" top="0" bottom="0" header="0" footer="0"/>
      <pageSetup orientation="portrait" r:id="rId7"/>
      <headerFooter alignWithMargins="0"/>
    </customSheetView>
    <customSheetView guid="{7487ED9F-BBED-4B2A-9631-22F1A430946B}" state="hidden">
      <selection activeCell="B2" sqref="B2"/>
      <pageMargins left="0" right="0" top="0" bottom="0" header="0" footer="0"/>
      <pageSetup orientation="portrait" r:id="rId8"/>
      <headerFooter alignWithMargins="0"/>
    </customSheetView>
    <customSheetView guid="{A7DBDDEF-9245-44C6-9EBF-032DB6E1C0A2}" state="hidden">
      <selection activeCell="B8" sqref="B8"/>
      <pageMargins left="0" right="0" top="0" bottom="0" header="0" footer="0"/>
      <pageSetup orientation="portrait" r:id="rId9"/>
      <headerFooter alignWithMargins="0"/>
    </customSheetView>
    <customSheetView guid="{E9F4E142-7D26-464D-BECA-4F3806DB1FE1}" state="hidden">
      <selection activeCell="B10" sqref="B10"/>
      <pageMargins left="0" right="0" top="0" bottom="0" header="0" footer="0"/>
      <pageSetup orientation="portrait" r:id="rId10"/>
      <headerFooter alignWithMargins="0"/>
    </customSheetView>
    <customSheetView guid="{27A45B7A-04F2-4516-B80B-5ED0825D4ED3}" state="hidden">
      <selection activeCell="B1" sqref="B1"/>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4F65FF32-EC61-4022-A399-2986D7B6B8B3}" state="hidden" showRuler="0">
      <selection activeCell="B2" sqref="B2"/>
      <pageMargins left="0" right="0" top="0" bottom="0" header="0" footer="0"/>
      <headerFooter alignWithMargins="0"/>
    </customSheetView>
    <customSheetView guid="{ECE9294F-C910-4036-88BC-B1F2176FB06B}" state="hidden">
      <selection activeCell="B8" sqref="B8"/>
      <pageMargins left="0" right="0" top="0" bottom="0" header="0" footer="0"/>
      <pageSetup orientation="portrait" r:id="rId11"/>
      <headerFooter alignWithMargins="0"/>
    </customSheetView>
    <customSheetView guid="{B23AD343-29DA-4CE0-BD10-47BF44F3782F}" state="hidden">
      <selection activeCell="B10" sqref="B10"/>
      <pageMargins left="0" right="0" top="0" bottom="0" header="0" footer="0"/>
      <pageSetup orientation="portrait" r:id="rId12"/>
      <headerFooter alignWithMargins="0"/>
    </customSheetView>
    <customSheetView guid="{4AA1107B-A795-4744-B566-827168772C7A}" state="hidden">
      <selection activeCell="B2" sqref="B2"/>
      <pageMargins left="0" right="0" top="0" bottom="0" header="0" footer="0"/>
      <pageSetup orientation="portrait" r:id="rId13"/>
      <headerFooter alignWithMargins="0"/>
    </customSheetView>
    <customSheetView guid="{EE46BCD1-F715-4FA9-A5FC-1B125AD601E0}" state="hidden">
      <selection activeCell="B5" sqref="B5:H5"/>
      <pageMargins left="0" right="0" top="0" bottom="0" header="0" footer="0"/>
      <pageSetup orientation="portrait" r:id="rId14"/>
      <headerFooter alignWithMargins="0"/>
    </customSheetView>
    <customSheetView guid="{E97134B6-5E8D-4951-8DA0-73D065532361}" state="hidden">
      <selection activeCell="B1" sqref="B1:H1"/>
      <pageMargins left="0" right="0" top="0" bottom="0" header="0" footer="0"/>
      <pageSetup orientation="portrait" r:id="rId15"/>
      <headerFooter alignWithMargins="0"/>
    </customSheetView>
    <customSheetView guid="{B835C05C-B615-4DCB-982D-4519616B3CD8}" state="hidden">
      <selection activeCell="B11" sqref="B11"/>
      <pageMargins left="0" right="0" top="0" bottom="0" header="0" footer="0"/>
      <pageSetup orientation="portrait" r:id="rId16"/>
      <headerFooter alignWithMargins="0"/>
    </customSheetView>
    <customSheetView guid="{17F5C48B-526E-48D2-9F97-823D578F9893}" state="hidden">
      <selection activeCell="B15" sqref="B15:B16"/>
      <pageMargins left="0" right="0" top="0" bottom="0" header="0" footer="0"/>
      <pageSetup orientation="portrait" r:id="rId17"/>
      <headerFooter alignWithMargins="0"/>
    </customSheetView>
    <customSheetView guid="{7F1A5DE7-1043-4C11-AB2C-CC6BC6A0F482}" state="hidden">
      <selection activeCell="B4" sqref="B4"/>
      <pageMargins left="0" right="0" top="0" bottom="0" header="0" footer="0"/>
      <pageSetup orientation="portrait" r:id="rId18"/>
      <headerFooter alignWithMargins="0"/>
    </customSheetView>
    <customSheetView guid="{75D87FDD-0292-4E5A-8E8F-63018B009393}" state="hidden">
      <selection activeCell="B9" sqref="B9"/>
      <pageMargins left="0" right="0" top="0" bottom="0" header="0" footer="0"/>
      <pageSetup orientation="portrait" r:id="rId19"/>
      <headerFooter alignWithMargins="0"/>
    </customSheetView>
  </customSheetViews>
  <mergeCells count="2">
    <mergeCell ref="B1:H1"/>
    <mergeCell ref="B5:H5"/>
  </mergeCells>
  <phoneticPr fontId="28" type="noConversion"/>
  <pageMargins left="0.75" right="0.75" top="1" bottom="1" header="0.5" footer="0.5"/>
  <pageSetup orientation="portrait" r:id="rId2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24" zoomScale="80" zoomScaleNormal="80" zoomScaleSheetLayoutView="100" workbookViewId="0">
      <selection activeCell="F74" sqref="F74"/>
    </sheetView>
  </sheetViews>
  <sheetFormatPr defaultColWidth="9" defaultRowHeight="16.5"/>
  <cols>
    <col min="1" max="1" width="10.625" style="343" customWidth="1"/>
    <col min="2" max="2" width="42.125" style="344" customWidth="1"/>
    <col min="3" max="3" width="7.625" style="343" customWidth="1"/>
    <col min="4" max="4" width="9.125" style="343" customWidth="1"/>
    <col min="5" max="5" width="12.625" style="343" customWidth="1"/>
    <col min="6" max="6" width="14.625" style="343" customWidth="1"/>
    <col min="7" max="26" width="9" style="172"/>
    <col min="27" max="27" width="9" style="172" hidden="1" customWidth="1"/>
    <col min="28" max="29" width="17.625" style="172" hidden="1" customWidth="1"/>
    <col min="30" max="30" width="9" style="172" hidden="1" customWidth="1"/>
    <col min="31" max="31" width="15.5" style="172" hidden="1" customWidth="1"/>
    <col min="32" max="32" width="15.375" style="172" hidden="1" customWidth="1"/>
    <col min="33" max="44" width="9" style="172"/>
    <col min="45" max="16384" width="9" style="306"/>
  </cols>
  <sheetData>
    <row r="1" spans="1:32">
      <c r="A1" s="56" t="str">
        <f>Cover!B3</f>
        <v>SR-II/C&amp;M/WC-4384/2025</v>
      </c>
      <c r="B1" s="57"/>
      <c r="C1" s="58"/>
      <c r="D1" s="58"/>
      <c r="E1" s="7"/>
      <c r="F1" s="8" t="s">
        <v>156</v>
      </c>
    </row>
    <row r="2" spans="1:32">
      <c r="A2" s="4"/>
      <c r="B2" s="13"/>
      <c r="C2" s="6"/>
      <c r="D2" s="6"/>
      <c r="E2" s="1"/>
      <c r="F2" s="1"/>
    </row>
    <row r="3" spans="1:32" ht="51.75" customHeight="1">
      <c r="A3" s="978" t="str">
        <f>Cover!$B$2</f>
        <v>Construction of additional store building at Tuticorin GIS</v>
      </c>
      <c r="B3" s="978"/>
      <c r="C3" s="978"/>
      <c r="D3" s="978"/>
      <c r="E3" s="978"/>
      <c r="F3" s="978"/>
      <c r="AA3" s="176" t="s">
        <v>157</v>
      </c>
      <c r="AC3" s="177">
        <f>IF(ISERROR(#REF!/('Sch-6'!D14+'Sch-6'!D16+'Sch-6'!#REF!)),0,#REF!/( 'Sch-6'!D14+'Sch-6'!D16+'Sch-6'!#REF!))</f>
        <v>0</v>
      </c>
    </row>
    <row r="4" spans="1:32">
      <c r="A4" s="979" t="s">
        <v>283</v>
      </c>
      <c r="B4" s="979"/>
      <c r="C4" s="979"/>
      <c r="D4" s="979"/>
      <c r="E4" s="979"/>
      <c r="F4" s="979"/>
      <c r="AA4" s="176" t="s">
        <v>159</v>
      </c>
      <c r="AC4" s="177" t="e">
        <f>#REF!</f>
        <v>#REF!</v>
      </c>
    </row>
    <row r="5" spans="1:32">
      <c r="A5" s="3"/>
      <c r="B5" s="430"/>
      <c r="C5" s="3"/>
      <c r="D5" s="3"/>
      <c r="E5" s="3"/>
      <c r="F5" s="3"/>
      <c r="AA5" s="176" t="s">
        <v>160</v>
      </c>
      <c r="AC5" s="177">
        <f>IF(ISERROR(#REF!/#REF!),0,#REF! /#REF!)</f>
        <v>0</v>
      </c>
    </row>
    <row r="6" spans="1:32">
      <c r="A6" s="29" t="str">
        <f>'Sch-1'!A7</f>
        <v>Bidder’s Name and Address (Bidder) :</v>
      </c>
      <c r="B6" s="30"/>
      <c r="C6" s="30"/>
      <c r="D6" s="30"/>
      <c r="E6" s="64" t="s">
        <v>81</v>
      </c>
      <c r="F6" s="1"/>
      <c r="AA6" s="176" t="s">
        <v>161</v>
      </c>
      <c r="AC6" s="177" t="e">
        <f>#REF!</f>
        <v>#REF!</v>
      </c>
    </row>
    <row r="7" spans="1:32">
      <c r="A7" s="996" t="str">
        <f>'Sch-1'!A8</f>
        <v/>
      </c>
      <c r="B7" s="996"/>
      <c r="C7" s="996"/>
      <c r="D7" s="996"/>
      <c r="E7" s="286" t="str">
        <f>'Sch-1'!M8</f>
        <v>Sr.GM , Contracts &amp; Materials Department,</v>
      </c>
      <c r="F7" s="1"/>
      <c r="AA7" s="176" t="s">
        <v>163</v>
      </c>
      <c r="AC7" s="177" t="e">
        <f>SUM(AC3:AC6)</f>
        <v>#REF!</v>
      </c>
    </row>
    <row r="8" spans="1:32">
      <c r="A8" s="29" t="s">
        <v>83</v>
      </c>
      <c r="B8" s="997" t="str">
        <f>IF('Sch-1'!G9=0, "", 'Sch-1'!G9)</f>
        <v/>
      </c>
      <c r="C8" s="997"/>
      <c r="D8" s="997"/>
      <c r="E8" s="286" t="str">
        <f>'Sch-1'!M9</f>
        <v>Power Grid Corporation of India Ltd.,</v>
      </c>
      <c r="F8" s="1"/>
    </row>
    <row r="9" spans="1:32">
      <c r="A9" s="29" t="s">
        <v>85</v>
      </c>
      <c r="B9" s="997" t="str">
        <f>IF('Sch-1'!G10=0, "", 'Sch-1'!G10)</f>
        <v/>
      </c>
      <c r="C9" s="997"/>
      <c r="D9" s="997"/>
      <c r="E9" s="286" t="str">
        <f>'Sch-1'!M10</f>
        <v>SRTS-II, RHQ</v>
      </c>
      <c r="F9" s="1"/>
    </row>
    <row r="10" spans="1:32">
      <c r="A10" s="30"/>
      <c r="B10" s="997" t="str">
        <f>IF('Sch-1'!G11=0, "", 'Sch-1'!G11)</f>
        <v/>
      </c>
      <c r="C10" s="997"/>
      <c r="D10" s="997"/>
      <c r="E10" s="286" t="str">
        <f>'Sch-1'!M11</f>
        <v>Singanayakanahalli</v>
      </c>
      <c r="F10" s="1"/>
      <c r="AA10" s="176" t="s">
        <v>167</v>
      </c>
      <c r="AC10" s="177" t="e">
        <f>'Sch-1'!#REF!</f>
        <v>#REF!</v>
      </c>
    </row>
    <row r="11" spans="1:32">
      <c r="A11" s="30"/>
      <c r="B11" s="997" t="str">
        <f>IF('Sch-1'!G12=0, "", 'Sch-1'!G12)</f>
        <v/>
      </c>
      <c r="C11" s="997"/>
      <c r="D11" s="997"/>
      <c r="E11" s="286" t="str">
        <f>'Sch-1'!M12</f>
        <v>Bengaluru-560064</v>
      </c>
      <c r="F11" s="1"/>
      <c r="AA11" s="176"/>
      <c r="AC11" s="177"/>
    </row>
    <row r="12" spans="1:32">
      <c r="A12" s="30"/>
      <c r="B12" s="790"/>
      <c r="C12" s="790"/>
      <c r="D12" s="790"/>
      <c r="E12" s="286"/>
      <c r="F12" s="1"/>
      <c r="AA12" s="176"/>
      <c r="AC12" s="177"/>
    </row>
    <row r="13" spans="1:32">
      <c r="A13" s="30"/>
      <c r="B13" s="29"/>
      <c r="C13" s="29"/>
      <c r="D13" s="29"/>
      <c r="E13" s="29"/>
      <c r="F13" s="8" t="s">
        <v>90</v>
      </c>
      <c r="AB13" s="966" t="s">
        <v>169</v>
      </c>
      <c r="AC13" s="966"/>
      <c r="AD13" s="238" t="s">
        <v>144</v>
      </c>
      <c r="AE13" s="966" t="s">
        <v>170</v>
      </c>
      <c r="AF13" s="966"/>
    </row>
    <row r="14" spans="1:32" ht="30">
      <c r="A14" s="14" t="s">
        <v>91</v>
      </c>
      <c r="B14" s="14" t="s">
        <v>149</v>
      </c>
      <c r="C14" s="66" t="s">
        <v>101</v>
      </c>
      <c r="D14" s="66" t="s">
        <v>150</v>
      </c>
      <c r="E14" s="67" t="s">
        <v>177</v>
      </c>
      <c r="F14" s="67" t="s">
        <v>178</v>
      </c>
      <c r="AB14" s="181" t="s">
        <v>177</v>
      </c>
      <c r="AC14" s="181" t="s">
        <v>178</v>
      </c>
      <c r="AD14" s="238"/>
      <c r="AE14" s="181" t="s">
        <v>177</v>
      </c>
      <c r="AF14" s="181" t="s">
        <v>178</v>
      </c>
    </row>
    <row r="15" spans="1:32">
      <c r="A15" s="9">
        <v>1</v>
      </c>
      <c r="B15" s="9">
        <v>2</v>
      </c>
      <c r="C15" s="9">
        <v>3</v>
      </c>
      <c r="D15" s="9">
        <v>4</v>
      </c>
      <c r="E15" s="9">
        <v>5</v>
      </c>
      <c r="F15" s="9" t="s">
        <v>138</v>
      </c>
      <c r="AB15" s="183">
        <v>5</v>
      </c>
      <c r="AC15" s="183" t="s">
        <v>138</v>
      </c>
      <c r="AD15" s="238"/>
      <c r="AE15" s="183">
        <v>5</v>
      </c>
      <c r="AF15" s="183" t="s">
        <v>138</v>
      </c>
    </row>
    <row r="16" spans="1:32" s="409" customFormat="1">
      <c r="A16" s="431" t="e">
        <f>#REF!</f>
        <v>#REF!</v>
      </c>
      <c r="B16" s="431" t="e">
        <f>#REF!</f>
        <v>#REF!</v>
      </c>
      <c r="C16" s="431"/>
      <c r="D16" s="431"/>
      <c r="E16" s="359"/>
      <c r="F16" s="359"/>
      <c r="G16" s="422"/>
      <c r="H16" s="423"/>
      <c r="I16" s="423"/>
      <c r="J16" s="423"/>
      <c r="K16" s="423"/>
      <c r="L16" s="423"/>
    </row>
    <row r="17" spans="1:20" s="419" customFormat="1">
      <c r="A17" s="431" t="e">
        <f>#REF!</f>
        <v>#REF!</v>
      </c>
      <c r="B17" s="431" t="e">
        <f>#REF!</f>
        <v>#REF!</v>
      </c>
      <c r="C17" s="431"/>
      <c r="D17" s="431"/>
      <c r="E17" s="359"/>
      <c r="F17" s="359"/>
    </row>
    <row r="18" spans="1:20" s="419" customFormat="1">
      <c r="A18" s="431"/>
      <c r="B18" s="431" t="e">
        <f>#REF!</f>
        <v>#REF!</v>
      </c>
      <c r="C18" s="431" t="e">
        <f>#REF!</f>
        <v>#REF!</v>
      </c>
      <c r="D18" s="431" t="e">
        <f>#REF!</f>
        <v>#REF!</v>
      </c>
      <c r="E18" s="359" t="e">
        <f>#REF!</f>
        <v>#REF!</v>
      </c>
      <c r="F18" s="359" t="e">
        <f t="shared" ref="F18:F60" si="0">IF(E18=0, "Included", IF(ISERROR(D18*E18), E18, D18*E18))</f>
        <v>#REF!</v>
      </c>
    </row>
    <row r="19" spans="1:20" s="419" customFormat="1">
      <c r="A19" s="431"/>
      <c r="B19" s="431" t="e">
        <f>#REF!</f>
        <v>#REF!</v>
      </c>
      <c r="C19" s="431" t="e">
        <f>#REF!</f>
        <v>#REF!</v>
      </c>
      <c r="D19" s="431" t="e">
        <f>#REF!</f>
        <v>#REF!</v>
      </c>
      <c r="E19" s="359" t="e">
        <f>#REF!</f>
        <v>#REF!</v>
      </c>
      <c r="F19" s="359" t="e">
        <f t="shared" si="0"/>
        <v>#REF!</v>
      </c>
    </row>
    <row r="20" spans="1:20" s="419" customFormat="1">
      <c r="A20" s="431"/>
      <c r="B20" s="431"/>
      <c r="C20" s="431"/>
      <c r="D20" s="431"/>
      <c r="E20" s="359"/>
      <c r="F20" s="359"/>
    </row>
    <row r="21" spans="1:20" s="419" customFormat="1" ht="18.75" customHeight="1">
      <c r="A21" s="431" t="e">
        <f>#REF!</f>
        <v>#REF!</v>
      </c>
      <c r="B21" s="431" t="e">
        <f>#REF!</f>
        <v>#REF!</v>
      </c>
      <c r="C21" s="431"/>
      <c r="D21" s="431"/>
      <c r="E21" s="359"/>
      <c r="F21" s="359"/>
      <c r="S21" s="419" t="s">
        <v>284</v>
      </c>
      <c r="T21" s="424" t="s">
        <v>285</v>
      </c>
    </row>
    <row r="22" spans="1:20" s="419" customFormat="1" ht="18.75" customHeight="1">
      <c r="A22" s="431"/>
      <c r="B22" s="431" t="e">
        <f>#REF!</f>
        <v>#REF!</v>
      </c>
      <c r="C22" s="431" t="e">
        <f>#REF!</f>
        <v>#REF!</v>
      </c>
      <c r="D22" s="431" t="e">
        <f>#REF!</f>
        <v>#REF!</v>
      </c>
      <c r="E22" s="359" t="e">
        <f>#REF!</f>
        <v>#REF!</v>
      </c>
      <c r="F22" s="359" t="e">
        <f t="shared" si="0"/>
        <v>#REF!</v>
      </c>
      <c r="S22" s="419" t="s">
        <v>286</v>
      </c>
      <c r="T22" s="424" t="s">
        <v>287</v>
      </c>
    </row>
    <row r="23" spans="1:20" s="419" customFormat="1" ht="16.5" customHeight="1">
      <c r="A23" s="431"/>
      <c r="B23" s="431" t="e">
        <f>#REF!</f>
        <v>#REF!</v>
      </c>
      <c r="C23" s="431" t="e">
        <f>#REF!</f>
        <v>#REF!</v>
      </c>
      <c r="D23" s="431" t="e">
        <f>#REF!</f>
        <v>#REF!</v>
      </c>
      <c r="E23" s="359" t="e">
        <f>#REF!</f>
        <v>#REF!</v>
      </c>
      <c r="F23" s="359" t="e">
        <f t="shared" si="0"/>
        <v>#REF!</v>
      </c>
      <c r="S23" s="419" t="s">
        <v>288</v>
      </c>
      <c r="T23" s="424" t="s">
        <v>289</v>
      </c>
    </row>
    <row r="24" spans="1:20" s="419" customFormat="1">
      <c r="A24" s="431"/>
      <c r="B24" s="431" t="e">
        <f>#REF!</f>
        <v>#REF!</v>
      </c>
      <c r="C24" s="431" t="e">
        <f>#REF!</f>
        <v>#REF!</v>
      </c>
      <c r="D24" s="431" t="e">
        <f>#REF!</f>
        <v>#REF!</v>
      </c>
      <c r="E24" s="359" t="e">
        <f>#REF!</f>
        <v>#REF!</v>
      </c>
      <c r="F24" s="359" t="e">
        <f t="shared" si="0"/>
        <v>#REF!</v>
      </c>
      <c r="S24" s="419" t="s">
        <v>290</v>
      </c>
    </row>
    <row r="25" spans="1:20" s="419" customFormat="1">
      <c r="A25" s="431"/>
      <c r="B25" s="431"/>
      <c r="C25" s="431"/>
      <c r="D25" s="431"/>
      <c r="E25" s="359"/>
      <c r="F25" s="359"/>
    </row>
    <row r="26" spans="1:20" s="419" customFormat="1" ht="16.5" customHeight="1">
      <c r="A26" s="431"/>
      <c r="B26" s="431"/>
      <c r="C26" s="431"/>
      <c r="D26" s="431"/>
      <c r="E26" s="359"/>
      <c r="F26" s="359"/>
    </row>
    <row r="27" spans="1:20" s="419" customFormat="1">
      <c r="A27" s="431" t="e">
        <f>#REF!</f>
        <v>#REF!</v>
      </c>
      <c r="B27" s="431" t="e">
        <f>#REF!</f>
        <v>#REF!</v>
      </c>
      <c r="C27" s="431"/>
      <c r="D27" s="431"/>
      <c r="E27" s="359"/>
      <c r="F27" s="359"/>
    </row>
    <row r="28" spans="1:20" s="419" customFormat="1">
      <c r="A28" s="431"/>
      <c r="B28" s="431" t="e">
        <f>#REF!</f>
        <v>#REF!</v>
      </c>
      <c r="C28" s="431" t="e">
        <f>#REF!</f>
        <v>#REF!</v>
      </c>
      <c r="D28" s="431" t="e">
        <f>#REF!</f>
        <v>#REF!</v>
      </c>
      <c r="E28" s="359" t="e">
        <f>#REF!</f>
        <v>#REF!</v>
      </c>
      <c r="F28" s="359" t="e">
        <f>IF(E28=0, "Included", IF(ISERROR(D28*E28), E28, D28*E28))</f>
        <v>#REF!</v>
      </c>
    </row>
    <row r="29" spans="1:20" s="419" customFormat="1">
      <c r="A29" s="431"/>
      <c r="B29" s="431" t="e">
        <f>#REF!</f>
        <v>#REF!</v>
      </c>
      <c r="C29" s="431" t="e">
        <f>#REF!</f>
        <v>#REF!</v>
      </c>
      <c r="D29" s="431" t="e">
        <f>#REF!</f>
        <v>#REF!</v>
      </c>
      <c r="E29" s="359" t="e">
        <f>#REF!</f>
        <v>#REF!</v>
      </c>
      <c r="F29" s="359" t="e">
        <f t="shared" si="0"/>
        <v>#REF!</v>
      </c>
    </row>
    <row r="30" spans="1:20" s="419" customFormat="1">
      <c r="A30" s="431"/>
      <c r="B30" s="431" t="e">
        <f>#REF!</f>
        <v>#REF!</v>
      </c>
      <c r="C30" s="431" t="e">
        <f>#REF!</f>
        <v>#REF!</v>
      </c>
      <c r="D30" s="431" t="e">
        <f>#REF!</f>
        <v>#REF!</v>
      </c>
      <c r="E30" s="359" t="e">
        <f>#REF!</f>
        <v>#REF!</v>
      </c>
      <c r="F30" s="359" t="e">
        <f t="shared" si="0"/>
        <v>#REF!</v>
      </c>
      <c r="S30" s="411"/>
      <c r="T30" s="425"/>
    </row>
    <row r="31" spans="1:20" s="419" customFormat="1">
      <c r="A31" s="431"/>
      <c r="B31" s="431"/>
      <c r="C31" s="431"/>
      <c r="D31" s="431"/>
      <c r="E31" s="359"/>
      <c r="F31" s="359"/>
    </row>
    <row r="32" spans="1:20" s="419" customFormat="1">
      <c r="A32" s="431" t="e">
        <f>#REF!</f>
        <v>#REF!</v>
      </c>
      <c r="B32" s="431" t="e">
        <f>#REF!</f>
        <v>#REF!</v>
      </c>
      <c r="C32" s="431"/>
      <c r="D32" s="431"/>
      <c r="E32" s="359"/>
      <c r="F32" s="359"/>
    </row>
    <row r="33" spans="1:6" s="419" customFormat="1">
      <c r="A33" s="431" t="e">
        <f>#REF!</f>
        <v>#REF!</v>
      </c>
      <c r="B33" s="431" t="e">
        <f>#REF!</f>
        <v>#REF!</v>
      </c>
      <c r="C33" s="431"/>
      <c r="D33" s="431"/>
      <c r="E33" s="359"/>
      <c r="F33" s="359"/>
    </row>
    <row r="34" spans="1:6" s="419" customFormat="1">
      <c r="A34" s="431"/>
      <c r="B34" s="431" t="e">
        <f>#REF!</f>
        <v>#REF!</v>
      </c>
      <c r="C34" s="431" t="e">
        <f>#REF!</f>
        <v>#REF!</v>
      </c>
      <c r="D34" s="431" t="e">
        <f>#REF!</f>
        <v>#REF!</v>
      </c>
      <c r="E34" s="359" t="e">
        <f>#REF!</f>
        <v>#REF!</v>
      </c>
      <c r="F34" s="359" t="e">
        <f t="shared" si="0"/>
        <v>#REF!</v>
      </c>
    </row>
    <row r="35" spans="1:6" s="419" customFormat="1">
      <c r="A35" s="431"/>
      <c r="B35" s="431" t="e">
        <f>#REF!</f>
        <v>#REF!</v>
      </c>
      <c r="C35" s="431" t="e">
        <f>#REF!</f>
        <v>#REF!</v>
      </c>
      <c r="D35" s="431" t="e">
        <f>#REF!</f>
        <v>#REF!</v>
      </c>
      <c r="E35" s="359" t="e">
        <f>#REF!</f>
        <v>#REF!</v>
      </c>
      <c r="F35" s="359" t="e">
        <f t="shared" si="0"/>
        <v>#REF!</v>
      </c>
    </row>
    <row r="36" spans="1:6" s="419" customFormat="1">
      <c r="A36" s="431"/>
      <c r="B36" s="431" t="e">
        <f>#REF!</f>
        <v>#REF!</v>
      </c>
      <c r="C36" s="431" t="e">
        <f>#REF!</f>
        <v>#REF!</v>
      </c>
      <c r="D36" s="431" t="e">
        <f>#REF!</f>
        <v>#REF!</v>
      </c>
      <c r="E36" s="359" t="e">
        <f>#REF!</f>
        <v>#REF!</v>
      </c>
      <c r="F36" s="359" t="e">
        <f t="shared" si="0"/>
        <v>#REF!</v>
      </c>
    </row>
    <row r="37" spans="1:6" s="419" customFormat="1">
      <c r="A37" s="431"/>
      <c r="B37" s="431" t="e">
        <f>#REF!</f>
        <v>#REF!</v>
      </c>
      <c r="C37" s="431" t="e">
        <f>#REF!</f>
        <v>#REF!</v>
      </c>
      <c r="D37" s="431" t="e">
        <f>#REF!</f>
        <v>#REF!</v>
      </c>
      <c r="E37" s="359" t="e">
        <f>#REF!</f>
        <v>#REF!</v>
      </c>
      <c r="F37" s="359" t="e">
        <f t="shared" si="0"/>
        <v>#REF!</v>
      </c>
    </row>
    <row r="38" spans="1:6" s="419" customFormat="1" ht="20.25" customHeight="1">
      <c r="A38" s="431"/>
      <c r="B38" s="431" t="e">
        <f>#REF!</f>
        <v>#REF!</v>
      </c>
      <c r="C38" s="431" t="e">
        <f>#REF!</f>
        <v>#REF!</v>
      </c>
      <c r="D38" s="431" t="e">
        <f>#REF!</f>
        <v>#REF!</v>
      </c>
      <c r="E38" s="359" t="e">
        <f>#REF!</f>
        <v>#REF!</v>
      </c>
      <c r="F38" s="359" t="e">
        <f>IF(E38=0, "Included", IF(ISERROR(D38*E38), E38, D38*E38))</f>
        <v>#REF!</v>
      </c>
    </row>
    <row r="39" spans="1:6" s="419" customFormat="1">
      <c r="A39" s="431" t="e">
        <f>#REF!</f>
        <v>#REF!</v>
      </c>
      <c r="B39" s="431" t="e">
        <f>#REF!</f>
        <v>#REF!</v>
      </c>
      <c r="C39" s="431"/>
      <c r="D39" s="431"/>
      <c r="E39" s="359"/>
      <c r="F39" s="359"/>
    </row>
    <row r="40" spans="1:6" s="419" customFormat="1">
      <c r="A40" s="431"/>
      <c r="B40" s="431" t="e">
        <f>#REF!</f>
        <v>#REF!</v>
      </c>
      <c r="C40" s="431" t="e">
        <f>#REF!</f>
        <v>#REF!</v>
      </c>
      <c r="D40" s="431" t="e">
        <f>#REF!</f>
        <v>#REF!</v>
      </c>
      <c r="E40" s="359" t="e">
        <f>#REF!</f>
        <v>#REF!</v>
      </c>
      <c r="F40" s="359" t="e">
        <f t="shared" si="0"/>
        <v>#REF!</v>
      </c>
    </row>
    <row r="41" spans="1:6" s="419" customFormat="1">
      <c r="A41" s="431"/>
      <c r="B41" s="431" t="e">
        <f>#REF!</f>
        <v>#REF!</v>
      </c>
      <c r="C41" s="431" t="e">
        <f>#REF!</f>
        <v>#REF!</v>
      </c>
      <c r="D41" s="431" t="e">
        <f>#REF!</f>
        <v>#REF!</v>
      </c>
      <c r="E41" s="359" t="e">
        <f>#REF!</f>
        <v>#REF!</v>
      </c>
      <c r="F41" s="359" t="e">
        <f t="shared" si="0"/>
        <v>#REF!</v>
      </c>
    </row>
    <row r="42" spans="1:6" s="419" customFormat="1">
      <c r="A42" s="431"/>
      <c r="B42" s="431"/>
      <c r="C42" s="431"/>
      <c r="D42" s="431"/>
      <c r="E42" s="359"/>
      <c r="F42" s="359"/>
    </row>
    <row r="43" spans="1:6" s="419" customFormat="1">
      <c r="A43" s="431" t="e">
        <f>#REF!</f>
        <v>#REF!</v>
      </c>
      <c r="B43" s="431" t="e">
        <f>#REF!</f>
        <v>#REF!</v>
      </c>
      <c r="C43" s="431" t="e">
        <f>#REF!</f>
        <v>#REF!</v>
      </c>
      <c r="D43" s="431" t="e">
        <f>#REF!</f>
        <v>#REF!</v>
      </c>
      <c r="E43" s="359" t="e">
        <f>#REF!</f>
        <v>#REF!</v>
      </c>
      <c r="F43" s="359" t="e">
        <f t="shared" si="0"/>
        <v>#REF!</v>
      </c>
    </row>
    <row r="44" spans="1:6" s="419" customFormat="1">
      <c r="A44" s="431"/>
      <c r="B44" s="431"/>
      <c r="C44" s="431"/>
      <c r="D44" s="431"/>
      <c r="E44" s="359"/>
      <c r="F44" s="359"/>
    </row>
    <row r="45" spans="1:6" s="419" customFormat="1">
      <c r="A45" s="431" t="e">
        <f>#REF!</f>
        <v>#REF!</v>
      </c>
      <c r="B45" s="431" t="e">
        <f>#REF!</f>
        <v>#REF!</v>
      </c>
      <c r="C45" s="431" t="e">
        <f>#REF!</f>
        <v>#REF!</v>
      </c>
      <c r="D45" s="431" t="e">
        <f>#REF!</f>
        <v>#REF!</v>
      </c>
      <c r="E45" s="359" t="e">
        <f>#REF!</f>
        <v>#REF!</v>
      </c>
      <c r="F45" s="359" t="e">
        <f t="shared" si="0"/>
        <v>#REF!</v>
      </c>
    </row>
    <row r="46" spans="1:6" s="419" customFormat="1">
      <c r="A46" s="431"/>
      <c r="B46" s="431"/>
      <c r="C46" s="431"/>
      <c r="D46" s="431"/>
      <c r="E46" s="359"/>
      <c r="F46" s="359"/>
    </row>
    <row r="47" spans="1:6" s="419" customFormat="1">
      <c r="A47" s="431" t="e">
        <f>#REF!</f>
        <v>#REF!</v>
      </c>
      <c r="B47" s="431" t="e">
        <f>#REF!</f>
        <v>#REF!</v>
      </c>
      <c r="C47" s="431"/>
      <c r="D47" s="431"/>
      <c r="E47" s="359"/>
      <c r="F47" s="359"/>
    </row>
    <row r="48" spans="1:6" s="419" customFormat="1">
      <c r="A48" s="431"/>
      <c r="B48" s="431" t="e">
        <f>#REF!</f>
        <v>#REF!</v>
      </c>
      <c r="C48" s="431" t="e">
        <f>#REF!</f>
        <v>#REF!</v>
      </c>
      <c r="D48" s="431" t="e">
        <f>#REF!</f>
        <v>#REF!</v>
      </c>
      <c r="E48" s="359" t="e">
        <f>#REF!</f>
        <v>#REF!</v>
      </c>
      <c r="F48" s="359" t="e">
        <f t="shared" si="0"/>
        <v>#REF!</v>
      </c>
    </row>
    <row r="49" spans="1:6" s="419" customFormat="1">
      <c r="A49" s="431"/>
      <c r="B49" s="431"/>
      <c r="C49" s="431"/>
      <c r="D49" s="431"/>
      <c r="E49" s="359"/>
      <c r="F49" s="359"/>
    </row>
    <row r="50" spans="1:6" s="419" customFormat="1">
      <c r="A50" s="431" t="e">
        <f>#REF!</f>
        <v>#REF!</v>
      </c>
      <c r="B50" s="431" t="e">
        <f>#REF!</f>
        <v>#REF!</v>
      </c>
      <c r="C50" s="431"/>
      <c r="D50" s="431"/>
      <c r="E50" s="359"/>
      <c r="F50" s="359"/>
    </row>
    <row r="51" spans="1:6" s="419" customFormat="1">
      <c r="A51" s="431"/>
      <c r="B51" s="431" t="e">
        <f>#REF!</f>
        <v>#REF!</v>
      </c>
      <c r="C51" s="431" t="e">
        <f>#REF!</f>
        <v>#REF!</v>
      </c>
      <c r="D51" s="431" t="e">
        <f>#REF!</f>
        <v>#REF!</v>
      </c>
      <c r="E51" s="359" t="e">
        <f>#REF!</f>
        <v>#REF!</v>
      </c>
      <c r="F51" s="359" t="e">
        <f t="shared" si="0"/>
        <v>#REF!</v>
      </c>
    </row>
    <row r="52" spans="1:6" s="419" customFormat="1">
      <c r="A52" s="431"/>
      <c r="B52" s="431" t="e">
        <f>#REF!</f>
        <v>#REF!</v>
      </c>
      <c r="C52" s="431" t="e">
        <f>#REF!</f>
        <v>#REF!</v>
      </c>
      <c r="D52" s="431" t="e">
        <f>#REF!</f>
        <v>#REF!</v>
      </c>
      <c r="E52" s="359" t="e">
        <f>#REF!</f>
        <v>#REF!</v>
      </c>
      <c r="F52" s="359" t="e">
        <f t="shared" si="0"/>
        <v>#REF!</v>
      </c>
    </row>
    <row r="53" spans="1:6" s="419" customFormat="1">
      <c r="A53" s="431"/>
      <c r="B53" s="431"/>
      <c r="C53" s="431"/>
      <c r="D53" s="431"/>
      <c r="E53" s="359"/>
      <c r="F53" s="359"/>
    </row>
    <row r="54" spans="1:6" s="419" customFormat="1">
      <c r="A54" s="431" t="e">
        <f>#REF!</f>
        <v>#REF!</v>
      </c>
      <c r="B54" s="431" t="e">
        <f>#REF!</f>
        <v>#REF!</v>
      </c>
      <c r="C54" s="431"/>
      <c r="D54" s="431"/>
      <c r="E54" s="359"/>
      <c r="F54" s="359"/>
    </row>
    <row r="55" spans="1:6" s="419" customFormat="1">
      <c r="A55" s="431"/>
      <c r="B55" s="431" t="e">
        <f>#REF!</f>
        <v>#REF!</v>
      </c>
      <c r="C55" s="431" t="e">
        <f>#REF!</f>
        <v>#REF!</v>
      </c>
      <c r="D55" s="431" t="e">
        <f>#REF!</f>
        <v>#REF!</v>
      </c>
      <c r="E55" s="359" t="e">
        <f>#REF!</f>
        <v>#REF!</v>
      </c>
      <c r="F55" s="359" t="e">
        <f t="shared" si="0"/>
        <v>#REF!</v>
      </c>
    </row>
    <row r="56" spans="1:6" s="419" customFormat="1">
      <c r="A56" s="431"/>
      <c r="B56" s="431" t="e">
        <f>#REF!</f>
        <v>#REF!</v>
      </c>
      <c r="C56" s="431" t="e">
        <f>#REF!</f>
        <v>#REF!</v>
      </c>
      <c r="D56" s="431" t="e">
        <f>#REF!</f>
        <v>#REF!</v>
      </c>
      <c r="E56" s="359" t="e">
        <f>#REF!</f>
        <v>#REF!</v>
      </c>
      <c r="F56" s="359" t="e">
        <f t="shared" si="0"/>
        <v>#REF!</v>
      </c>
    </row>
    <row r="57" spans="1:6" s="419" customFormat="1">
      <c r="A57" s="431"/>
      <c r="B57" s="431" t="e">
        <f>#REF!</f>
        <v>#REF!</v>
      </c>
      <c r="C57" s="431" t="e">
        <f>#REF!</f>
        <v>#REF!</v>
      </c>
      <c r="D57" s="431" t="e">
        <f>#REF!</f>
        <v>#REF!</v>
      </c>
      <c r="E57" s="359" t="e">
        <f>#REF!</f>
        <v>#REF!</v>
      </c>
      <c r="F57" s="359" t="e">
        <f t="shared" si="0"/>
        <v>#REF!</v>
      </c>
    </row>
    <row r="58" spans="1:6" s="419" customFormat="1">
      <c r="A58" s="431"/>
      <c r="B58" s="431" t="e">
        <f>#REF!</f>
        <v>#REF!</v>
      </c>
      <c r="C58" s="431" t="e">
        <f>#REF!</f>
        <v>#REF!</v>
      </c>
      <c r="D58" s="431" t="e">
        <f>#REF!</f>
        <v>#REF!</v>
      </c>
      <c r="E58" s="359" t="e">
        <f>#REF!</f>
        <v>#REF!</v>
      </c>
      <c r="F58" s="359" t="e">
        <f t="shared" si="0"/>
        <v>#REF!</v>
      </c>
    </row>
    <row r="59" spans="1:6" s="419" customFormat="1">
      <c r="A59" s="431"/>
      <c r="B59" s="431" t="e">
        <f>#REF!</f>
        <v>#REF!</v>
      </c>
      <c r="C59" s="431" t="e">
        <f>#REF!</f>
        <v>#REF!</v>
      </c>
      <c r="D59" s="431" t="e">
        <f>#REF!</f>
        <v>#REF!</v>
      </c>
      <c r="E59" s="359" t="e">
        <f>#REF!</f>
        <v>#REF!</v>
      </c>
      <c r="F59" s="359" t="e">
        <f t="shared" si="0"/>
        <v>#REF!</v>
      </c>
    </row>
    <row r="60" spans="1:6" s="419" customFormat="1">
      <c r="A60" s="431"/>
      <c r="B60" s="431" t="e">
        <f>#REF!</f>
        <v>#REF!</v>
      </c>
      <c r="C60" s="431" t="e">
        <f>#REF!</f>
        <v>#REF!</v>
      </c>
      <c r="D60" s="431" t="e">
        <f>#REF!</f>
        <v>#REF!</v>
      </c>
      <c r="E60" s="359" t="e">
        <f>#REF!</f>
        <v>#REF!</v>
      </c>
      <c r="F60" s="359" t="e">
        <f t="shared" si="0"/>
        <v>#REF!</v>
      </c>
    </row>
    <row r="61" spans="1:6" s="419" customFormat="1">
      <c r="A61" s="431"/>
      <c r="B61" s="431"/>
      <c r="C61" s="431"/>
      <c r="D61" s="431"/>
      <c r="E61" s="359"/>
      <c r="F61" s="359"/>
    </row>
    <row r="62" spans="1:6" s="419" customFormat="1">
      <c r="A62" s="431"/>
      <c r="B62" s="431"/>
      <c r="C62" s="431"/>
      <c r="D62" s="431"/>
      <c r="E62" s="359"/>
      <c r="F62" s="359"/>
    </row>
    <row r="63" spans="1:6" s="419" customFormat="1">
      <c r="A63" s="431"/>
      <c r="B63" s="431" t="e">
        <f>#REF!</f>
        <v>#REF!</v>
      </c>
      <c r="C63" s="431"/>
      <c r="D63" s="431"/>
      <c r="E63" s="359"/>
      <c r="F63" s="359"/>
    </row>
    <row r="64" spans="1:6" s="419" customFormat="1">
      <c r="A64" s="431"/>
      <c r="B64" s="431" t="e">
        <f>#REF!</f>
        <v>#REF!</v>
      </c>
      <c r="C64" s="431" t="e">
        <f>#REF!</f>
        <v>#REF!</v>
      </c>
      <c r="D64" s="431" t="e">
        <f>#REF!</f>
        <v>#REF!</v>
      </c>
      <c r="E64" s="359" t="e">
        <f>#REF!</f>
        <v>#REF!</v>
      </c>
      <c r="F64" s="359" t="e">
        <f>IF(E64=0, "Included", IF(ISERROR(D64*E64), E64, D64*E64))</f>
        <v>#REF!</v>
      </c>
    </row>
    <row r="65" spans="1:6" s="419" customFormat="1">
      <c r="A65" s="431"/>
      <c r="B65" s="431" t="e">
        <f>#REF!</f>
        <v>#REF!</v>
      </c>
      <c r="C65" s="431" t="e">
        <f>#REF!</f>
        <v>#REF!</v>
      </c>
      <c r="D65" s="431" t="e">
        <f>#REF!</f>
        <v>#REF!</v>
      </c>
      <c r="E65" s="359" t="e">
        <f>#REF!</f>
        <v>#REF!</v>
      </c>
      <c r="F65" s="359" t="e">
        <f>IF(E65=0, "Included", IF(ISERROR(D65*E65), E65, D65*E65))</f>
        <v>#REF!</v>
      </c>
    </row>
    <row r="66" spans="1:6" s="419" customFormat="1">
      <c r="A66" s="431"/>
      <c r="B66" s="431" t="e">
        <f>#REF!</f>
        <v>#REF!</v>
      </c>
      <c r="C66" s="431" t="e">
        <f>#REF!</f>
        <v>#REF!</v>
      </c>
      <c r="D66" s="431" t="e">
        <f>#REF!</f>
        <v>#REF!</v>
      </c>
      <c r="E66" s="359" t="e">
        <f>#REF!</f>
        <v>#REF!</v>
      </c>
      <c r="F66" s="359" t="e">
        <f>IF(E66=0, "Included", IF(ISERROR(D66*E66), E66, D66*E66))</f>
        <v>#REF!</v>
      </c>
    </row>
    <row r="67" spans="1:6" s="419" customFormat="1">
      <c r="A67" s="431"/>
      <c r="B67" s="431" t="e">
        <f>#REF!</f>
        <v>#REF!</v>
      </c>
      <c r="C67" s="431" t="e">
        <f>#REF!</f>
        <v>#REF!</v>
      </c>
      <c r="D67" s="431" t="e">
        <f>#REF!</f>
        <v>#REF!</v>
      </c>
      <c r="E67" s="359" t="e">
        <f>#REF!</f>
        <v>#REF!</v>
      </c>
      <c r="F67" s="359" t="e">
        <f>IF(E67=0, "Included", IF(ISERROR(D67*E67), E67, D67*E67))</f>
        <v>#REF!</v>
      </c>
    </row>
    <row r="68" spans="1:6" s="419" customFormat="1">
      <c r="A68" s="431"/>
      <c r="B68" s="431"/>
      <c r="C68" s="431"/>
      <c r="D68" s="431"/>
      <c r="E68" s="359"/>
      <c r="F68" s="359"/>
    </row>
    <row r="69" spans="1:6" s="419" customFormat="1">
      <c r="A69" s="431" t="e">
        <f>#REF!</f>
        <v>#REF!</v>
      </c>
      <c r="B69" s="431" t="e">
        <f>#REF!</f>
        <v>#REF!</v>
      </c>
      <c r="C69" s="431"/>
      <c r="D69" s="431"/>
      <c r="E69" s="359"/>
      <c r="F69" s="359"/>
    </row>
    <row r="70" spans="1:6" s="419" customFormat="1">
      <c r="A70" s="431"/>
      <c r="B70" s="431" t="e">
        <f>#REF!</f>
        <v>#REF!</v>
      </c>
      <c r="C70" s="431"/>
      <c r="D70" s="431"/>
      <c r="E70" s="359"/>
      <c r="F70" s="359"/>
    </row>
    <row r="71" spans="1:6" s="419" customFormat="1">
      <c r="A71" s="431"/>
      <c r="B71" s="431" t="e">
        <f>#REF!</f>
        <v>#REF!</v>
      </c>
      <c r="C71" s="431" t="e">
        <f>#REF!</f>
        <v>#REF!</v>
      </c>
      <c r="D71" s="431" t="e">
        <f>#REF!</f>
        <v>#REF!</v>
      </c>
      <c r="E71" s="359" t="e">
        <f>#REF!</f>
        <v>#REF!</v>
      </c>
      <c r="F71" s="359" t="e">
        <f>IF(E71=0, "Included", IF(ISERROR(D71*E71), E71, D71*E71))</f>
        <v>#REF!</v>
      </c>
    </row>
    <row r="72" spans="1:6" s="419" customFormat="1">
      <c r="A72" s="431"/>
      <c r="B72" s="431"/>
      <c r="C72" s="431"/>
      <c r="D72" s="431"/>
      <c r="E72" s="359"/>
      <c r="F72" s="359"/>
    </row>
    <row r="73" spans="1:6" s="419" customFormat="1">
      <c r="A73" s="431" t="e">
        <f>#REF!</f>
        <v>#REF!</v>
      </c>
      <c r="B73" s="431" t="e">
        <f>#REF!</f>
        <v>#REF!</v>
      </c>
      <c r="C73" s="431"/>
      <c r="D73" s="431"/>
      <c r="E73" s="359"/>
      <c r="F73" s="359"/>
    </row>
    <row r="74" spans="1:6" s="419" customFormat="1">
      <c r="A74" s="431" t="e">
        <f>#REF!</f>
        <v>#REF!</v>
      </c>
      <c r="B74" s="431" t="e">
        <f>#REF!</f>
        <v>#REF!</v>
      </c>
      <c r="C74" s="431" t="e">
        <f>#REF!</f>
        <v>#REF!</v>
      </c>
      <c r="D74" s="431" t="e">
        <f>#REF!</f>
        <v>#REF!</v>
      </c>
      <c r="E74" s="359" t="e">
        <f>#REF!</f>
        <v>#REF!</v>
      </c>
      <c r="F74" s="359" t="e">
        <f>IF(E74=0, "Included", IF(ISERROR(D74*E74), E74, D74*E74))</f>
        <v>#REF!</v>
      </c>
    </row>
    <row r="75" spans="1:6" s="419" customFormat="1">
      <c r="A75" s="431" t="e">
        <f>#REF!</f>
        <v>#REF!</v>
      </c>
      <c r="B75" s="431" t="e">
        <f>#REF!</f>
        <v>#REF!</v>
      </c>
      <c r="C75" s="431"/>
      <c r="D75" s="431"/>
      <c r="E75" s="359"/>
      <c r="F75" s="359"/>
    </row>
    <row r="76" spans="1:6" s="419" customFormat="1">
      <c r="A76" s="431" t="e">
        <f>#REF!</f>
        <v>#REF!</v>
      </c>
      <c r="B76" s="431" t="e">
        <f>#REF!</f>
        <v>#REF!</v>
      </c>
      <c r="C76" s="431" t="e">
        <f>#REF!</f>
        <v>#REF!</v>
      </c>
      <c r="D76" s="431" t="e">
        <f>#REF!</f>
        <v>#REF!</v>
      </c>
      <c r="E76" s="359" t="e">
        <f>#REF!</f>
        <v>#REF!</v>
      </c>
      <c r="F76" s="359" t="e">
        <f>IF(E76=0, "Included", IF(ISERROR(D76*E76), E76, D76*E76))</f>
        <v>#REF!</v>
      </c>
    </row>
    <row r="77" spans="1:6" s="419" customFormat="1">
      <c r="A77" s="431" t="e">
        <f>#REF!</f>
        <v>#REF!</v>
      </c>
      <c r="B77" s="431" t="e">
        <f>#REF!</f>
        <v>#REF!</v>
      </c>
      <c r="C77" s="431" t="e">
        <f>#REF!</f>
        <v>#REF!</v>
      </c>
      <c r="D77" s="431" t="e">
        <f>#REF!</f>
        <v>#REF!</v>
      </c>
      <c r="E77" s="359" t="e">
        <f>#REF!</f>
        <v>#REF!</v>
      </c>
      <c r="F77" s="359" t="e">
        <f>IF(E77=0, "Included", IF(ISERROR(D77*E77), E77, D77*E77))</f>
        <v>#REF!</v>
      </c>
    </row>
    <row r="78" spans="1:6" s="419" customFormat="1">
      <c r="A78" s="431"/>
      <c r="B78" s="431"/>
      <c r="C78" s="431"/>
      <c r="D78" s="431"/>
      <c r="E78" s="359"/>
      <c r="F78" s="359"/>
    </row>
    <row r="79" spans="1:6" s="419" customFormat="1">
      <c r="A79" s="431" t="e">
        <f>#REF!</f>
        <v>#REF!</v>
      </c>
      <c r="B79" s="431" t="e">
        <f>#REF!</f>
        <v>#REF!</v>
      </c>
      <c r="C79" s="431"/>
      <c r="D79" s="431"/>
      <c r="E79" s="359"/>
      <c r="F79" s="359"/>
    </row>
    <row r="80" spans="1:6" s="419" customFormat="1">
      <c r="A80" s="431"/>
      <c r="B80" s="431" t="e">
        <f>#REF!</f>
        <v>#REF!</v>
      </c>
      <c r="C80" s="431" t="e">
        <f>#REF!</f>
        <v>#REF!</v>
      </c>
      <c r="D80" s="431" t="e">
        <f>#REF!</f>
        <v>#REF!</v>
      </c>
      <c r="E80" s="359" t="e">
        <f>#REF!</f>
        <v>#REF!</v>
      </c>
      <c r="F80" s="359" t="e">
        <f>IF(E80=0, "Included", IF(ISERROR(D80*E80), E80, D80*E80))</f>
        <v>#REF!</v>
      </c>
    </row>
    <row r="81" spans="1:6">
      <c r="A81" s="426"/>
      <c r="B81" s="381" t="s">
        <v>291</v>
      </c>
      <c r="C81" s="381"/>
      <c r="D81" s="381"/>
      <c r="E81" s="367"/>
      <c r="F81" s="367" t="e">
        <f>SUM(F17:F80)</f>
        <v>#REF!</v>
      </c>
    </row>
    <row r="82" spans="1:6">
      <c r="A82" s="427"/>
      <c r="B82" s="370"/>
      <c r="C82" s="370"/>
      <c r="D82" s="370"/>
      <c r="E82" s="371"/>
      <c r="F82" s="371"/>
    </row>
    <row r="83" spans="1:6">
      <c r="A83" s="428"/>
      <c r="B83" s="429"/>
      <c r="C83" s="428"/>
      <c r="D83" s="428"/>
      <c r="E83" s="428"/>
      <c r="F83" s="428"/>
    </row>
    <row r="84" spans="1:6" ht="30">
      <c r="A84" s="372" t="s">
        <v>120</v>
      </c>
      <c r="B84" s="373" t="str">
        <f>'Sch-1'!F28</f>
        <v>--2025</v>
      </c>
      <c r="C84" s="374"/>
      <c r="D84" s="375"/>
      <c r="E84" s="376"/>
      <c r="F84" s="376"/>
    </row>
    <row r="85" spans="1:6">
      <c r="A85" s="372" t="s">
        <v>121</v>
      </c>
      <c r="B85" s="373" t="str">
        <f>'Sch-1'!F29</f>
        <v/>
      </c>
      <c r="C85" s="376"/>
      <c r="D85" s="375" t="s">
        <v>122</v>
      </c>
      <c r="E85" s="377" t="str">
        <f>'Sch-1'!M29</f>
        <v/>
      </c>
      <c r="F85" s="376"/>
    </row>
    <row r="86" spans="1:6">
      <c r="A86" s="378"/>
      <c r="B86" s="379"/>
      <c r="C86" s="380"/>
      <c r="D86" s="375" t="s">
        <v>123</v>
      </c>
      <c r="E86" s="377" t="str">
        <f>'Sch-1'!M30</f>
        <v/>
      </c>
      <c r="F86" s="380"/>
    </row>
    <row r="87" spans="1:6">
      <c r="A87" s="372"/>
      <c r="B87" s="373"/>
      <c r="C87" s="374"/>
      <c r="D87" s="375"/>
      <c r="E87" s="376"/>
      <c r="F87" s="376"/>
    </row>
    <row r="88" spans="1:6">
      <c r="A88" s="3"/>
      <c r="B88" s="430"/>
      <c r="C88" s="3"/>
      <c r="D88" s="3"/>
      <c r="E88" s="3"/>
      <c r="F88" s="3"/>
    </row>
    <row r="100" spans="1:29" s="180" customFormat="1">
      <c r="A100" s="345"/>
      <c r="B100" s="346"/>
      <c r="C100" s="347"/>
      <c r="D100" s="348"/>
      <c r="E100" s="287"/>
      <c r="F100" s="287"/>
      <c r="AB100" s="350"/>
      <c r="AC100" s="350"/>
    </row>
    <row r="101" spans="1:29" s="180" customFormat="1">
      <c r="A101" s="345"/>
      <c r="B101" s="346"/>
      <c r="C101" s="347"/>
      <c r="D101" s="348"/>
      <c r="E101" s="287"/>
      <c r="F101" s="287"/>
      <c r="AB101" s="207"/>
      <c r="AC101" s="351"/>
    </row>
    <row r="102" spans="1:29" s="180" customFormat="1">
      <c r="A102" s="345"/>
      <c r="B102" s="346"/>
      <c r="C102" s="347"/>
      <c r="D102" s="348"/>
      <c r="E102" s="287"/>
      <c r="F102" s="287"/>
      <c r="AC102" s="227"/>
    </row>
    <row r="103" spans="1:29" s="180" customFormat="1">
      <c r="A103" s="188"/>
      <c r="B103" s="208"/>
      <c r="C103" s="188"/>
      <c r="D103" s="184"/>
      <c r="E103" s="207"/>
      <c r="F103" s="207"/>
    </row>
    <row r="104" spans="1:29">
      <c r="A104" s="188"/>
      <c r="B104" s="196"/>
      <c r="C104" s="188"/>
      <c r="D104" s="184"/>
      <c r="E104" s="207"/>
      <c r="F104" s="207"/>
    </row>
    <row r="105" spans="1:29">
      <c r="A105" s="84"/>
      <c r="B105" s="85"/>
      <c r="C105" s="84"/>
      <c r="D105" s="84"/>
      <c r="E105" s="84"/>
      <c r="F105" s="84"/>
    </row>
    <row r="106" spans="1:29">
      <c r="A106" s="84"/>
      <c r="B106" s="85"/>
      <c r="C106" s="84"/>
      <c r="D106" s="84"/>
      <c r="E106" s="84"/>
      <c r="F106" s="84"/>
    </row>
    <row r="107" spans="1:29">
      <c r="A107" s="173"/>
      <c r="B107" s="89"/>
      <c r="C107" s="175"/>
      <c r="D107" s="175"/>
      <c r="E107" s="174"/>
      <c r="F107" s="90"/>
    </row>
    <row r="108" spans="1:29">
      <c r="A108" s="84"/>
      <c r="B108" s="85"/>
      <c r="C108" s="84"/>
      <c r="D108" s="84"/>
      <c r="E108" s="84"/>
      <c r="F108" s="84"/>
    </row>
    <row r="109" spans="1:29">
      <c r="A109" s="84"/>
      <c r="B109" s="85"/>
      <c r="C109" s="84"/>
      <c r="D109" s="84"/>
      <c r="E109" s="84"/>
      <c r="F109" s="84"/>
    </row>
  </sheetData>
  <sheetProtection sheet="1" objects="1" scenarios="1" formatColumns="0" formatRows="0" selectLockedCells="1"/>
  <customSheetViews>
    <customSheetView guid="{B48B8B4C-A880-453D-8729-90D004BEF0D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7043F04C-1FA3-449D-BEB8-4AC08DF68A5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7F1A5DE7-1043-4C11-AB2C-CC6BC6A0F48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75D87FDD-0292-4E5A-8E8F-63018B0093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8" type="noConversion"/>
  <conditionalFormatting sqref="E16:E80">
    <cfRule type="expression" dxfId="8"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1"/>
  <headerFooter alignWithMargins="0">
    <oddFooter>&amp;R&amp;"Book Antiqua,Bold"&amp;10Schedule-3/ Page &amp;P of &amp;N</oddFooter>
  </headerFooter>
  <colBreaks count="1" manualBreakCount="1">
    <brk id="6" max="1048575" man="1"/>
  </colBreaks>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1"/>
  <sheetViews>
    <sheetView view="pageBreakPreview" topLeftCell="A10" zoomScaleNormal="100" zoomScaleSheetLayoutView="100" workbookViewId="0">
      <selection activeCell="L13" sqref="L13"/>
    </sheetView>
  </sheetViews>
  <sheetFormatPr defaultColWidth="9" defaultRowHeight="13.5"/>
  <cols>
    <col min="1" max="1" width="11.375" style="92" customWidth="1"/>
    <col min="2" max="2" width="49.5" style="92" customWidth="1"/>
    <col min="3" max="3" width="7.625" style="92" customWidth="1"/>
    <col min="4" max="4" width="7.875" style="92" customWidth="1"/>
    <col min="5" max="5" width="17.625" style="92" customWidth="1"/>
    <col min="6" max="6" width="17" style="92" customWidth="1"/>
    <col min="7" max="8" width="9" style="80"/>
    <col min="9" max="16384" width="9" style="81"/>
  </cols>
  <sheetData>
    <row r="1" spans="1:6" ht="18" customHeight="1">
      <c r="A1" s="75" t="str">
        <f>Cover!B3</f>
        <v>SR-II/C&amp;M/WC-4384/2025</v>
      </c>
      <c r="B1" s="76"/>
      <c r="C1" s="77"/>
      <c r="D1" s="77"/>
      <c r="E1" s="78"/>
      <c r="F1" s="79" t="s">
        <v>292</v>
      </c>
    </row>
    <row r="2" spans="1:6" ht="18" customHeight="1">
      <c r="A2" s="64"/>
      <c r="B2" s="82"/>
      <c r="C2" s="83"/>
      <c r="D2" s="83"/>
      <c r="E2" s="32"/>
      <c r="F2" s="32"/>
    </row>
    <row r="3" spans="1:6" ht="93.75" customHeight="1">
      <c r="A3" s="999" t="str">
        <f>Cover!$B$2</f>
        <v>Construction of additional store building at Tuticorin GIS</v>
      </c>
      <c r="B3" s="999"/>
      <c r="C3" s="999"/>
      <c r="D3" s="999"/>
      <c r="E3" s="999"/>
      <c r="F3" s="999"/>
    </row>
    <row r="4" spans="1:6" ht="21.95" customHeight="1">
      <c r="A4" s="1000" t="s">
        <v>158</v>
      </c>
      <c r="B4" s="1000"/>
      <c r="C4" s="1000"/>
      <c r="D4" s="1000"/>
      <c r="E4" s="1000"/>
      <c r="F4" s="1000"/>
    </row>
    <row r="5" spans="1:6" ht="18" customHeight="1">
      <c r="A5" s="84"/>
      <c r="B5" s="85"/>
      <c r="C5" s="84"/>
      <c r="D5" s="84"/>
      <c r="E5" s="84"/>
      <c r="F5" s="84"/>
    </row>
    <row r="6" spans="1:6" ht="18" customHeight="1">
      <c r="A6" s="29" t="str">
        <f>'Sch-1'!A7</f>
        <v>Bidder’s Name and Address (Bidder) :</v>
      </c>
      <c r="B6" s="30"/>
      <c r="C6" s="30"/>
      <c r="D6" s="30"/>
      <c r="E6" s="60" t="s">
        <v>81</v>
      </c>
      <c r="F6" s="32"/>
    </row>
    <row r="7" spans="1:6" ht="36" customHeight="1">
      <c r="A7" s="996" t="str">
        <f>'Sch-1'!A8</f>
        <v/>
      </c>
      <c r="B7" s="996"/>
      <c r="C7" s="996"/>
      <c r="D7" s="996"/>
      <c r="E7" s="59" t="str">
        <f>'Sch-1'!M8</f>
        <v>Sr.GM , Contracts &amp; Materials Department,</v>
      </c>
      <c r="F7" s="32"/>
    </row>
    <row r="8" spans="1:6" ht="18" customHeight="1">
      <c r="A8" s="29" t="s">
        <v>83</v>
      </c>
      <c r="B8" s="997" t="str">
        <f>IF('Sch-1'!G9=0, "", 'Sch-1'!G9)</f>
        <v/>
      </c>
      <c r="C8" s="997"/>
      <c r="D8" s="997"/>
      <c r="E8" s="59" t="str">
        <f>'Sch-1'!M9</f>
        <v>Power Grid Corporation of India Ltd.,</v>
      </c>
      <c r="F8" s="32"/>
    </row>
    <row r="9" spans="1:6" ht="18" customHeight="1">
      <c r="A9" s="29" t="s">
        <v>85</v>
      </c>
      <c r="B9" s="997" t="str">
        <f>IF('Sch-1'!G10=0, "", 'Sch-1'!G10)</f>
        <v/>
      </c>
      <c r="C9" s="997"/>
      <c r="D9" s="997"/>
      <c r="E9" s="59" t="str">
        <f>'Sch-1'!M10</f>
        <v>SRTS-II, RHQ</v>
      </c>
      <c r="F9" s="32"/>
    </row>
    <row r="10" spans="1:6" ht="18" customHeight="1">
      <c r="A10" s="30"/>
      <c r="B10" s="997" t="str">
        <f>IF('Sch-1'!G11=0, "", 'Sch-1'!G11)</f>
        <v/>
      </c>
      <c r="C10" s="997"/>
      <c r="D10" s="997"/>
      <c r="E10" s="59" t="str">
        <f>'Sch-1'!M11</f>
        <v>Singanayakanahalli</v>
      </c>
      <c r="F10" s="32"/>
    </row>
    <row r="11" spans="1:6" ht="18" customHeight="1">
      <c r="A11" s="30"/>
      <c r="B11" s="997" t="str">
        <f>IF('Sch-1'!G12=0, "", 'Sch-1'!G12)</f>
        <v/>
      </c>
      <c r="C11" s="997"/>
      <c r="D11" s="997"/>
      <c r="E11" s="59" t="str">
        <f>'Sch-1'!M12</f>
        <v>Bengaluru-560064</v>
      </c>
      <c r="F11" s="32"/>
    </row>
    <row r="12" spans="1:6" ht="18" customHeight="1">
      <c r="A12" s="31"/>
      <c r="B12" s="168"/>
      <c r="C12" s="168"/>
      <c r="D12" s="168"/>
      <c r="E12" s="30"/>
      <c r="F12" s="32"/>
    </row>
    <row r="13" spans="1:6" ht="26.25" customHeight="1">
      <c r="A13" s="86"/>
      <c r="B13" s="87"/>
      <c r="C13" s="86"/>
      <c r="D13" s="86"/>
      <c r="E13" s="86"/>
      <c r="F13" s="86"/>
    </row>
    <row r="14" spans="1:6" ht="27.75" customHeight="1">
      <c r="A14" s="88" t="s">
        <v>293</v>
      </c>
      <c r="B14" s="87"/>
      <c r="C14" s="86"/>
      <c r="D14" s="86"/>
      <c r="E14" s="86"/>
      <c r="F14" s="86"/>
    </row>
    <row r="15" spans="1:6" ht="19.5" customHeight="1">
      <c r="A15" s="583"/>
      <c r="B15" s="584"/>
      <c r="C15" s="458"/>
      <c r="D15" s="459"/>
      <c r="E15" s="453"/>
      <c r="F15" s="452"/>
    </row>
    <row r="16" spans="1:6" ht="16.5">
      <c r="A16" s="583"/>
      <c r="B16" s="585"/>
      <c r="C16" s="458"/>
      <c r="D16" s="459"/>
      <c r="E16" s="453"/>
      <c r="F16" s="452"/>
    </row>
    <row r="17" spans="1:6" ht="21" customHeight="1">
      <c r="A17" s="583"/>
      <c r="B17" s="585"/>
      <c r="C17" s="458"/>
      <c r="D17" s="459"/>
      <c r="E17" s="453"/>
      <c r="F17" s="452"/>
    </row>
    <row r="18" spans="1:6" ht="33.6" customHeight="1">
      <c r="A18" s="461"/>
      <c r="B18" s="462" t="s">
        <v>294</v>
      </c>
      <c r="C18" s="462"/>
      <c r="D18" s="462"/>
      <c r="E18" s="462"/>
      <c r="F18" s="464">
        <f>SUM(F16:F17)</f>
        <v>0</v>
      </c>
    </row>
    <row r="19" spans="1:6" ht="33.6" customHeight="1">
      <c r="A19" s="89" t="s">
        <v>120</v>
      </c>
      <c r="B19" s="102" t="s">
        <v>295</v>
      </c>
      <c r="C19" s="998" t="s">
        <v>122</v>
      </c>
      <c r="D19" s="998"/>
      <c r="E19" s="679" t="s">
        <v>7</v>
      </c>
      <c r="F19" s="679"/>
    </row>
    <row r="20" spans="1:6" ht="33.6" customHeight="1">
      <c r="A20" s="83" t="s">
        <v>121</v>
      </c>
      <c r="B20" s="82" t="s">
        <v>7</v>
      </c>
      <c r="C20" s="998" t="s">
        <v>123</v>
      </c>
      <c r="D20" s="998"/>
      <c r="E20" s="292" t="s">
        <v>7</v>
      </c>
      <c r="F20" s="292"/>
    </row>
    <row r="21" spans="1:6" ht="33.6" customHeight="1">
      <c r="A21" s="83"/>
      <c r="B21" s="82"/>
      <c r="C21" s="32"/>
      <c r="D21" s="83"/>
      <c r="E21" s="173"/>
      <c r="F21" s="91"/>
    </row>
  </sheetData>
  <sheetProtection formatColumns="0" formatRows="0" selectLockedCells="1" selectUnlockedCells="1"/>
  <customSheetViews>
    <customSheetView guid="{B48B8B4C-A880-453D-8729-90D004BEF0DB}" showPageBreaks="1" printArea="1" state="hidden" view="pageBreakPreview">
      <selection activeCell="L13" sqref="L13"/>
      <pageMargins left="0" right="0" top="0" bottom="0" header="0" footer="0"/>
      <pageSetup scale="95" orientation="landscape" r:id="rId1"/>
      <headerFooter alignWithMargins="0">
        <oddFooter>&amp;R&amp;"Book Antiqua,Bold"&amp;10Schedule-4/ Page &amp;P of &amp;N</oddFooter>
      </headerFooter>
    </customSheetView>
    <customSheetView guid="{7043F04C-1FA3-449D-BEB8-4AC08DF68A5A}" showPageBreaks="1" printArea="1" state="hidden" view="pageBreakPreview">
      <selection activeCell="B18" sqref="B18"/>
      <pageMargins left="0" right="0" top="0" bottom="0" header="0" footer="0"/>
      <pageSetup scale="95" orientation="landscape" r:id="rId2"/>
      <headerFooter alignWithMargins="0">
        <oddFooter>&amp;R&amp;"Book Antiqua,Bold"&amp;10Schedule-4/ Page &amp;P of &amp;N</oddFooter>
      </headerFooter>
    </customSheetView>
    <customSheetView guid="{D0757F9E-DF41-4B40-A5E5-F4F8FDD8D61D}" showPageBreaks="1" printArea="1" view="pageBreakPreview" topLeftCell="A7">
      <selection activeCell="B18" sqref="B18"/>
      <pageMargins left="0" right="0" top="0" bottom="0" header="0" footer="0"/>
      <pageSetup scale="95" orientation="landscape" r:id="rId3"/>
      <headerFooter alignWithMargins="0">
        <oddFooter>&amp;R&amp;"Book Antiqua,Bold"&amp;10Schedule-4/ Page &amp;P of &amp;N</oddFooter>
      </headerFooter>
    </customSheetView>
    <customSheetView guid="{E81F0721-C35D-4189-B675-E46A21339863}" topLeftCell="A4">
      <selection activeCell="G14" sqref="G14"/>
      <pageMargins left="0" right="0" top="0" bottom="0" header="0" footer="0"/>
      <pageSetup scale="95" orientation="portrait" r:id="rId4"/>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5"/>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6"/>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7"/>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8"/>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9"/>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0"/>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2"/>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3"/>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4"/>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5"/>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6"/>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7"/>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8"/>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19"/>
      <headerFooter alignWithMargins="0">
        <oddFooter>&amp;R&amp;"Book Antiqua,Bold"&amp;10Schedule-4/ Page &amp;P of &amp;N</oddFooter>
      </headerFooter>
    </customSheetView>
    <customSheetView guid="{B835C05C-B615-4DCB-982D-4519616B3CD8}" topLeftCell="A4">
      <selection activeCell="G14" sqref="G14"/>
      <pageMargins left="0" right="0" top="0" bottom="0" header="0" footer="0"/>
      <pageSetup scale="95" orientation="portrait" r:id="rId20"/>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 right="0" top="0" bottom="0" header="0" footer="0"/>
      <pageSetup scale="95" orientation="landscape" r:id="rId21"/>
      <headerFooter alignWithMargins="0">
        <oddFooter>&amp;R&amp;"Book Antiqua,Bold"&amp;10Schedule-4/ Page &amp;P of &amp;N</oddFooter>
      </headerFooter>
    </customSheetView>
    <customSheetView guid="{7F1A5DE7-1043-4C11-AB2C-CC6BC6A0F482}" showPageBreaks="1" printArea="1" view="pageBreakPreview" topLeftCell="A16">
      <selection activeCell="B18" sqref="B18"/>
      <pageMargins left="0" right="0" top="0" bottom="0" header="0" footer="0"/>
      <pageSetup scale="95" orientation="landscape" r:id="rId22"/>
      <headerFooter alignWithMargins="0">
        <oddFooter>&amp;R&amp;"Book Antiqua,Bold"&amp;10Schedule-4/ Page &amp;P of &amp;N</oddFooter>
      </headerFooter>
    </customSheetView>
    <customSheetView guid="{75D87FDD-0292-4E5A-8E8F-63018B009393}" showPageBreaks="1" printArea="1" state="hidden" view="pageBreakPreview">
      <selection activeCell="L13" sqref="L13"/>
      <pageMargins left="0" right="0" top="0" bottom="0" header="0" footer="0"/>
      <pageSetup scale="95" orientation="landscape" r:id="rId23"/>
      <headerFooter alignWithMargins="0">
        <oddFooter>&amp;R&amp;"Book Antiqua,Bold"&amp;10Schedule-4/ Page &amp;P of &amp;N</oddFooter>
      </headerFooter>
    </customSheetView>
  </customSheetViews>
  <mergeCells count="9">
    <mergeCell ref="C19:D19"/>
    <mergeCell ref="C20:D20"/>
    <mergeCell ref="A3:F3"/>
    <mergeCell ref="A4:F4"/>
    <mergeCell ref="B8:D8"/>
    <mergeCell ref="B9:D9"/>
    <mergeCell ref="B10:D10"/>
    <mergeCell ref="B11:D11"/>
    <mergeCell ref="A7:D7"/>
  </mergeCells>
  <phoneticPr fontId="4" type="noConversion"/>
  <conditionalFormatting sqref="E15:E17">
    <cfRule type="expression" dxfId="7" priority="1" stopIfTrue="1">
      <formula>D15&gt;0</formula>
    </cfRule>
  </conditionalFormatting>
  <dataValidations count="1">
    <dataValidation type="decimal" operator="greaterThan" allowBlank="1" showInputMessage="1" showErrorMessage="1" error="Enter only Numeric Value greater than zero or leave the cell blank !" sqref="E15:E17" xr:uid="{00000000-0002-0000-0A00-000000000000}">
      <formula1>0</formula1>
    </dataValidation>
  </dataValidations>
  <pageMargins left="0.72" right="0.51" top="0.52" bottom="1" header="0.33" footer="0.5"/>
  <pageSetup scale="95" orientation="landscape" r:id="rId24"/>
  <headerFooter alignWithMargins="0">
    <oddFooter>&amp;R&amp;"Book Antiqua,Bold"&amp;10Schedule-4/ Page &amp;P of &amp;N</oddFooter>
  </headerFooter>
  <drawing r:id="rId2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69"/>
  <sheetViews>
    <sheetView view="pageBreakPreview" zoomScaleNormal="100" zoomScaleSheetLayoutView="100" workbookViewId="0">
      <selection activeCell="K38" sqref="K38"/>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6" width="10" style="146" customWidth="1"/>
    <col min="7" max="7" width="29.875" style="146" customWidth="1"/>
    <col min="8" max="8" width="10" style="146" customWidth="1"/>
    <col min="9" max="9" width="12.125" style="146" hidden="1" customWidth="1"/>
    <col min="10" max="10" width="12.625" style="146" hidden="1" customWidth="1"/>
    <col min="11" max="11" width="15" style="146" hidden="1" customWidth="1"/>
    <col min="12" max="13" width="10" style="146" hidden="1" customWidth="1"/>
    <col min="14" max="14" width="18.625" style="146" hidden="1" customWidth="1"/>
    <col min="15" max="15" width="16" style="146" hidden="1" customWidth="1"/>
    <col min="16" max="16" width="10" style="146" hidden="1" customWidth="1"/>
    <col min="17" max="17" width="10" style="146" customWidth="1"/>
    <col min="18" max="18" width="10" style="36" customWidth="1"/>
    <col min="19" max="24" width="10" style="146" customWidth="1"/>
    <col min="25" max="16384" width="10" style="36"/>
  </cols>
  <sheetData>
    <row r="1" spans="1:15" ht="18" customHeight="1">
      <c r="A1" s="56" t="str">
        <f>Cover!B3</f>
        <v>SR-II/C&amp;M/WC-4384/2025</v>
      </c>
      <c r="B1" s="57"/>
      <c r="C1" s="58"/>
      <c r="D1" s="58"/>
      <c r="E1" s="8" t="s">
        <v>296</v>
      </c>
    </row>
    <row r="2" spans="1:15" ht="8.1" customHeight="1">
      <c r="A2" s="4"/>
      <c r="B2" s="13"/>
      <c r="C2" s="6"/>
      <c r="D2" s="6"/>
      <c r="E2" s="1"/>
      <c r="F2" s="180"/>
    </row>
    <row r="3" spans="1:15" ht="15.75">
      <c r="A3" s="1012" t="str">
        <f>Cover!$B$2</f>
        <v>Construction of additional store building at Tuticorin GIS</v>
      </c>
      <c r="B3" s="1012"/>
      <c r="C3" s="1012"/>
      <c r="D3" s="1012"/>
      <c r="E3" s="1012"/>
    </row>
    <row r="4" spans="1:15" ht="21.95" customHeight="1">
      <c r="A4" s="1016" t="s">
        <v>297</v>
      </c>
      <c r="B4" s="1016"/>
      <c r="C4" s="1016"/>
      <c r="D4" s="1016"/>
      <c r="E4" s="1016"/>
    </row>
    <row r="5" spans="1:15" ht="12" customHeight="1">
      <c r="A5" s="42"/>
      <c r="B5" s="37"/>
      <c r="C5" s="37"/>
      <c r="D5" s="37"/>
      <c r="E5" s="37"/>
    </row>
    <row r="6" spans="1:15" ht="18" customHeight="1">
      <c r="A6" s="29" t="str">
        <f>'Sch-1'!A7</f>
        <v>Bidder’s Name and Address (Bidder) :</v>
      </c>
      <c r="D6" s="61" t="s">
        <v>81</v>
      </c>
    </row>
    <row r="7" spans="1:15" ht="18" customHeight="1">
      <c r="A7" s="167" t="str">
        <f>'Sch-1'!A8</f>
        <v/>
      </c>
      <c r="D7" s="62" t="str">
        <f>'Sch-1'!M8</f>
        <v>Sr.GM , Contracts &amp; Materials Department,</v>
      </c>
    </row>
    <row r="8" spans="1:15" ht="18" customHeight="1">
      <c r="A8" s="40" t="s">
        <v>298</v>
      </c>
      <c r="B8" s="1015" t="str">
        <f>IF('Sch-1'!G9=0, "", 'Sch-1'!G9)</f>
        <v/>
      </c>
      <c r="C8" s="1015"/>
      <c r="D8" s="62" t="str">
        <f>'Sch-1'!M9</f>
        <v>Power Grid Corporation of India Ltd.,</v>
      </c>
    </row>
    <row r="9" spans="1:15" ht="18" customHeight="1">
      <c r="A9" s="40" t="s">
        <v>299</v>
      </c>
      <c r="B9" s="1015" t="str">
        <f>IF('Sch-1'!G10=0, "", 'Sch-1'!G10)</f>
        <v/>
      </c>
      <c r="C9" s="1015"/>
      <c r="D9" s="62" t="str">
        <f>'Sch-1'!M10</f>
        <v>SRTS-II, RHQ</v>
      </c>
    </row>
    <row r="10" spans="1:15" ht="18" customHeight="1">
      <c r="A10" s="41"/>
      <c r="B10" s="1015" t="str">
        <f>IF('Sch-1'!G11=0, "", 'Sch-1'!G11)</f>
        <v/>
      </c>
      <c r="C10" s="1015"/>
      <c r="D10" s="62" t="str">
        <f>'Sch-1'!M11</f>
        <v>Singanayakanahalli</v>
      </c>
    </row>
    <row r="11" spans="1:15" ht="18" customHeight="1">
      <c r="A11" s="41"/>
      <c r="B11" s="1015" t="str">
        <f>IF('Sch-1'!G12=0, "", 'Sch-1'!G12)</f>
        <v/>
      </c>
      <c r="C11" s="1015"/>
      <c r="D11" s="62" t="str">
        <f>'Sch-1'!M12</f>
        <v>Bengaluru-560064</v>
      </c>
    </row>
    <row r="12" spans="1:15" ht="8.1" customHeight="1"/>
    <row r="13" spans="1:15" ht="21.95" customHeight="1">
      <c r="A13" s="70" t="s">
        <v>300</v>
      </c>
      <c r="B13" s="1008" t="s">
        <v>301</v>
      </c>
      <c r="C13" s="1009"/>
      <c r="D13" s="1013" t="s">
        <v>302</v>
      </c>
      <c r="E13" s="1014"/>
      <c r="I13" s="1005" t="s">
        <v>303</v>
      </c>
      <c r="J13" s="1005"/>
      <c r="K13" s="1005"/>
      <c r="M13" s="1005" t="s">
        <v>304</v>
      </c>
      <c r="N13" s="1005"/>
      <c r="O13" s="1005"/>
    </row>
    <row r="14" spans="1:15" ht="18" customHeight="1">
      <c r="A14" s="753" t="s">
        <v>305</v>
      </c>
      <c r="B14" s="1001" t="s">
        <v>306</v>
      </c>
      <c r="C14" s="1001"/>
      <c r="D14" s="754"/>
      <c r="E14" s="755"/>
      <c r="I14" s="256" t="s">
        <v>307</v>
      </c>
      <c r="K14" s="256" t="e">
        <f>ROUND('Sch-1'!#REF!*#REF!,0)</f>
        <v>#REF!</v>
      </c>
      <c r="M14" s="256" t="s">
        <v>307</v>
      </c>
      <c r="O14" s="256" t="e">
        <f>ROUND('Sch-1'!#REF!*#REF!,0)</f>
        <v>#REF!</v>
      </c>
    </row>
    <row r="15" spans="1:15" ht="75.75" customHeight="1">
      <c r="A15" s="747"/>
      <c r="B15" s="1006" t="s">
        <v>308</v>
      </c>
      <c r="C15" s="1007"/>
      <c r="D15" s="1010">
        <f>'Sch-3 '!L64</f>
        <v>0</v>
      </c>
      <c r="E15" s="1011"/>
      <c r="G15" s="470"/>
    </row>
    <row r="16" spans="1:15" hidden="1">
      <c r="A16" s="747">
        <v>2</v>
      </c>
      <c r="B16" s="1001" t="s">
        <v>309</v>
      </c>
      <c r="C16" s="1001"/>
      <c r="D16" s="756"/>
      <c r="E16" s="756"/>
      <c r="G16" s="470"/>
    </row>
    <row r="17" spans="1:7" hidden="1">
      <c r="A17" s="747"/>
      <c r="B17" s="1002" t="s">
        <v>310</v>
      </c>
      <c r="C17" s="1002"/>
      <c r="D17" s="1003"/>
      <c r="E17" s="1004"/>
      <c r="G17" s="470"/>
    </row>
    <row r="18" spans="1:7" ht="18" customHeight="1">
      <c r="B18" s="46"/>
      <c r="C18" s="46"/>
      <c r="D18" s="47"/>
      <c r="E18" s="47"/>
    </row>
    <row r="19" spans="1:7" ht="30" customHeight="1">
      <c r="A19" s="33" t="s">
        <v>311</v>
      </c>
      <c r="B19" s="101" t="str">
        <f>IF('Sch-1'!F28=0,"", 'Sch-1'!F28)</f>
        <v>--2025</v>
      </c>
      <c r="C19" s="34" t="s">
        <v>122</v>
      </c>
      <c r="D19" s="95" t="str">
        <f>IF('Sch-1'!M29=0,"",'Sch-1'!M29)</f>
        <v/>
      </c>
      <c r="F19" s="257"/>
    </row>
    <row r="20" spans="1:7" ht="30" customHeight="1">
      <c r="A20" s="33" t="s">
        <v>312</v>
      </c>
      <c r="B20" s="94" t="str">
        <f>IF('Sch-1'!F29=0,"", 'Sch-1'!F29)</f>
        <v/>
      </c>
      <c r="C20" s="34" t="s">
        <v>123</v>
      </c>
      <c r="D20" s="95" t="str">
        <f>IF('Sch-1'!M30=0,"",'Sch-1'!M30)</f>
        <v/>
      </c>
      <c r="F20" s="257"/>
    </row>
    <row r="21" spans="1:7" ht="30" customHeight="1">
      <c r="A21" s="187"/>
      <c r="B21" s="186"/>
      <c r="C21" s="34"/>
      <c r="D21" s="146"/>
      <c r="E21" s="146"/>
      <c r="F21" s="257"/>
    </row>
    <row r="22" spans="1:7" ht="33" customHeight="1">
      <c r="A22" s="187"/>
      <c r="B22" s="186"/>
      <c r="C22" s="180"/>
      <c r="D22" s="195"/>
      <c r="E22" s="210"/>
      <c r="F22" s="257"/>
    </row>
    <row r="23" spans="1:7" ht="21.95" customHeight="1">
      <c r="A23" s="211"/>
      <c r="B23" s="211"/>
      <c r="C23" s="211"/>
      <c r="D23" s="211"/>
      <c r="E23" s="212"/>
    </row>
    <row r="24" spans="1:7" ht="21.95" customHeight="1">
      <c r="A24" s="211"/>
      <c r="B24" s="211"/>
      <c r="C24" s="211"/>
      <c r="D24" s="211"/>
      <c r="E24" s="212"/>
    </row>
    <row r="25" spans="1:7" ht="21.95" customHeight="1">
      <c r="A25" s="211"/>
      <c r="B25" s="211"/>
      <c r="C25" s="211"/>
      <c r="D25" s="211"/>
      <c r="E25" s="212"/>
    </row>
    <row r="26" spans="1:7" ht="21.95" customHeight="1">
      <c r="A26" s="211"/>
      <c r="B26" s="211"/>
      <c r="C26" s="211"/>
      <c r="D26" s="211"/>
      <c r="E26" s="212"/>
    </row>
    <row r="27" spans="1:7" ht="21.95" customHeight="1">
      <c r="A27" s="211"/>
      <c r="B27" s="211"/>
      <c r="C27" s="211"/>
      <c r="D27" s="211"/>
      <c r="E27" s="212"/>
    </row>
    <row r="28" spans="1:7" ht="21.95" customHeight="1">
      <c r="A28" s="211"/>
      <c r="B28" s="211"/>
      <c r="C28" s="211"/>
      <c r="D28" s="211"/>
      <c r="E28" s="212"/>
    </row>
    <row r="29" spans="1:7" ht="24.95" customHeight="1">
      <c r="A29" s="210"/>
      <c r="B29" s="210"/>
      <c r="C29" s="210"/>
      <c r="D29" s="210"/>
      <c r="E29" s="210"/>
    </row>
    <row r="30" spans="1:7" ht="24.95" customHeight="1">
      <c r="A30" s="210"/>
      <c r="B30" s="210"/>
      <c r="C30" s="210"/>
      <c r="D30" s="210"/>
      <c r="E30" s="210"/>
    </row>
    <row r="31" spans="1:7" ht="24.95" customHeight="1">
      <c r="A31" s="210"/>
      <c r="B31" s="210"/>
      <c r="C31" s="210"/>
      <c r="D31" s="210"/>
      <c r="E31" s="210"/>
    </row>
    <row r="32" spans="1:7"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c r="A52" s="210"/>
      <c r="B52" s="210"/>
      <c r="C52" s="210"/>
      <c r="D52" s="210"/>
      <c r="E52" s="210"/>
    </row>
    <row r="53" spans="1:5">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sheetData>
  <sheetProtection algorithmName="SHA-512" hashValue="ruzhzM5UprUQH8SNQ1S+tt62ZSFl+Ecr3sa8jFcTob5I7N1xhqNjRi8r+X5bbSM4W0bT/6LgG5ScSCEH81YIuA==" saltValue="L68fqSuUnChmfqqjen96Gw==" spinCount="100000" sheet="1" formatColumns="0" formatRows="0" selectLockedCells="1"/>
  <dataConsolidate/>
  <customSheetViews>
    <customSheetView guid="{B48B8B4C-A880-453D-8729-90D004BEF0DB}"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043F04C-1FA3-449D-BEB8-4AC08DF68A5A}" showPageBreaks="1" printArea="1" hiddenColumns="1" view="pageBreakPreview" topLeftCell="A7">
      <selection activeCell="D14" sqref="D14"/>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D0757F9E-DF41-4B40-A5E5-F4F8FDD8D61D}" showPageBreaks="1" printArea="1" hiddenColumns="1" view="pageBreakPreview" topLeftCell="A7">
      <selection activeCell="D18" sqref="D18:E18"/>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E81F0721-C35D-4189-B675-E46A21339863}" hiddenColumns="1" topLeftCell="A22">
      <selection activeCell="C26" sqref="C2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4"/>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B835C05C-B615-4DCB-982D-4519616B3CD8}"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7F1A5DE7-1043-4C11-AB2C-CC6BC6A0F482}" showPageBreaks="1" printArea="1" hiddenColumns="1" view="pageBreakPreview" topLeftCell="A10">
      <selection activeCell="D18" sqref="D18:E18"/>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75D87FDD-0292-4E5A-8E8F-63018B009393}"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s>
  <mergeCells count="16">
    <mergeCell ref="A3:E3"/>
    <mergeCell ref="D13:E13"/>
    <mergeCell ref="B8:C8"/>
    <mergeCell ref="B10:C10"/>
    <mergeCell ref="A4:E4"/>
    <mergeCell ref="B11:C11"/>
    <mergeCell ref="B9:C9"/>
    <mergeCell ref="B16:C16"/>
    <mergeCell ref="B17:C17"/>
    <mergeCell ref="D17:E17"/>
    <mergeCell ref="M13:O13"/>
    <mergeCell ref="I13:K13"/>
    <mergeCell ref="B15:C15"/>
    <mergeCell ref="B14:C14"/>
    <mergeCell ref="B13:C13"/>
    <mergeCell ref="D15:E15"/>
  </mergeCells>
  <phoneticPr fontId="3" type="noConversion"/>
  <dataValidations xWindow="1008" yWindow="507" count="1">
    <dataValidation allowBlank="1" showInputMessage="1" showErrorMessage="1" prompt="You may write remarks regarding Excise Duty here." sqref="D15:D17" xr:uid="{00000000-0002-0000-0B00-000000000000}"/>
  </dataValidations>
  <printOptions horizontalCentered="1"/>
  <pageMargins left="0.31" right="0.25" top="0.52" bottom="0.67" header="0.23" footer="0.24"/>
  <pageSetup paperSize="9" scale="90" fitToHeight="0" orientation="portrait" r:id="rId24"/>
  <headerFooter alignWithMargins="0">
    <oddFooter>&amp;R&amp;"Book Antiqua,Bold"&amp;10Schedule-5/ Page &amp;P of &amp;N</oddFooter>
  </headerFooter>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zoomScaleNormal="90" zoomScaleSheetLayoutView="100" workbookViewId="0">
      <selection activeCell="D15" sqref="D15:E1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11" width="10" style="146" customWidth="1"/>
    <col min="12" max="16384" width="10" style="36"/>
  </cols>
  <sheetData>
    <row r="1" spans="1:6" ht="18" customHeight="1">
      <c r="A1" s="56" t="str">
        <f>Cover!B3</f>
        <v>SR-II/C&amp;M/WC-4384/2025</v>
      </c>
      <c r="B1" s="57"/>
      <c r="C1" s="58"/>
      <c r="D1" s="58"/>
      <c r="E1" s="8" t="s">
        <v>296</v>
      </c>
    </row>
    <row r="2" spans="1:6" ht="8.1" customHeight="1">
      <c r="A2" s="4"/>
      <c r="B2" s="13"/>
      <c r="C2" s="6"/>
      <c r="D2" s="6"/>
      <c r="E2" s="1"/>
      <c r="F2" s="180"/>
    </row>
    <row r="3" spans="1:6" ht="39.950000000000003" customHeight="1">
      <c r="A3" s="1032" t="str">
        <f>Cover!$B$2</f>
        <v>Construction of additional store building at Tuticorin GIS</v>
      </c>
      <c r="B3" s="1032"/>
      <c r="C3" s="1032"/>
      <c r="D3" s="1032"/>
      <c r="E3" s="1032"/>
    </row>
    <row r="4" spans="1:6" ht="21.95" customHeight="1">
      <c r="A4" s="1016" t="s">
        <v>313</v>
      </c>
      <c r="B4" s="1016"/>
      <c r="C4" s="1016"/>
      <c r="D4" s="1016"/>
      <c r="E4" s="1016"/>
    </row>
    <row r="5" spans="1:6" ht="12" customHeight="1">
      <c r="A5" s="42"/>
      <c r="B5" s="37"/>
      <c r="C5" s="37"/>
      <c r="D5" s="37"/>
      <c r="E5" s="37"/>
    </row>
    <row r="6" spans="1:6" ht="18" customHeight="1">
      <c r="A6" s="29" t="str">
        <f>'Sch-1'!A7</f>
        <v>Bidder’s Name and Address (Bidder) :</v>
      </c>
      <c r="D6" s="61" t="s">
        <v>81</v>
      </c>
    </row>
    <row r="7" spans="1:6" ht="18" customHeight="1">
      <c r="A7" s="167" t="str">
        <f>'Sch-1'!A8</f>
        <v/>
      </c>
      <c r="D7" s="62" t="str">
        <f>'Sch-1'!M8</f>
        <v>Sr.GM , Contracts &amp; Materials Department,</v>
      </c>
    </row>
    <row r="8" spans="1:6" ht="18" customHeight="1">
      <c r="A8" s="40" t="s">
        <v>298</v>
      </c>
      <c r="B8" s="1015" t="str">
        <f>IF('Sch-1'!G9=0, "", 'Sch-1'!G9)</f>
        <v/>
      </c>
      <c r="C8" s="1015"/>
      <c r="D8" s="62" t="str">
        <f>'Sch-1'!M9</f>
        <v>Power Grid Corporation of India Ltd.,</v>
      </c>
    </row>
    <row r="9" spans="1:6" ht="18" customHeight="1">
      <c r="A9" s="40" t="s">
        <v>299</v>
      </c>
      <c r="B9" s="1015" t="str">
        <f>IF('Sch-1'!G10=0, "", 'Sch-1'!G10)</f>
        <v/>
      </c>
      <c r="C9" s="1015"/>
      <c r="D9" s="62" t="str">
        <f>'Sch-1'!M10</f>
        <v>SRTS-II, RHQ</v>
      </c>
    </row>
    <row r="10" spans="1:6" ht="18" customHeight="1">
      <c r="A10" s="41"/>
      <c r="B10" s="1015" t="str">
        <f>IF('Sch-1'!G11=0, "", 'Sch-1'!G11)</f>
        <v/>
      </c>
      <c r="C10" s="1015"/>
      <c r="D10" s="62" t="str">
        <f>'Sch-1'!M11</f>
        <v>Singanayakanahalli</v>
      </c>
    </row>
    <row r="11" spans="1:6" ht="18" customHeight="1">
      <c r="A11" s="41"/>
      <c r="B11" s="1015" t="str">
        <f>IF('Sch-1'!G12=0, "", 'Sch-1'!G12)</f>
        <v/>
      </c>
      <c r="C11" s="1015"/>
      <c r="D11" s="62" t="str">
        <f>'Sch-1'!M12</f>
        <v>Bengaluru-560064</v>
      </c>
    </row>
    <row r="12" spans="1:6" ht="8.1" customHeight="1"/>
    <row r="13" spans="1:6" ht="21.95" customHeight="1">
      <c r="A13" s="70" t="s">
        <v>300</v>
      </c>
      <c r="B13" s="1008" t="s">
        <v>301</v>
      </c>
      <c r="C13" s="1009"/>
      <c r="D13" s="1013" t="s">
        <v>302</v>
      </c>
      <c r="E13" s="1014"/>
    </row>
    <row r="14" spans="1:6" ht="18" customHeight="1">
      <c r="A14" s="43" t="s">
        <v>305</v>
      </c>
      <c r="B14" s="1026" t="s">
        <v>309</v>
      </c>
      <c r="C14" s="1033"/>
      <c r="D14" s="1019" t="e">
        <f>'Sch-1'!#REF!*(1-#REF!)</f>
        <v>#REF!</v>
      </c>
      <c r="E14" s="1020"/>
    </row>
    <row r="15" spans="1:6" ht="75.75" customHeight="1">
      <c r="A15" s="44"/>
      <c r="B15" s="1006" t="s">
        <v>314</v>
      </c>
      <c r="C15" s="1007"/>
      <c r="D15" s="1017"/>
      <c r="E15" s="1018"/>
    </row>
    <row r="16" spans="1:6" ht="18" customHeight="1">
      <c r="A16" s="43" t="s">
        <v>315</v>
      </c>
      <c r="B16" s="1026" t="s">
        <v>316</v>
      </c>
      <c r="C16" s="1027"/>
      <c r="D16" s="1019" t="e">
        <f>#REF!*(1-#REF!)</f>
        <v>#REF!</v>
      </c>
      <c r="E16" s="1020"/>
    </row>
    <row r="17" spans="1:6" ht="38.25" customHeight="1">
      <c r="A17" s="44"/>
      <c r="B17" s="1006" t="s">
        <v>317</v>
      </c>
      <c r="C17" s="1007"/>
      <c r="D17" s="1017"/>
      <c r="E17" s="1018"/>
    </row>
    <row r="18" spans="1:6" ht="18" customHeight="1">
      <c r="A18" s="1021"/>
      <c r="B18" s="1022" t="s">
        <v>318</v>
      </c>
      <c r="C18" s="1023"/>
      <c r="D18" s="1028" t="e">
        <f>D14+D16</f>
        <v>#REF!</v>
      </c>
      <c r="E18" s="1029"/>
    </row>
    <row r="19" spans="1:6" ht="23.25" customHeight="1">
      <c r="A19" s="1021"/>
      <c r="B19" s="1024"/>
      <c r="C19" s="1025"/>
      <c r="D19" s="1030"/>
      <c r="E19" s="1031"/>
    </row>
    <row r="20" spans="1:6" ht="18" customHeight="1">
      <c r="B20" s="46"/>
      <c r="C20" s="46"/>
      <c r="D20" s="47"/>
      <c r="E20" s="47"/>
    </row>
    <row r="21" spans="1:6" ht="30" customHeight="1">
      <c r="A21" s="33" t="s">
        <v>311</v>
      </c>
      <c r="B21" s="101" t="str">
        <f>IF('Sch-1'!F28=0,"", 'Sch-1'!F28)</f>
        <v>--2025</v>
      </c>
      <c r="C21" s="34" t="s">
        <v>122</v>
      </c>
      <c r="D21" s="95" t="str">
        <f>IF('Sch-1'!M29=0,"",'Sch-1'!M29)</f>
        <v/>
      </c>
      <c r="F21" s="257"/>
    </row>
    <row r="22" spans="1:6" ht="30" customHeight="1">
      <c r="A22" s="33" t="s">
        <v>312</v>
      </c>
      <c r="B22" s="94" t="str">
        <f>IF('Sch-1'!F29=0,"", 'Sch-1'!F29)</f>
        <v/>
      </c>
      <c r="C22" s="34" t="s">
        <v>123</v>
      </c>
      <c r="D22" s="95" t="str">
        <f>IF('Sch-1'!M30=0,"",'Sch-1'!M30)</f>
        <v/>
      </c>
      <c r="F22" s="257"/>
    </row>
    <row r="23" spans="1:6" ht="30" customHeight="1">
      <c r="A23" s="187"/>
      <c r="B23" s="186"/>
      <c r="C23" s="34"/>
      <c r="D23" s="146"/>
      <c r="E23" s="146"/>
      <c r="F23" s="257"/>
    </row>
    <row r="24" spans="1:6" ht="33" customHeight="1">
      <c r="A24" s="187"/>
      <c r="B24" s="186"/>
      <c r="C24" s="180"/>
      <c r="D24" s="195"/>
      <c r="E24" s="210"/>
      <c r="F24" s="257"/>
    </row>
    <row r="25" spans="1:6" ht="21.95" customHeight="1">
      <c r="A25" s="211"/>
      <c r="B25" s="211"/>
      <c r="C25" s="211"/>
      <c r="D25" s="211"/>
      <c r="E25" s="212"/>
    </row>
    <row r="26" spans="1:6" ht="21.95" customHeight="1">
      <c r="A26" s="211"/>
      <c r="B26" s="211"/>
      <c r="C26" s="211"/>
      <c r="D26" s="211"/>
      <c r="E26" s="212"/>
    </row>
    <row r="27" spans="1:6" ht="21.95" customHeight="1">
      <c r="A27" s="211"/>
      <c r="B27" s="211"/>
      <c r="C27" s="211"/>
      <c r="D27" s="211"/>
      <c r="E27" s="212"/>
    </row>
    <row r="28" spans="1:6" ht="21.95" customHeight="1">
      <c r="A28" s="211"/>
      <c r="B28" s="211"/>
      <c r="C28" s="211"/>
      <c r="D28" s="211"/>
      <c r="E28" s="212"/>
    </row>
    <row r="29" spans="1:6" ht="21.95" customHeight="1">
      <c r="A29" s="211"/>
      <c r="B29" s="211"/>
      <c r="C29" s="211"/>
      <c r="D29" s="211"/>
      <c r="E29" s="212"/>
    </row>
    <row r="30" spans="1:6" ht="21.95" customHeight="1">
      <c r="A30" s="211"/>
      <c r="B30" s="211"/>
      <c r="C30" s="211"/>
      <c r="D30" s="211"/>
      <c r="E30" s="212"/>
    </row>
    <row r="31" spans="1:6" ht="24.95" customHeight="1">
      <c r="A31" s="210"/>
      <c r="B31" s="210"/>
      <c r="C31" s="210"/>
      <c r="D31" s="210"/>
      <c r="E31" s="210"/>
    </row>
    <row r="32" spans="1:6"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ht="24.95" customHeight="1">
      <c r="A52" s="210"/>
      <c r="B52" s="210"/>
      <c r="C52" s="210"/>
      <c r="D52" s="210"/>
      <c r="E52" s="210"/>
    </row>
    <row r="53" spans="1:5" ht="24.95" customHeight="1">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row r="70" spans="1:5">
      <c r="A70" s="210"/>
      <c r="B70" s="210"/>
      <c r="C70" s="210"/>
      <c r="D70" s="210"/>
      <c r="E70" s="210"/>
    </row>
    <row r="71" spans="1:5">
      <c r="A71" s="210"/>
      <c r="B71" s="210"/>
      <c r="C71" s="210"/>
      <c r="D71" s="210"/>
      <c r="E71" s="210"/>
    </row>
  </sheetData>
  <sheetProtection sheet="1" formatColumns="0" formatRows="0" selectLockedCells="1"/>
  <dataConsolidate/>
  <customSheetViews>
    <customSheetView guid="{B48B8B4C-A880-453D-8729-90D004BEF0DB}" showPageBreaks="1" printArea="1" state="hidden" view="pageBreakPreview">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043F04C-1FA3-449D-BEB8-4AC08DF68A5A}" showPageBreaks="1" printArea="1" state="hidden" view="pageBreakPreview" topLeftCell="A7">
      <selection activeCell="D15" sqref="D15:E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D0757F9E-DF41-4B40-A5E5-F4F8FDD8D61D}" showPageBreaks="1" printArea="1" state="hidden" view="pageBreakPreview" topLeftCell="A7">
      <selection activeCell="D15" sqref="D15:E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E81F0721-C35D-4189-B675-E46A21339863}" scale="90" state="hidden">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7F1A5DE7-1043-4C11-AB2C-CC6BC6A0F482}" showPageBreaks="1" printArea="1" state="hidden" view="pageBreakPreview" topLeftCell="A7">
      <selection activeCell="D15" sqref="D15:E15"/>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75D87FDD-0292-4E5A-8E8F-63018B009393}" showPageBreaks="1" printArea="1" state="hidden" view="pageBreakPreview">
      <selection activeCell="D15" sqref="D15:E15"/>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s>
  <mergeCells count="21">
    <mergeCell ref="A3:E3"/>
    <mergeCell ref="A4:E4"/>
    <mergeCell ref="B8:C8"/>
    <mergeCell ref="B9:C9"/>
    <mergeCell ref="B14:C14"/>
    <mergeCell ref="B10:C10"/>
    <mergeCell ref="B13:C13"/>
    <mergeCell ref="D15:E15"/>
    <mergeCell ref="B11:C11"/>
    <mergeCell ref="D14:E14"/>
    <mergeCell ref="D13:E13"/>
    <mergeCell ref="A18:A19"/>
    <mergeCell ref="B18:C18"/>
    <mergeCell ref="B19:C19"/>
    <mergeCell ref="D17:E17"/>
    <mergeCell ref="B16:C16"/>
    <mergeCell ref="D18:E18"/>
    <mergeCell ref="D16:E16"/>
    <mergeCell ref="D19:E19"/>
    <mergeCell ref="B17:C17"/>
    <mergeCell ref="B15:C15"/>
  </mergeCells>
  <phoneticPr fontId="28"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21"/>
  <headerFooter alignWithMargins="0">
    <oddFooter>&amp;R&amp;"Book Antiqua,Bold"&amp;10Schedule-5/ Page &amp;P of &amp;N</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1"/>
  <sheetViews>
    <sheetView view="pageBreakPreview" zoomScaleNormal="100" zoomScaleSheetLayoutView="100" workbookViewId="0">
      <selection activeCell="K38" sqref="K38"/>
    </sheetView>
  </sheetViews>
  <sheetFormatPr defaultColWidth="10" defaultRowHeight="16.5"/>
  <cols>
    <col min="1" max="1" width="10.625" style="39" customWidth="1"/>
    <col min="2" max="2" width="27.5" style="39" customWidth="1"/>
    <col min="3" max="3" width="21" style="39" customWidth="1"/>
    <col min="4" max="4" width="38.125" style="39" customWidth="1"/>
    <col min="5" max="16384" width="10" style="36"/>
  </cols>
  <sheetData>
    <row r="1" spans="1:6" ht="18" customHeight="1">
      <c r="A1" s="75" t="str">
        <f>Cover!B3</f>
        <v>SR-II/C&amp;M/WC-4384/2025</v>
      </c>
      <c r="B1" s="76"/>
      <c r="C1" s="78"/>
      <c r="D1" s="79" t="s">
        <v>319</v>
      </c>
    </row>
    <row r="2" spans="1:6" ht="18" customHeight="1">
      <c r="A2" s="64"/>
      <c r="B2" s="82"/>
      <c r="C2" s="32"/>
      <c r="D2" s="32"/>
    </row>
    <row r="3" spans="1:6" ht="36" customHeight="1">
      <c r="A3" s="1012" t="str">
        <f>Cover!$B$2</f>
        <v>Construction of additional store building at Tuticorin GIS</v>
      </c>
      <c r="B3" s="1012"/>
      <c r="C3" s="1012"/>
      <c r="D3" s="1012"/>
      <c r="E3" s="49"/>
      <c r="F3" s="49"/>
    </row>
    <row r="4" spans="1:6" ht="21.95" customHeight="1">
      <c r="A4" s="1016" t="s">
        <v>320</v>
      </c>
      <c r="B4" s="1016"/>
      <c r="C4" s="1016"/>
      <c r="D4" s="1016"/>
    </row>
    <row r="5" spans="1:6" ht="18" customHeight="1">
      <c r="A5" s="38"/>
    </row>
    <row r="6" spans="1:6" ht="18" customHeight="1">
      <c r="A6" s="29" t="str">
        <f>'Sch-1'!A7</f>
        <v>Bidder’s Name and Address (Bidder) :</v>
      </c>
      <c r="D6" s="61" t="s">
        <v>81</v>
      </c>
    </row>
    <row r="7" spans="1:6" ht="25.5" customHeight="1">
      <c r="A7" s="1043" t="str">
        <f>'Sch-1'!A8</f>
        <v/>
      </c>
      <c r="B7" s="1043"/>
      <c r="C7" s="1043"/>
      <c r="D7" s="62" t="str">
        <f>'Sch-1'!M8</f>
        <v>Sr.GM , Contracts &amp; Materials Department,</v>
      </c>
    </row>
    <row r="8" spans="1:6" ht="18" customHeight="1">
      <c r="A8" s="40" t="s">
        <v>298</v>
      </c>
      <c r="B8" s="1015" t="str">
        <f>IF('Sch-1'!G9=0, "", 'Sch-1'!G9)</f>
        <v/>
      </c>
      <c r="C8" s="1015"/>
      <c r="D8" s="62" t="str">
        <f>'Sch-1'!M9</f>
        <v>Power Grid Corporation of India Ltd.,</v>
      </c>
    </row>
    <row r="9" spans="1:6" ht="18" customHeight="1">
      <c r="A9" s="40" t="s">
        <v>299</v>
      </c>
      <c r="B9" s="1015" t="str">
        <f>IF('Sch-1'!G10=0, "", 'Sch-1'!G10)</f>
        <v/>
      </c>
      <c r="C9" s="1015"/>
      <c r="D9" s="62" t="str">
        <f>'Sch-1'!M10</f>
        <v>SRTS-II, RHQ</v>
      </c>
    </row>
    <row r="10" spans="1:6" ht="18" customHeight="1">
      <c r="A10" s="41"/>
      <c r="B10" s="1015" t="str">
        <f>IF('Sch-1'!G11=0, "", 'Sch-1'!G11)</f>
        <v/>
      </c>
      <c r="C10" s="1015"/>
      <c r="D10" s="62" t="str">
        <f>'Sch-1'!M11</f>
        <v>Singanayakanahalli</v>
      </c>
    </row>
    <row r="11" spans="1:6" ht="18" customHeight="1">
      <c r="A11" s="41"/>
      <c r="B11" s="1015" t="str">
        <f>IF('Sch-1'!G12=0, "", 'Sch-1'!G12)</f>
        <v/>
      </c>
      <c r="C11" s="1015"/>
      <c r="D11" s="62" t="str">
        <f>'Sch-1'!M12</f>
        <v>Bengaluru-560064</v>
      </c>
    </row>
    <row r="12" spans="1:6" ht="18" customHeight="1">
      <c r="A12" s="50"/>
      <c r="B12" s="50"/>
      <c r="C12" s="50"/>
      <c r="D12" s="61"/>
    </row>
    <row r="13" spans="1:6" ht="21.95" customHeight="1">
      <c r="A13" s="51" t="s">
        <v>300</v>
      </c>
      <c r="B13" s="1013" t="s">
        <v>149</v>
      </c>
      <c r="C13" s="1014"/>
      <c r="D13" s="52" t="s">
        <v>302</v>
      </c>
    </row>
    <row r="14" spans="1:6" ht="21.95" hidden="1" customHeight="1">
      <c r="A14" s="43" t="s">
        <v>305</v>
      </c>
      <c r="B14" s="1036" t="s">
        <v>321</v>
      </c>
      <c r="C14" s="1036"/>
      <c r="D14" s="1039">
        <f>'Sch-1'!N23</f>
        <v>0</v>
      </c>
    </row>
    <row r="15" spans="1:6" ht="35.1" hidden="1" customHeight="1">
      <c r="A15" s="53"/>
      <c r="B15" s="1037" t="s">
        <v>322</v>
      </c>
      <c r="C15" s="1038"/>
      <c r="D15" s="1040"/>
    </row>
    <row r="16" spans="1:6" ht="21.95" hidden="1" customHeight="1">
      <c r="A16" s="43" t="s">
        <v>315</v>
      </c>
      <c r="B16" s="1036" t="s">
        <v>323</v>
      </c>
      <c r="C16" s="1036"/>
      <c r="D16" s="1039">
        <f>'Sch-2'!J20</f>
        <v>0</v>
      </c>
    </row>
    <row r="17" spans="1:6" ht="35.1" hidden="1" customHeight="1">
      <c r="A17" s="53"/>
      <c r="B17" s="1037" t="s">
        <v>324</v>
      </c>
      <c r="C17" s="1038"/>
      <c r="D17" s="1040"/>
    </row>
    <row r="18" spans="1:6" ht="15.75">
      <c r="A18" s="43" t="s">
        <v>305</v>
      </c>
      <c r="B18" s="1036" t="s">
        <v>325</v>
      </c>
      <c r="C18" s="1036"/>
      <c r="D18" s="1039">
        <f>'Sch-3 '!K63</f>
        <v>0</v>
      </c>
    </row>
    <row r="19" spans="1:6">
      <c r="A19" s="53"/>
      <c r="B19" s="1037" t="s">
        <v>326</v>
      </c>
      <c r="C19" s="1038"/>
      <c r="D19" s="1040"/>
    </row>
    <row r="20" spans="1:6" ht="23.25" customHeight="1">
      <c r="A20" s="43" t="s">
        <v>315</v>
      </c>
      <c r="B20" s="1036" t="s">
        <v>327</v>
      </c>
      <c r="C20" s="1036"/>
      <c r="D20" s="1039">
        <f>'Sch-5'!D15:E15+'Sch-5'!D17:E17</f>
        <v>0</v>
      </c>
    </row>
    <row r="21" spans="1:6" ht="15.75" customHeight="1">
      <c r="A21" s="53"/>
      <c r="B21" s="1037" t="s">
        <v>105</v>
      </c>
      <c r="C21" s="1038"/>
      <c r="D21" s="1040"/>
    </row>
    <row r="22" spans="1:6" ht="15.75" hidden="1">
      <c r="A22" s="43" t="s">
        <v>328</v>
      </c>
      <c r="B22" s="1036" t="s">
        <v>329</v>
      </c>
      <c r="C22" s="1036"/>
      <c r="D22" s="241">
        <f>'Sch-7'!F20</f>
        <v>0</v>
      </c>
    </row>
    <row r="23" spans="1:6" hidden="1">
      <c r="A23" s="53"/>
      <c r="B23" s="1041" t="s">
        <v>330</v>
      </c>
      <c r="C23" s="1038"/>
      <c r="D23" s="45"/>
    </row>
    <row r="24" spans="1:6" ht="28.5" customHeight="1">
      <c r="A24" s="1021"/>
      <c r="B24" s="1042" t="s">
        <v>331</v>
      </c>
      <c r="C24" s="1042"/>
      <c r="D24" s="1034">
        <f>D18+D20</f>
        <v>0</v>
      </c>
    </row>
    <row r="25" spans="1:6" ht="15.75">
      <c r="A25" s="1021"/>
      <c r="B25" s="1042"/>
      <c r="C25" s="1042"/>
      <c r="D25" s="1035"/>
    </row>
    <row r="26" spans="1:6" ht="18.75" customHeight="1">
      <c r="A26" s="71"/>
      <c r="B26" s="72"/>
      <c r="C26" s="72"/>
      <c r="D26" s="73"/>
    </row>
    <row r="27" spans="1:6" ht="27.95" customHeight="1">
      <c r="A27" s="89" t="s">
        <v>120</v>
      </c>
      <c r="B27" s="103" t="str">
        <f>IF('Sch-1'!F28=0,"", 'Sch-1'!F28)</f>
        <v>--2025</v>
      </c>
      <c r="C27" s="90" t="s">
        <v>122</v>
      </c>
      <c r="D27" s="99" t="str">
        <f>IF('Sch-1'!M29=0,"",'Sch-1'!M29)</f>
        <v/>
      </c>
      <c r="F27" s="91"/>
    </row>
    <row r="28" spans="1:6" ht="27.95" customHeight="1">
      <c r="A28" s="89" t="s">
        <v>121</v>
      </c>
      <c r="B28" s="103" t="str">
        <f>IF('Sch-1'!F29=0,"", 'Sch-1'!F29)</f>
        <v/>
      </c>
      <c r="C28" s="90" t="s">
        <v>123</v>
      </c>
      <c r="D28" s="99" t="str">
        <f>IF('Sch-1'!M30=0,"",'Sch-1'!M30)</f>
        <v/>
      </c>
      <c r="F28" s="64"/>
    </row>
    <row r="29" spans="1:6" ht="27.95" customHeight="1">
      <c r="A29" s="83"/>
      <c r="B29" s="82"/>
      <c r="C29" s="90"/>
      <c r="F29" s="64"/>
    </row>
    <row r="30" spans="1:6" ht="30" customHeight="1">
      <c r="A30" s="83"/>
      <c r="B30" s="82"/>
      <c r="C30" s="90"/>
      <c r="D30" s="83"/>
      <c r="F30" s="91"/>
    </row>
    <row r="31" spans="1:6" ht="30" customHeight="1">
      <c r="A31" s="48"/>
      <c r="B31" s="48"/>
      <c r="C31" s="54"/>
      <c r="E31" s="55"/>
    </row>
  </sheetData>
  <sheetProtection algorithmName="SHA-512" hashValue="h0T8bjsgv9WV1Rn6OgQ0Gqj4I4lrao45PQtM489NNXn6Tx1cHw4CJXk+efZnQbLsoQ3OA6a2bSD5JFq2k2vsIA==" saltValue="NZmQ55ghS0HyOA2TUNbLjQ==" spinCount="100000" sheet="1" formatColumns="0" formatRows="0" selectLockedCells="1"/>
  <customSheetViews>
    <customSheetView guid="{B48B8B4C-A880-453D-8729-90D004BEF0DB}" showPageBreaks="1" printArea="1" hiddenRows="1" view="pageBreakPreview" topLeftCell="A4">
      <selection activeCell="I20" sqref="I20"/>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7043F04C-1FA3-449D-BEB8-4AC08DF68A5A}" showPageBreaks="1" printArea="1" hiddenRows="1" view="pageBreakPreview" topLeftCell="A11">
      <selection activeCell="B26" sqref="B26"/>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D0757F9E-DF41-4B40-A5E5-F4F8FDD8D61D}" showPageBreaks="1" printArea="1" view="pageBreakPreview" topLeftCell="A4">
      <selection activeCell="D22" sqref="D22"/>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E81F0721-C35D-4189-B675-E46A21339863}" showPageBreaks="1" printArea="1" view="pageBreakPreview" topLeftCell="A17">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7F1A5DE7-1043-4C11-AB2C-CC6BC6A0F482}" showPageBreaks="1" printArea="1" view="pageBreakPreview" topLeftCell="A22">
      <selection activeCell="D22" sqref="D22"/>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75D87FDD-0292-4E5A-8E8F-63018B009393}" showPageBreaks="1" printArea="1" hiddenRows="1" view="pageBreakPreview" topLeftCell="A4">
      <selection activeCell="I20" sqref="I20"/>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s>
  <mergeCells count="25">
    <mergeCell ref="A3:D3"/>
    <mergeCell ref="A4:D4"/>
    <mergeCell ref="B13:C13"/>
    <mergeCell ref="B8:C8"/>
    <mergeCell ref="B9:C9"/>
    <mergeCell ref="A7:C7"/>
    <mergeCell ref="B10:C10"/>
    <mergeCell ref="A24:A25"/>
    <mergeCell ref="B23:C23"/>
    <mergeCell ref="B24:C25"/>
    <mergeCell ref="B21:C21"/>
    <mergeCell ref="B18:C18"/>
    <mergeCell ref="D24:D25"/>
    <mergeCell ref="B14:C14"/>
    <mergeCell ref="B15:C15"/>
    <mergeCell ref="B11:C11"/>
    <mergeCell ref="B17:C17"/>
    <mergeCell ref="B22:C22"/>
    <mergeCell ref="B19:C19"/>
    <mergeCell ref="B20:C20"/>
    <mergeCell ref="B16:C16"/>
    <mergeCell ref="D14:D15"/>
    <mergeCell ref="D16:D17"/>
    <mergeCell ref="D20:D21"/>
    <mergeCell ref="D18:D19"/>
  </mergeCells>
  <phoneticPr fontId="3" type="noConversion"/>
  <printOptions horizontalCentered="1"/>
  <pageMargins left="0.5" right="0.38" top="0.56999999999999995" bottom="0.48" header="0.38" footer="0.24"/>
  <pageSetup paperSize="9" scale="98" fitToHeight="0" orientation="portrait" r:id="rId24"/>
  <headerFooter alignWithMargins="0">
    <oddFooter>&amp;R&amp;"Book Antiqua,Bold"&amp;10Schedule-6/ Page &amp;P of &amp;N</oddFooter>
  </headerFooter>
  <drawing r:id="rId2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indexed="53"/>
    <pageSetUpPr autoPageBreaks="0"/>
  </sheetPr>
  <dimension ref="A1:AS219"/>
  <sheetViews>
    <sheetView view="pageBreakPreview" topLeftCell="A13" zoomScaleNormal="100" zoomScaleSheetLayoutView="100" workbookViewId="0">
      <selection activeCell="A16" sqref="A16:F16"/>
    </sheetView>
  </sheetViews>
  <sheetFormatPr defaultColWidth="9" defaultRowHeight="16.5"/>
  <cols>
    <col min="1" max="1" width="11.375" style="349" customWidth="1"/>
    <col min="2" max="2" width="31.375" style="308" customWidth="1"/>
    <col min="3" max="3" width="7.625" style="308" customWidth="1"/>
    <col min="4" max="4" width="10.125" style="308" customWidth="1"/>
    <col min="5" max="5" width="15.375" style="308" customWidth="1"/>
    <col min="6" max="6" width="15.625" style="308" customWidth="1"/>
    <col min="7" max="7" width="13.625" style="308" customWidth="1"/>
    <col min="8" max="8" width="20.875" style="243" customWidth="1"/>
    <col min="9" max="11" width="9" style="354" hidden="1" customWidth="1"/>
    <col min="12" max="12" width="0" style="354" hidden="1" customWidth="1"/>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SR-II/C&amp;M/WC-4384/2025</v>
      </c>
      <c r="B1" s="76"/>
      <c r="C1" s="77"/>
      <c r="D1" s="77"/>
      <c r="E1" s="77"/>
      <c r="F1" s="79" t="s">
        <v>332</v>
      </c>
      <c r="G1" s="30"/>
      <c r="I1" s="254"/>
      <c r="J1" s="254"/>
      <c r="K1" s="254"/>
      <c r="L1" s="254"/>
    </row>
    <row r="2" spans="1:35" ht="3" customHeight="1">
      <c r="A2" s="64"/>
      <c r="B2" s="82"/>
      <c r="C2" s="83"/>
      <c r="D2" s="83"/>
      <c r="E2" s="83"/>
      <c r="F2" s="83"/>
      <c r="G2" s="83"/>
      <c r="I2" s="254"/>
      <c r="J2" s="254"/>
      <c r="K2" s="254"/>
      <c r="L2" s="254"/>
    </row>
    <row r="3" spans="1:35" ht="132.75" customHeight="1">
      <c r="A3" s="1052" t="str">
        <f>Cover!$B$2</f>
        <v>Construction of additional store building at Tuticorin GIS</v>
      </c>
      <c r="B3" s="1052"/>
      <c r="C3" s="1052"/>
      <c r="D3" s="1052"/>
      <c r="E3" s="1052"/>
      <c r="F3" s="1052"/>
      <c r="G3" s="469"/>
      <c r="I3" s="254"/>
      <c r="J3" s="254"/>
      <c r="K3" s="254"/>
      <c r="L3" s="254"/>
      <c r="AD3" s="185" t="s">
        <v>157</v>
      </c>
      <c r="AF3" s="206">
        <f>IF(ISERROR(#REF!/('Sch-6'!D14+'Sch-6'!D16+'Sch-6'!#REF!)),0,#REF!/( 'Sch-6'!D14+'Sch-6'!D16+'Sch-6'!#REF!))</f>
        <v>0</v>
      </c>
    </row>
    <row r="4" spans="1:35" ht="21.95" customHeight="1">
      <c r="A4" s="1000" t="s">
        <v>158</v>
      </c>
      <c r="B4" s="1000"/>
      <c r="C4" s="1000"/>
      <c r="D4" s="1000"/>
      <c r="E4" s="1000"/>
      <c r="F4" s="1000"/>
      <c r="G4" s="194"/>
      <c r="I4" s="254"/>
      <c r="J4" s="254"/>
      <c r="K4" s="254"/>
      <c r="L4" s="254"/>
      <c r="AD4" s="185" t="s">
        <v>159</v>
      </c>
      <c r="AF4" s="206" t="e">
        <f>#REF!</f>
        <v>#REF!</v>
      </c>
    </row>
    <row r="5" spans="1:35" ht="18.600000000000001" customHeight="1">
      <c r="A5" s="65"/>
      <c r="B5" s="96"/>
      <c r="C5" s="96"/>
      <c r="D5" s="96"/>
      <c r="E5" s="96"/>
      <c r="F5" s="96"/>
      <c r="G5" s="96"/>
      <c r="I5" s="254"/>
      <c r="J5" s="254"/>
      <c r="K5" s="254"/>
      <c r="L5" s="254"/>
      <c r="AD5" s="185" t="s">
        <v>333</v>
      </c>
      <c r="AF5" s="206">
        <f>IF(ISERROR(#REF!/#REF!),0,#REF! /#REF!)</f>
        <v>0</v>
      </c>
    </row>
    <row r="6" spans="1:35" ht="27.95" customHeight="1">
      <c r="A6" s="29" t="str">
        <f>'Sch-1'!A7</f>
        <v>Bidder’s Name and Address (Bidder) :</v>
      </c>
      <c r="B6" s="39"/>
      <c r="C6" s="39"/>
      <c r="D6" s="448" t="s">
        <v>81</v>
      </c>
      <c r="E6" s="30"/>
      <c r="F6" s="39"/>
      <c r="G6" s="60"/>
      <c r="I6" s="254"/>
      <c r="J6" s="254"/>
      <c r="K6" s="254"/>
      <c r="L6" s="254"/>
      <c r="AD6" s="185" t="s">
        <v>334</v>
      </c>
      <c r="AF6" s="206" t="e">
        <f>#REF!</f>
        <v>#REF!</v>
      </c>
    </row>
    <row r="7" spans="1:35" ht="36" customHeight="1">
      <c r="A7" s="1048" t="str">
        <f>'Sch-1'!A8</f>
        <v/>
      </c>
      <c r="B7" s="1048"/>
      <c r="C7" s="1048"/>
      <c r="D7" s="84" t="str">
        <f>'Sch-1'!M8</f>
        <v>Sr.GM , Contracts &amp; Materials Department,</v>
      </c>
      <c r="E7" s="30"/>
      <c r="F7" s="406"/>
      <c r="G7" s="59"/>
      <c r="I7" s="254"/>
      <c r="J7" s="254"/>
      <c r="K7" s="254"/>
      <c r="L7" s="254"/>
      <c r="AD7" s="185" t="s">
        <v>163</v>
      </c>
      <c r="AF7" s="206" t="e">
        <f>SUM(AF3:AF6)</f>
        <v>#REF!</v>
      </c>
    </row>
    <row r="8" spans="1:35" ht="27.95" customHeight="1">
      <c r="A8" s="40" t="s">
        <v>298</v>
      </c>
      <c r="B8" s="1015" t="str">
        <f>IF('Sch-1'!G9=0, "", 'Sch-1'!G9)</f>
        <v/>
      </c>
      <c r="C8" s="1015"/>
      <c r="D8" s="84" t="str">
        <f>'Sch-1'!M9</f>
        <v>Power Grid Corporation of India Ltd.,</v>
      </c>
      <c r="E8" s="30"/>
      <c r="F8" s="405"/>
      <c r="G8" s="59"/>
      <c r="I8" s="254"/>
      <c r="J8" s="254"/>
      <c r="K8" s="254"/>
      <c r="L8" s="254"/>
    </row>
    <row r="9" spans="1:35" ht="27.95" customHeight="1">
      <c r="A9" s="40" t="s">
        <v>299</v>
      </c>
      <c r="B9" s="1015" t="str">
        <f>IF('Sch-1'!G10=0, "", 'Sch-1'!G10)</f>
        <v/>
      </c>
      <c r="C9" s="1015"/>
      <c r="D9" s="84" t="str">
        <f>'Sch-1'!M10</f>
        <v>SRTS-II, RHQ</v>
      </c>
      <c r="E9" s="30"/>
      <c r="F9" s="405"/>
      <c r="G9" s="59"/>
      <c r="I9" s="254"/>
      <c r="J9" s="254"/>
      <c r="K9" s="254"/>
      <c r="L9" s="254"/>
    </row>
    <row r="10" spans="1:35" ht="27.95" customHeight="1">
      <c r="A10" s="41"/>
      <c r="B10" s="1015" t="str">
        <f>IF('Sch-1'!G11=0, "", 'Sch-1'!G11)</f>
        <v/>
      </c>
      <c r="C10" s="1015"/>
      <c r="D10" s="84" t="str">
        <f>'Sch-1'!M11</f>
        <v>Singanayakanahalli</v>
      </c>
      <c r="E10" s="30"/>
      <c r="F10" s="405"/>
      <c r="G10" s="59"/>
      <c r="I10" s="254"/>
      <c r="J10" s="254"/>
      <c r="K10" s="254"/>
      <c r="L10" s="254"/>
      <c r="AD10" s="185" t="s">
        <v>280</v>
      </c>
      <c r="AF10" s="213" t="e">
        <f>'Sch-1'!#REF!</f>
        <v>#REF!</v>
      </c>
    </row>
    <row r="11" spans="1:35" ht="27.95" customHeight="1">
      <c r="A11" s="41"/>
      <c r="B11" s="1015" t="str">
        <f>IF('Sch-1'!G12=0, "", 'Sch-1'!G12)</f>
        <v/>
      </c>
      <c r="C11" s="1015"/>
      <c r="D11" s="84" t="str">
        <f>'Sch-1'!M12</f>
        <v>Bengaluru-560064</v>
      </c>
      <c r="E11" s="30"/>
      <c r="F11" s="405"/>
      <c r="G11" s="59"/>
      <c r="I11" s="254"/>
      <c r="J11" s="254"/>
      <c r="K11" s="254"/>
      <c r="L11" s="254"/>
      <c r="AD11" s="185"/>
      <c r="AF11" s="206"/>
    </row>
    <row r="12" spans="1:35" ht="8.25" customHeight="1">
      <c r="A12" s="41"/>
      <c r="B12" s="405"/>
      <c r="C12" s="405"/>
      <c r="D12" s="405"/>
      <c r="E12" s="405"/>
      <c r="F12" s="405"/>
      <c r="G12" s="59"/>
      <c r="H12" s="194"/>
      <c r="I12" s="171"/>
      <c r="J12" s="171"/>
      <c r="K12" s="171"/>
      <c r="L12" s="171"/>
      <c r="AD12" s="185"/>
      <c r="AF12" s="206"/>
    </row>
    <row r="13" spans="1:35" ht="27.95" customHeight="1">
      <c r="A13" s="29" t="s">
        <v>335</v>
      </c>
      <c r="B13" s="29"/>
      <c r="C13" s="29"/>
      <c r="D13" s="29"/>
      <c r="E13" s="29"/>
      <c r="F13" s="29"/>
      <c r="G13" s="29"/>
      <c r="H13" s="194"/>
      <c r="I13" s="171"/>
      <c r="J13" s="171"/>
      <c r="K13" s="171"/>
      <c r="L13" s="171"/>
    </row>
    <row r="14" spans="1:35" ht="33.75" customHeight="1">
      <c r="A14" s="97" t="s">
        <v>336</v>
      </c>
      <c r="B14" s="434" t="s">
        <v>337</v>
      </c>
      <c r="C14" s="434" t="s">
        <v>101</v>
      </c>
      <c r="D14" s="434" t="s">
        <v>150</v>
      </c>
      <c r="E14" s="434" t="s">
        <v>338</v>
      </c>
      <c r="F14" s="98" t="s">
        <v>339</v>
      </c>
      <c r="G14" s="290"/>
      <c r="H14" s="194"/>
      <c r="I14" s="171" t="e">
        <f>#REF!</f>
        <v>#REF!</v>
      </c>
      <c r="J14" s="171"/>
      <c r="K14" s="171"/>
      <c r="L14" s="171"/>
      <c r="AE14" s="1047" t="s">
        <v>340</v>
      </c>
      <c r="AF14" s="1047"/>
      <c r="AG14" s="187" t="s">
        <v>144</v>
      </c>
      <c r="AH14" s="1047" t="s">
        <v>341</v>
      </c>
      <c r="AI14" s="1047"/>
    </row>
    <row r="15" spans="1:35" s="409" customFormat="1">
      <c r="A15" s="581"/>
      <c r="B15" s="582"/>
      <c r="C15" s="454"/>
      <c r="D15" s="455"/>
      <c r="E15" s="451"/>
      <c r="F15" s="452"/>
      <c r="H15" s="471"/>
      <c r="I15" s="471"/>
      <c r="J15" s="471"/>
      <c r="K15" s="471"/>
      <c r="L15" s="471"/>
      <c r="M15" s="471"/>
      <c r="N15" s="471"/>
      <c r="O15" s="471"/>
      <c r="P15" s="471"/>
      <c r="Q15" s="471"/>
    </row>
    <row r="16" spans="1:35" s="409" customFormat="1" ht="15">
      <c r="A16" s="1051" t="s">
        <v>342</v>
      </c>
      <c r="B16" s="1051"/>
      <c r="C16" s="1051"/>
      <c r="D16" s="1051"/>
      <c r="E16" s="1051"/>
      <c r="F16" s="1051"/>
      <c r="H16" s="471"/>
      <c r="I16" s="471"/>
      <c r="J16" s="471"/>
      <c r="K16" s="471"/>
      <c r="L16" s="471"/>
      <c r="M16" s="471"/>
      <c r="N16" s="471"/>
      <c r="O16" s="471"/>
      <c r="P16" s="471"/>
      <c r="Q16" s="471"/>
    </row>
    <row r="17" spans="1:35" s="409" customFormat="1">
      <c r="A17" s="583"/>
      <c r="B17" s="584"/>
      <c r="C17" s="458"/>
      <c r="D17" s="459"/>
      <c r="E17" s="453"/>
      <c r="F17" s="452"/>
      <c r="H17" s="471"/>
      <c r="I17" s="471" t="e">
        <f>E17*(1-$I$14)</f>
        <v>#REF!</v>
      </c>
      <c r="J17" s="471"/>
      <c r="K17" s="471"/>
      <c r="L17" s="471"/>
      <c r="M17" s="471"/>
      <c r="N17" s="471"/>
      <c r="O17" s="471"/>
      <c r="P17" s="471"/>
      <c r="Q17" s="471"/>
    </row>
    <row r="18" spans="1:35" s="409" customFormat="1">
      <c r="A18" s="583"/>
      <c r="B18" s="585"/>
      <c r="C18" s="458"/>
      <c r="D18" s="459"/>
      <c r="E18" s="453"/>
      <c r="F18" s="452"/>
      <c r="H18" s="471"/>
      <c r="I18" s="471" t="e">
        <f>E18*(1-$I$14)</f>
        <v>#REF!</v>
      </c>
      <c r="J18" s="471"/>
      <c r="K18" s="471"/>
      <c r="L18" s="471"/>
      <c r="M18" s="471"/>
      <c r="N18" s="471"/>
      <c r="O18" s="471"/>
      <c r="P18" s="471"/>
      <c r="Q18" s="471"/>
    </row>
    <row r="19" spans="1:35" s="409" customFormat="1">
      <c r="A19" s="583"/>
      <c r="B19" s="585"/>
      <c r="C19" s="458"/>
      <c r="D19" s="459"/>
      <c r="E19" s="453"/>
      <c r="F19" s="452"/>
      <c r="H19" s="471"/>
      <c r="I19" s="471" t="e">
        <f>E19*(1-$I$14)</f>
        <v>#REF!</v>
      </c>
      <c r="J19" s="471"/>
      <c r="K19" s="471"/>
      <c r="L19" s="471"/>
      <c r="M19" s="471"/>
      <c r="N19" s="471"/>
      <c r="O19" s="471"/>
      <c r="P19" s="471"/>
      <c r="Q19" s="471"/>
    </row>
    <row r="20" spans="1:35" s="409" customFormat="1" ht="24.75" customHeight="1">
      <c r="A20" s="461"/>
      <c r="B20" s="462" t="s">
        <v>343</v>
      </c>
      <c r="C20" s="462"/>
      <c r="D20" s="462"/>
      <c r="E20" s="462"/>
      <c r="F20" s="464">
        <f>SUM(F18:F19)</f>
        <v>0</v>
      </c>
      <c r="H20" s="471"/>
      <c r="I20" s="471"/>
      <c r="J20" s="471"/>
      <c r="K20" s="471"/>
      <c r="L20" s="471"/>
      <c r="M20" s="471"/>
      <c r="N20" s="471"/>
      <c r="O20" s="471"/>
      <c r="P20" s="471"/>
      <c r="Q20" s="471"/>
    </row>
    <row r="21" spans="1:35" ht="12.75" customHeight="1">
      <c r="A21" s="301"/>
      <c r="B21" s="284"/>
      <c r="C21" s="284"/>
      <c r="D21" s="284"/>
      <c r="E21" s="284"/>
      <c r="F21" s="284"/>
      <c r="G21" s="447"/>
      <c r="H21" s="194"/>
      <c r="I21" s="171"/>
      <c r="J21" s="171"/>
      <c r="K21" s="171"/>
      <c r="L21" s="171"/>
      <c r="AE21" s="214"/>
      <c r="AF21" s="214"/>
      <c r="AH21" s="214"/>
      <c r="AI21" s="214"/>
    </row>
    <row r="22" spans="1:35" ht="24.75" customHeight="1">
      <c r="A22" s="1050"/>
      <c r="B22" s="1050"/>
      <c r="C22" s="1050"/>
      <c r="D22" s="1050"/>
      <c r="E22" s="1050"/>
      <c r="F22" s="1050"/>
      <c r="G22" s="1050"/>
      <c r="H22" s="194"/>
      <c r="I22" s="171"/>
      <c r="J22" s="171"/>
      <c r="K22" s="171"/>
      <c r="L22" s="171"/>
      <c r="AD22" s="171" t="s">
        <v>144</v>
      </c>
      <c r="AE22" s="242" t="e">
        <f>IF(#REF!&gt;0,#REF!&amp; " Item(s) in Sch-3", "")</f>
        <v>#REF!</v>
      </c>
      <c r="AF22" s="215"/>
    </row>
    <row r="23" spans="1:35" ht="27.75" customHeight="1">
      <c r="A23" s="355"/>
      <c r="B23" s="355"/>
      <c r="C23" s="1049"/>
      <c r="D23" s="1049"/>
      <c r="E23" s="1049"/>
      <c r="F23" s="1049"/>
      <c r="G23" s="1049"/>
      <c r="I23" s="254"/>
      <c r="J23" s="254"/>
      <c r="K23" s="254"/>
      <c r="L23" s="254"/>
      <c r="AE23" s="242"/>
      <c r="AF23" s="215"/>
    </row>
    <row r="24" spans="1:35" ht="27.95" customHeight="1">
      <c r="A24" s="89" t="s">
        <v>120</v>
      </c>
      <c r="B24" s="103" t="str">
        <f>'Sch-1'!F28</f>
        <v>--2025</v>
      </c>
      <c r="C24" s="1049" t="str">
        <f>"Printed Name   : " &amp; 'Sch-1'!M29</f>
        <v xml:space="preserve">Printed Name   : </v>
      </c>
      <c r="D24" s="1049"/>
      <c r="E24" s="1049"/>
      <c r="F24" s="1049"/>
      <c r="G24" s="1049"/>
      <c r="I24" s="254"/>
      <c r="J24" s="254"/>
      <c r="K24" s="254"/>
      <c r="L24" s="254"/>
    </row>
    <row r="25" spans="1:35" ht="27.95" customHeight="1">
      <c r="A25" s="89" t="s">
        <v>121</v>
      </c>
      <c r="B25" s="99" t="str">
        <f>'Sch-1'!F29</f>
        <v/>
      </c>
      <c r="C25" s="1049" t="str">
        <f>"Designation      : " &amp; 'Sch-1'!M30</f>
        <v xml:space="preserve">Designation      : </v>
      </c>
      <c r="D25" s="1049"/>
      <c r="E25" s="1049"/>
      <c r="F25" s="1049"/>
      <c r="G25" s="1049"/>
      <c r="I25" s="254"/>
      <c r="J25" s="254"/>
      <c r="K25" s="254"/>
      <c r="L25" s="254"/>
    </row>
    <row r="26" spans="1:35" ht="36.75" customHeight="1">
      <c r="A26" s="100" t="s">
        <v>344</v>
      </c>
      <c r="B26" s="1055" t="s">
        <v>345</v>
      </c>
      <c r="C26" s="1055"/>
      <c r="D26" s="1055"/>
      <c r="E26" s="1055"/>
      <c r="F26" s="1055"/>
      <c r="G26" s="539"/>
      <c r="I26" s="254"/>
      <c r="J26" s="254"/>
      <c r="K26" s="254"/>
      <c r="L26" s="254"/>
    </row>
    <row r="27" spans="1:35" ht="31.5" customHeight="1">
      <c r="A27" s="286"/>
      <c r="B27" s="30"/>
      <c r="C27" s="30"/>
      <c r="D27" s="30"/>
      <c r="E27" s="30"/>
      <c r="F27" s="30"/>
      <c r="G27" s="30"/>
      <c r="H27" s="245"/>
      <c r="I27" s="254"/>
      <c r="J27" s="254"/>
      <c r="K27" s="254"/>
      <c r="L27" s="254"/>
    </row>
    <row r="95" spans="1:12" s="171" customFormat="1">
      <c r="A95" s="191"/>
      <c r="B95" s="179"/>
      <c r="C95" s="179"/>
      <c r="D95" s="179"/>
      <c r="E95" s="179"/>
      <c r="F95" s="179"/>
      <c r="G95" s="179"/>
      <c r="H95" s="243"/>
      <c r="I95" s="254"/>
      <c r="J95" s="254"/>
      <c r="K95" s="254"/>
      <c r="L95" s="254"/>
    </row>
    <row r="96" spans="1:12" s="171" customFormat="1">
      <c r="A96" s="191"/>
      <c r="B96" s="179"/>
      <c r="C96" s="179"/>
      <c r="D96" s="179"/>
      <c r="E96" s="179"/>
      <c r="F96" s="179"/>
      <c r="G96" s="179"/>
      <c r="H96" s="243"/>
      <c r="I96" s="254"/>
      <c r="J96" s="254"/>
      <c r="K96" s="254"/>
      <c r="L96" s="254"/>
    </row>
    <row r="97" spans="1:35" s="171" customFormat="1">
      <c r="A97" s="191"/>
      <c r="B97" s="179"/>
      <c r="C97" s="179"/>
      <c r="D97" s="179"/>
      <c r="E97" s="179"/>
      <c r="F97" s="179"/>
      <c r="G97" s="179"/>
      <c r="H97" s="243"/>
      <c r="I97" s="254"/>
      <c r="J97" s="254"/>
      <c r="K97" s="254"/>
      <c r="L97" s="254"/>
    </row>
    <row r="98" spans="1:35" s="254" customFormat="1" hidden="1">
      <c r="A98" s="173" t="str">
        <f>A1</f>
        <v>SR-II/C&amp;M/WC-4384/2025</v>
      </c>
      <c r="B98" s="89"/>
      <c r="C98" s="175"/>
      <c r="D98" s="175"/>
      <c r="E98" s="175"/>
      <c r="F98" s="175"/>
      <c r="G98" s="175"/>
      <c r="H98" s="174"/>
    </row>
    <row r="99" spans="1:35" s="254" customFormat="1" hidden="1">
      <c r="A99" s="64"/>
      <c r="B99" s="82"/>
      <c r="C99" s="83"/>
      <c r="D99" s="83"/>
      <c r="E99" s="83"/>
      <c r="F99" s="83"/>
      <c r="G99" s="83"/>
      <c r="H99" s="174"/>
    </row>
    <row r="100" spans="1:35" s="254" customFormat="1" ht="35.25" hidden="1" customHeight="1">
      <c r="A100" s="1053" t="str">
        <f t="shared" ref="A100:C101" si="0">A3</f>
        <v>Construction of additional store building at Tuticorin GIS</v>
      </c>
      <c r="B100" s="1053">
        <f t="shared" si="0"/>
        <v>0</v>
      </c>
      <c r="C100" s="1053">
        <f t="shared" si="0"/>
        <v>0</v>
      </c>
      <c r="D100" s="1053"/>
      <c r="E100" s="1053"/>
      <c r="F100" s="1053"/>
      <c r="G100" s="1053">
        <f>G3</f>
        <v>0</v>
      </c>
      <c r="H100" s="174"/>
    </row>
    <row r="101" spans="1:35" s="254" customFormat="1" hidden="1">
      <c r="A101" s="1054" t="str">
        <f t="shared" si="0"/>
        <v>(SCHEDULE OF RATES AND PRICES )</v>
      </c>
      <c r="B101" s="1054">
        <f t="shared" si="0"/>
        <v>0</v>
      </c>
      <c r="C101" s="1054">
        <f t="shared" si="0"/>
        <v>0</v>
      </c>
      <c r="D101" s="1054"/>
      <c r="E101" s="1054"/>
      <c r="F101" s="1054"/>
      <c r="G101" s="1054">
        <f>G4</f>
        <v>0</v>
      </c>
      <c r="H101" s="174"/>
    </row>
    <row r="102" spans="1:35" s="254" customFormat="1" hidden="1">
      <c r="A102" s="65"/>
      <c r="B102" s="96"/>
      <c r="C102" s="96"/>
      <c r="D102" s="96"/>
      <c r="E102" s="96"/>
      <c r="F102" s="96"/>
      <c r="G102" s="96"/>
      <c r="H102" s="174"/>
    </row>
    <row r="103" spans="1:35" s="254" customFormat="1" hidden="1">
      <c r="A103" s="29" t="str">
        <f>A6</f>
        <v>Bidder’s Name and Address (Bidder) :</v>
      </c>
      <c r="B103" s="39"/>
      <c r="C103" s="39"/>
      <c r="D103" s="39"/>
      <c r="E103" s="39"/>
      <c r="F103" s="39"/>
      <c r="G103" s="60">
        <f t="shared" ref="G103:G108" si="1">G6</f>
        <v>0</v>
      </c>
      <c r="H103" s="174"/>
    </row>
    <row r="104" spans="1:35" s="254" customFormat="1" hidden="1">
      <c r="A104" s="1048" t="str">
        <f>A7</f>
        <v/>
      </c>
      <c r="B104" s="1048">
        <f t="shared" ref="B104:C108" si="2">B7</f>
        <v>0</v>
      </c>
      <c r="C104" s="1048">
        <f t="shared" si="2"/>
        <v>0</v>
      </c>
      <c r="D104" s="406"/>
      <c r="E104" s="406"/>
      <c r="F104" s="406"/>
      <c r="G104" s="59">
        <f t="shared" si="1"/>
        <v>0</v>
      </c>
      <c r="H104" s="174"/>
    </row>
    <row r="105" spans="1:35" s="254" customFormat="1" hidden="1">
      <c r="A105" s="40" t="str">
        <f>A8</f>
        <v>Name     :</v>
      </c>
      <c r="B105" s="1015" t="str">
        <f t="shared" si="2"/>
        <v/>
      </c>
      <c r="C105" s="1015">
        <f t="shared" si="2"/>
        <v>0</v>
      </c>
      <c r="D105" s="405"/>
      <c r="E105" s="405"/>
      <c r="F105" s="405"/>
      <c r="G105" s="59">
        <f t="shared" si="1"/>
        <v>0</v>
      </c>
      <c r="H105" s="174"/>
    </row>
    <row r="106" spans="1:35" s="254" customFormat="1" hidden="1">
      <c r="A106" s="40" t="str">
        <f>A9</f>
        <v>Address :</v>
      </c>
      <c r="B106" s="1015" t="str">
        <f t="shared" si="2"/>
        <v/>
      </c>
      <c r="C106" s="1015">
        <f t="shared" si="2"/>
        <v>0</v>
      </c>
      <c r="D106" s="405"/>
      <c r="E106" s="405"/>
      <c r="F106" s="405"/>
      <c r="G106" s="59">
        <f t="shared" si="1"/>
        <v>0</v>
      </c>
      <c r="H106" s="174"/>
    </row>
    <row r="107" spans="1:35" s="254" customFormat="1" hidden="1">
      <c r="A107" s="41"/>
      <c r="B107" s="1015" t="str">
        <f t="shared" si="2"/>
        <v/>
      </c>
      <c r="C107" s="1015">
        <f t="shared" si="2"/>
        <v>0</v>
      </c>
      <c r="D107" s="405"/>
      <c r="E107" s="405"/>
      <c r="F107" s="405"/>
      <c r="G107" s="59">
        <f t="shared" si="1"/>
        <v>0</v>
      </c>
      <c r="H107" s="174"/>
    </row>
    <row r="108" spans="1:35" s="254" customFormat="1" hidden="1">
      <c r="A108" s="41"/>
      <c r="B108" s="1015" t="str">
        <f t="shared" si="2"/>
        <v/>
      </c>
      <c r="C108" s="1015">
        <f t="shared" si="2"/>
        <v>0</v>
      </c>
      <c r="D108" s="405"/>
      <c r="E108" s="405"/>
      <c r="F108" s="405"/>
      <c r="G108" s="59">
        <f t="shared" si="1"/>
        <v>0</v>
      </c>
      <c r="H108" s="174"/>
    </row>
    <row r="109" spans="1:35" s="254" customFormat="1" hidden="1">
      <c r="A109" s="286"/>
      <c r="B109" s="30"/>
      <c r="C109" s="30"/>
      <c r="D109" s="30"/>
      <c r="E109" s="30"/>
      <c r="F109" s="30"/>
      <c r="G109" s="30"/>
      <c r="H109" s="174"/>
    </row>
    <row r="110" spans="1:35" s="254" customFormat="1" ht="33.75" hidden="1" customHeight="1">
      <c r="A110" s="284" t="str">
        <f>A14</f>
        <v>SL. NO.</v>
      </c>
      <c r="B110" s="289" t="str">
        <f>B14</f>
        <v>Description of Test</v>
      </c>
      <c r="C110" s="1045">
        <f>G14</f>
        <v>0</v>
      </c>
      <c r="D110" s="1045"/>
      <c r="E110" s="1045"/>
      <c r="F110" s="1045"/>
      <c r="G110" s="1045"/>
      <c r="H110" s="174"/>
      <c r="AE110" s="1045"/>
      <c r="AF110" s="1045"/>
      <c r="AH110" s="1045"/>
      <c r="AI110" s="1045"/>
    </row>
    <row r="111" spans="1:35" s="254" customFormat="1" hidden="1">
      <c r="A111" s="96" t="e">
        <f>#REF!</f>
        <v>#REF!</v>
      </c>
      <c r="B111" s="96" t="e">
        <f>#REF!</f>
        <v>#REF!</v>
      </c>
      <c r="C111" s="1046" t="e">
        <f>#REF!</f>
        <v>#REF!</v>
      </c>
      <c r="D111" s="1046"/>
      <c r="E111" s="1046"/>
      <c r="F111" s="1046"/>
      <c r="G111" s="1046"/>
      <c r="H111" s="174"/>
      <c r="AE111" s="1046"/>
      <c r="AF111" s="1046"/>
      <c r="AH111" s="1046"/>
      <c r="AI111" s="1046"/>
    </row>
    <row r="112" spans="1:35" s="254" customFormat="1" hidden="1">
      <c r="A112" s="291" t="e">
        <f>#REF!</f>
        <v>#REF!</v>
      </c>
      <c r="B112" s="292" t="e">
        <f>#REF!</f>
        <v>#REF!</v>
      </c>
      <c r="C112" s="1046"/>
      <c r="D112" s="1046"/>
      <c r="E112" s="1046"/>
      <c r="F112" s="1046"/>
      <c r="G112" s="1046"/>
      <c r="H112" s="174"/>
      <c r="AE112" s="1046"/>
      <c r="AF112" s="1046"/>
      <c r="AH112" s="1046"/>
      <c r="AI112" s="1046"/>
    </row>
    <row r="113" spans="1:35" s="254" customFormat="1" hidden="1">
      <c r="A113" s="293" t="e">
        <f>#REF!</f>
        <v>#REF!</v>
      </c>
      <c r="B113" s="294" t="e">
        <f>#REF!</f>
        <v>#REF!</v>
      </c>
      <c r="C113" s="1044" t="e">
        <f>#REF!</f>
        <v>#REF!</v>
      </c>
      <c r="D113" s="1044"/>
      <c r="E113" s="1044"/>
      <c r="F113" s="1044"/>
      <c r="G113" s="1044"/>
      <c r="H113" s="173"/>
      <c r="AE113" s="295"/>
      <c r="AF113" s="295"/>
      <c r="AH113" s="295"/>
      <c r="AI113" s="295"/>
    </row>
    <row r="114" spans="1:35" s="254" customFormat="1" hidden="1">
      <c r="A114" s="293" t="e">
        <f>#REF!</f>
        <v>#REF!</v>
      </c>
      <c r="B114" s="294" t="e">
        <f>#REF!</f>
        <v>#REF!</v>
      </c>
      <c r="C114" s="1044" t="e">
        <f>#REF!</f>
        <v>#REF!</v>
      </c>
      <c r="D114" s="1044"/>
      <c r="E114" s="1044"/>
      <c r="F114" s="1044"/>
      <c r="G114" s="1044"/>
      <c r="H114" s="173"/>
      <c r="AE114" s="296"/>
      <c r="AF114" s="296"/>
      <c r="AH114" s="295"/>
      <c r="AI114" s="296"/>
    </row>
    <row r="115" spans="1:35" s="254" customFormat="1" ht="20.100000000000001" hidden="1" customHeight="1">
      <c r="A115" s="297"/>
      <c r="B115" s="292" t="e">
        <f>#REF!</f>
        <v>#REF!</v>
      </c>
      <c r="C115" s="1044" t="e">
        <f>#REF!</f>
        <v>#REF!</v>
      </c>
      <c r="D115" s="1044"/>
      <c r="E115" s="1044"/>
      <c r="F115" s="1044"/>
      <c r="G115" s="1044"/>
      <c r="H115" s="174"/>
      <c r="AE115" s="296"/>
      <c r="AF115" s="296"/>
      <c r="AH115" s="296"/>
      <c r="AI115" s="296"/>
    </row>
    <row r="116" spans="1:35" s="254" customFormat="1" hidden="1">
      <c r="A116" s="291" t="e">
        <f>#REF!</f>
        <v>#REF!</v>
      </c>
      <c r="B116" s="292" t="e">
        <f>#REF!</f>
        <v>#REF!</v>
      </c>
      <c r="C116" s="1044"/>
      <c r="D116" s="1044"/>
      <c r="E116" s="1044"/>
      <c r="F116" s="1044"/>
      <c r="G116" s="1044"/>
      <c r="H116" s="174"/>
      <c r="AE116" s="1044"/>
      <c r="AF116" s="1044"/>
      <c r="AH116" s="1044"/>
      <c r="AI116" s="1044"/>
    </row>
    <row r="117" spans="1:35" s="254" customFormat="1" hidden="1">
      <c r="A117" s="298" t="e">
        <f>#REF!</f>
        <v>#REF!</v>
      </c>
      <c r="B117" s="292" t="e">
        <f>#REF!</f>
        <v>#REF!</v>
      </c>
      <c r="C117" s="1044"/>
      <c r="D117" s="1044"/>
      <c r="E117" s="1044"/>
      <c r="F117" s="1044"/>
      <c r="G117" s="1044"/>
      <c r="H117" s="174"/>
      <c r="AE117" s="1044"/>
      <c r="AF117" s="1044"/>
      <c r="AH117" s="1044"/>
      <c r="AI117" s="1044"/>
    </row>
    <row r="118" spans="1:35" s="254" customFormat="1" hidden="1">
      <c r="A118" s="299" t="e">
        <f>#REF!</f>
        <v>#REF!</v>
      </c>
      <c r="B118" s="292" t="e">
        <f>#REF!</f>
        <v>#REF!</v>
      </c>
      <c r="C118" s="1044"/>
      <c r="D118" s="1044"/>
      <c r="E118" s="1044"/>
      <c r="F118" s="1044"/>
      <c r="G118" s="1044"/>
      <c r="H118" s="174"/>
      <c r="AE118" s="1044"/>
      <c r="AF118" s="1044"/>
      <c r="AH118" s="1044"/>
      <c r="AI118" s="1044"/>
    </row>
    <row r="119" spans="1:35" s="254" customFormat="1" hidden="1">
      <c r="A119" s="293" t="e">
        <f>#REF!</f>
        <v>#REF!</v>
      </c>
      <c r="B119" s="294" t="e">
        <f>#REF!</f>
        <v>#REF!</v>
      </c>
      <c r="C119" s="1044" t="e">
        <f>#REF!</f>
        <v>#REF!</v>
      </c>
      <c r="D119" s="1044"/>
      <c r="E119" s="1044"/>
      <c r="F119" s="1044"/>
      <c r="G119" s="1044"/>
      <c r="H119" s="173"/>
      <c r="AE119" s="296"/>
      <c r="AF119" s="296"/>
      <c r="AH119" s="295"/>
      <c r="AI119" s="296"/>
    </row>
    <row r="120" spans="1:35" s="254" customFormat="1" hidden="1">
      <c r="A120" s="293" t="e">
        <f>#REF!</f>
        <v>#REF!</v>
      </c>
      <c r="B120" s="294" t="e">
        <f>#REF!</f>
        <v>#REF!</v>
      </c>
      <c r="C120" s="1044" t="e">
        <f>#REF!</f>
        <v>#REF!</v>
      </c>
      <c r="D120" s="1044"/>
      <c r="E120" s="1044"/>
      <c r="F120" s="1044"/>
      <c r="G120" s="1044"/>
      <c r="H120" s="173"/>
      <c r="AE120" s="296"/>
      <c r="AF120" s="296"/>
      <c r="AH120" s="295"/>
      <c r="AI120" s="296"/>
    </row>
    <row r="121" spans="1:35" s="254" customFormat="1" hidden="1">
      <c r="A121" s="293" t="e">
        <f>#REF!</f>
        <v>#REF!</v>
      </c>
      <c r="B121" s="294" t="e">
        <f>#REF!</f>
        <v>#REF!</v>
      </c>
      <c r="C121" s="1044" t="e">
        <f>#REF!</f>
        <v>#REF!</v>
      </c>
      <c r="D121" s="1044"/>
      <c r="E121" s="1044"/>
      <c r="F121" s="1044"/>
      <c r="G121" s="1044"/>
      <c r="H121" s="173"/>
      <c r="AE121" s="296"/>
      <c r="AF121" s="296"/>
      <c r="AH121" s="295"/>
      <c r="AI121" s="296"/>
    </row>
    <row r="122" spans="1:35" s="254" customFormat="1" hidden="1">
      <c r="A122" s="293" t="e">
        <f>#REF!</f>
        <v>#REF!</v>
      </c>
      <c r="B122" s="294" t="e">
        <f>#REF!</f>
        <v>#REF!</v>
      </c>
      <c r="C122" s="1044" t="e">
        <f>#REF!</f>
        <v>#REF!</v>
      </c>
      <c r="D122" s="1044"/>
      <c r="E122" s="1044"/>
      <c r="F122" s="1044"/>
      <c r="G122" s="1044"/>
      <c r="H122" s="173"/>
      <c r="AE122" s="296"/>
      <c r="AF122" s="296"/>
      <c r="AH122" s="295"/>
      <c r="AI122" s="296"/>
    </row>
    <row r="123" spans="1:35" s="254" customFormat="1" hidden="1">
      <c r="A123" s="293"/>
      <c r="B123" s="292" t="e">
        <f>#REF!</f>
        <v>#REF!</v>
      </c>
      <c r="C123" s="1044" t="e">
        <f>#REF!</f>
        <v>#REF!</v>
      </c>
      <c r="D123" s="1044"/>
      <c r="E123" s="1044"/>
      <c r="F123" s="1044"/>
      <c r="G123" s="1044"/>
      <c r="H123" s="173"/>
      <c r="AE123" s="296"/>
      <c r="AF123" s="296"/>
      <c r="AH123" s="296"/>
      <c r="AI123" s="296"/>
    </row>
    <row r="124" spans="1:35" s="254" customFormat="1" ht="20.100000000000001" hidden="1" customHeight="1">
      <c r="A124" s="299" t="e">
        <f>#REF!</f>
        <v>#REF!</v>
      </c>
      <c r="B124" s="292" t="e">
        <f>#REF!</f>
        <v>#REF!</v>
      </c>
      <c r="C124" s="1044"/>
      <c r="D124" s="1044"/>
      <c r="E124" s="1044"/>
      <c r="F124" s="1044"/>
      <c r="G124" s="1044"/>
      <c r="H124" s="173"/>
      <c r="AE124" s="296"/>
      <c r="AF124" s="296"/>
      <c r="AH124" s="296"/>
      <c r="AI124" s="296"/>
    </row>
    <row r="125" spans="1:35" s="254" customFormat="1" hidden="1">
      <c r="A125" s="293" t="e">
        <f>#REF!</f>
        <v>#REF!</v>
      </c>
      <c r="B125" s="294" t="e">
        <f>#REF!</f>
        <v>#REF!</v>
      </c>
      <c r="C125" s="1044" t="e">
        <f>#REF!</f>
        <v>#REF!</v>
      </c>
      <c r="D125" s="1044"/>
      <c r="E125" s="1044"/>
      <c r="F125" s="1044"/>
      <c r="G125" s="1044"/>
      <c r="H125" s="173"/>
      <c r="AE125" s="296"/>
      <c r="AF125" s="296"/>
      <c r="AH125" s="295"/>
      <c r="AI125" s="296"/>
    </row>
    <row r="126" spans="1:35" s="254" customFormat="1" hidden="1">
      <c r="A126" s="293" t="e">
        <f>#REF!</f>
        <v>#REF!</v>
      </c>
      <c r="B126" s="294" t="e">
        <f>#REF!</f>
        <v>#REF!</v>
      </c>
      <c r="C126" s="1044" t="e">
        <f>#REF!</f>
        <v>#REF!</v>
      </c>
      <c r="D126" s="1044"/>
      <c r="E126" s="1044"/>
      <c r="F126" s="1044"/>
      <c r="G126" s="1044"/>
      <c r="H126" s="173"/>
      <c r="AE126" s="296"/>
      <c r="AF126" s="296"/>
      <c r="AH126" s="295"/>
      <c r="AI126" s="296"/>
    </row>
    <row r="127" spans="1:35" s="254" customFormat="1" ht="20.100000000000001" hidden="1" customHeight="1">
      <c r="A127" s="293" t="e">
        <f>#REF!</f>
        <v>#REF!</v>
      </c>
      <c r="B127" s="294" t="e">
        <f>#REF!</f>
        <v>#REF!</v>
      </c>
      <c r="C127" s="1044" t="e">
        <f>#REF!</f>
        <v>#REF!</v>
      </c>
      <c r="D127" s="1044"/>
      <c r="E127" s="1044"/>
      <c r="F127" s="1044"/>
      <c r="G127" s="1044"/>
      <c r="H127" s="173"/>
      <c r="AE127" s="296"/>
      <c r="AF127" s="296"/>
      <c r="AH127" s="295"/>
      <c r="AI127" s="296"/>
    </row>
    <row r="128" spans="1:35" s="254" customFormat="1" hidden="1">
      <c r="A128" s="293" t="e">
        <f>#REF!</f>
        <v>#REF!</v>
      </c>
      <c r="B128" s="294" t="e">
        <f>#REF!</f>
        <v>#REF!</v>
      </c>
      <c r="C128" s="1044" t="e">
        <f>#REF!</f>
        <v>#REF!</v>
      </c>
      <c r="D128" s="1044"/>
      <c r="E128" s="1044"/>
      <c r="F128" s="1044"/>
      <c r="G128" s="1044"/>
      <c r="H128" s="173"/>
      <c r="AE128" s="296"/>
      <c r="AF128" s="296"/>
      <c r="AH128" s="295"/>
      <c r="AI128" s="296"/>
    </row>
    <row r="129" spans="1:35" s="255" customFormat="1" ht="20.100000000000001" hidden="1" customHeight="1">
      <c r="A129" s="300"/>
      <c r="B129" s="292" t="e">
        <f>#REF!</f>
        <v>#REF!</v>
      </c>
      <c r="C129" s="1044" t="e">
        <f>#REF!</f>
        <v>#REF!</v>
      </c>
      <c r="D129" s="1044"/>
      <c r="E129" s="1044"/>
      <c r="F129" s="1044"/>
      <c r="G129" s="1044"/>
      <c r="H129" s="173"/>
      <c r="AE129" s="296"/>
      <c r="AF129" s="296"/>
      <c r="AH129" s="296"/>
      <c r="AI129" s="296"/>
    </row>
    <row r="130" spans="1:35" s="254" customFormat="1" ht="24" hidden="1" customHeight="1">
      <c r="A130" s="299" t="e">
        <f>#REF!</f>
        <v>#REF!</v>
      </c>
      <c r="B130" s="292" t="e">
        <f>#REF!</f>
        <v>#REF!</v>
      </c>
      <c r="C130" s="1044"/>
      <c r="D130" s="1044"/>
      <c r="E130" s="1044"/>
      <c r="F130" s="1044"/>
      <c r="G130" s="1044"/>
      <c r="H130" s="173"/>
      <c r="AE130" s="296"/>
      <c r="AF130" s="296"/>
      <c r="AH130" s="296"/>
      <c r="AI130" s="296"/>
    </row>
    <row r="131" spans="1:35" s="254" customFormat="1" hidden="1">
      <c r="A131" s="293" t="e">
        <f>#REF!</f>
        <v>#REF!</v>
      </c>
      <c r="B131" s="294" t="e">
        <f>#REF!</f>
        <v>#REF!</v>
      </c>
      <c r="C131" s="1044" t="e">
        <f>#REF!</f>
        <v>#REF!</v>
      </c>
      <c r="D131" s="1044"/>
      <c r="E131" s="1044"/>
      <c r="F131" s="1044"/>
      <c r="G131" s="1044"/>
      <c r="H131" s="173"/>
      <c r="AE131" s="296"/>
      <c r="AF131" s="296"/>
      <c r="AH131" s="295"/>
      <c r="AI131" s="296"/>
    </row>
    <row r="132" spans="1:35" s="254" customFormat="1" hidden="1">
      <c r="A132" s="293" t="e">
        <f>#REF!</f>
        <v>#REF!</v>
      </c>
      <c r="B132" s="294" t="e">
        <f>#REF!</f>
        <v>#REF!</v>
      </c>
      <c r="C132" s="1044" t="e">
        <f>#REF!</f>
        <v>#REF!</v>
      </c>
      <c r="D132" s="1044"/>
      <c r="E132" s="1044"/>
      <c r="F132" s="1044"/>
      <c r="G132" s="1044"/>
      <c r="H132" s="173"/>
      <c r="AE132" s="296"/>
      <c r="AF132" s="296"/>
      <c r="AH132" s="295"/>
      <c r="AI132" s="296"/>
    </row>
    <row r="133" spans="1:35" s="254" customFormat="1" ht="33" hidden="1" customHeight="1">
      <c r="A133" s="293" t="e">
        <f>#REF!</f>
        <v>#REF!</v>
      </c>
      <c r="B133" s="294" t="e">
        <f>#REF!</f>
        <v>#REF!</v>
      </c>
      <c r="C133" s="1044" t="e">
        <f>#REF!</f>
        <v>#REF!</v>
      </c>
      <c r="D133" s="1044"/>
      <c r="E133" s="1044"/>
      <c r="F133" s="1044"/>
      <c r="G133" s="1044"/>
      <c r="H133" s="173"/>
      <c r="AE133" s="296"/>
      <c r="AF133" s="296"/>
      <c r="AH133" s="295"/>
      <c r="AI133" s="296"/>
    </row>
    <row r="134" spans="1:35" s="255" customFormat="1" ht="20.100000000000001" hidden="1" customHeight="1">
      <c r="A134" s="293"/>
      <c r="B134" s="292" t="e">
        <f>#REF!</f>
        <v>#REF!</v>
      </c>
      <c r="C134" s="1044" t="e">
        <f>#REF!</f>
        <v>#REF!</v>
      </c>
      <c r="D134" s="1044"/>
      <c r="E134" s="1044"/>
      <c r="F134" s="1044"/>
      <c r="G134" s="1044"/>
      <c r="H134" s="173"/>
      <c r="AE134" s="296"/>
      <c r="AF134" s="296"/>
      <c r="AH134" s="296"/>
      <c r="AI134" s="296"/>
    </row>
    <row r="135" spans="1:35" s="254" customFormat="1" ht="20.100000000000001" hidden="1" customHeight="1">
      <c r="A135" s="299" t="e">
        <f>#REF!</f>
        <v>#REF!</v>
      </c>
      <c r="B135" s="292" t="e">
        <f>#REF!</f>
        <v>#REF!</v>
      </c>
      <c r="C135" s="1044"/>
      <c r="D135" s="1044"/>
      <c r="E135" s="1044"/>
      <c r="F135" s="1044"/>
      <c r="G135" s="1044"/>
      <c r="H135" s="173"/>
      <c r="AE135" s="296"/>
      <c r="AF135" s="296"/>
      <c r="AH135" s="296"/>
      <c r="AI135" s="296"/>
    </row>
    <row r="136" spans="1:35" s="254" customFormat="1" hidden="1">
      <c r="A136" s="293" t="e">
        <f>#REF!</f>
        <v>#REF!</v>
      </c>
      <c r="B136" s="294" t="e">
        <f>#REF!</f>
        <v>#REF!</v>
      </c>
      <c r="C136" s="1044" t="e">
        <f>#REF!</f>
        <v>#REF!</v>
      </c>
      <c r="D136" s="1044"/>
      <c r="E136" s="1044"/>
      <c r="F136" s="1044"/>
      <c r="G136" s="1044"/>
      <c r="H136" s="173"/>
      <c r="AE136" s="296"/>
      <c r="AF136" s="296"/>
      <c r="AH136" s="295"/>
      <c r="AI136" s="296"/>
    </row>
    <row r="137" spans="1:35" s="254" customFormat="1" hidden="1">
      <c r="A137" s="293" t="e">
        <f>#REF!</f>
        <v>#REF!</v>
      </c>
      <c r="B137" s="294" t="e">
        <f>#REF!</f>
        <v>#REF!</v>
      </c>
      <c r="C137" s="1044" t="e">
        <f>#REF!</f>
        <v>#REF!</v>
      </c>
      <c r="D137" s="1044"/>
      <c r="E137" s="1044"/>
      <c r="F137" s="1044"/>
      <c r="G137" s="1044"/>
      <c r="H137" s="173"/>
      <c r="AE137" s="296"/>
      <c r="AF137" s="296"/>
      <c r="AH137" s="295"/>
      <c r="AI137" s="296"/>
    </row>
    <row r="138" spans="1:35" s="254" customFormat="1" hidden="1">
      <c r="A138" s="293" t="e">
        <f>#REF!</f>
        <v>#REF!</v>
      </c>
      <c r="B138" s="294" t="e">
        <f>#REF!</f>
        <v>#REF!</v>
      </c>
      <c r="C138" s="1044" t="e">
        <f>#REF!</f>
        <v>#REF!</v>
      </c>
      <c r="D138" s="1044"/>
      <c r="E138" s="1044"/>
      <c r="F138" s="1044"/>
      <c r="G138" s="1044"/>
      <c r="H138" s="173"/>
      <c r="AE138" s="296"/>
      <c r="AF138" s="296"/>
      <c r="AH138" s="295"/>
      <c r="AI138" s="296"/>
    </row>
    <row r="139" spans="1:35" s="254" customFormat="1" hidden="1">
      <c r="A139" s="293"/>
      <c r="B139" s="292" t="e">
        <f>#REF!</f>
        <v>#REF!</v>
      </c>
      <c r="C139" s="1044" t="e">
        <f>#REF!</f>
        <v>#REF!</v>
      </c>
      <c r="D139" s="1044"/>
      <c r="E139" s="1044"/>
      <c r="F139" s="1044"/>
      <c r="G139" s="1044"/>
      <c r="H139" s="173"/>
      <c r="AE139" s="296"/>
      <c r="AF139" s="296"/>
      <c r="AH139" s="296"/>
      <c r="AI139" s="296"/>
    </row>
    <row r="140" spans="1:35" s="254" customFormat="1" ht="20.100000000000001" hidden="1" customHeight="1">
      <c r="A140" s="299" t="e">
        <f>#REF!</f>
        <v>#REF!</v>
      </c>
      <c r="B140" s="292" t="e">
        <f>#REF!</f>
        <v>#REF!</v>
      </c>
      <c r="C140" s="1044"/>
      <c r="D140" s="1044"/>
      <c r="E140" s="1044"/>
      <c r="F140" s="1044"/>
      <c r="G140" s="1044"/>
      <c r="H140" s="173"/>
      <c r="AE140" s="296"/>
      <c r="AF140" s="296"/>
      <c r="AH140" s="296"/>
      <c r="AI140" s="296"/>
    </row>
    <row r="141" spans="1:35" s="254" customFormat="1" hidden="1">
      <c r="A141" s="293" t="e">
        <f>#REF!</f>
        <v>#REF!</v>
      </c>
      <c r="B141" s="294" t="e">
        <f>#REF!</f>
        <v>#REF!</v>
      </c>
      <c r="C141" s="1044" t="e">
        <f>#REF!</f>
        <v>#REF!</v>
      </c>
      <c r="D141" s="1044"/>
      <c r="E141" s="1044"/>
      <c r="F141" s="1044"/>
      <c r="G141" s="1044"/>
      <c r="H141" s="173"/>
      <c r="AE141" s="296"/>
      <c r="AF141" s="296"/>
      <c r="AH141" s="295"/>
      <c r="AI141" s="296"/>
    </row>
    <row r="142" spans="1:35" s="254" customFormat="1" hidden="1">
      <c r="A142" s="293" t="e">
        <f>#REF!</f>
        <v>#REF!</v>
      </c>
      <c r="B142" s="294" t="e">
        <f>#REF!</f>
        <v>#REF!</v>
      </c>
      <c r="C142" s="1044" t="e">
        <f>#REF!</f>
        <v>#REF!</v>
      </c>
      <c r="D142" s="1044"/>
      <c r="E142" s="1044"/>
      <c r="F142" s="1044"/>
      <c r="G142" s="1044"/>
      <c r="H142" s="173"/>
      <c r="AE142" s="296"/>
      <c r="AF142" s="296"/>
      <c r="AH142" s="295"/>
      <c r="AI142" s="296"/>
    </row>
    <row r="143" spans="1:35" s="254" customFormat="1" hidden="1">
      <c r="A143" s="293" t="e">
        <f>#REF!</f>
        <v>#REF!</v>
      </c>
      <c r="B143" s="294" t="e">
        <f>#REF!</f>
        <v>#REF!</v>
      </c>
      <c r="C143" s="1044" t="e">
        <f>#REF!</f>
        <v>#REF!</v>
      </c>
      <c r="D143" s="1044"/>
      <c r="E143" s="1044"/>
      <c r="F143" s="1044"/>
      <c r="G143" s="1044"/>
      <c r="H143" s="173"/>
      <c r="AE143" s="296"/>
      <c r="AF143" s="296"/>
      <c r="AH143" s="295"/>
      <c r="AI143" s="296"/>
    </row>
    <row r="144" spans="1:35" s="254" customFormat="1" hidden="1">
      <c r="A144" s="293" t="e">
        <f>#REF!</f>
        <v>#REF!</v>
      </c>
      <c r="B144" s="294" t="e">
        <f>#REF!</f>
        <v>#REF!</v>
      </c>
      <c r="C144" s="1044" t="e">
        <f>#REF!</f>
        <v>#REF!</v>
      </c>
      <c r="D144" s="1044"/>
      <c r="E144" s="1044"/>
      <c r="F144" s="1044"/>
      <c r="G144" s="1044"/>
      <c r="H144" s="173"/>
      <c r="AE144" s="296"/>
      <c r="AF144" s="296"/>
      <c r="AH144" s="295"/>
      <c r="AI144" s="296"/>
    </row>
    <row r="145" spans="1:35" s="255" customFormat="1" ht="20.100000000000001" hidden="1" customHeight="1">
      <c r="A145" s="293"/>
      <c r="B145" s="292" t="e">
        <f>#REF!</f>
        <v>#REF!</v>
      </c>
      <c r="C145" s="1044" t="e">
        <f>#REF!</f>
        <v>#REF!</v>
      </c>
      <c r="D145" s="1044"/>
      <c r="E145" s="1044"/>
      <c r="F145" s="1044"/>
      <c r="G145" s="1044"/>
      <c r="H145" s="173"/>
      <c r="AE145" s="296"/>
      <c r="AF145" s="296"/>
      <c r="AH145" s="296"/>
      <c r="AI145" s="296"/>
    </row>
    <row r="146" spans="1:35" s="254" customFormat="1" ht="20.100000000000001" hidden="1" customHeight="1">
      <c r="A146" s="301"/>
      <c r="B146" s="292" t="e">
        <f>#REF!</f>
        <v>#REF!</v>
      </c>
      <c r="C146" s="1044" t="e">
        <f>#REF!</f>
        <v>#REF!</v>
      </c>
      <c r="D146" s="1044"/>
      <c r="E146" s="1044"/>
      <c r="F146" s="1044"/>
      <c r="G146" s="1044"/>
      <c r="H146" s="173"/>
      <c r="AE146" s="296"/>
      <c r="AF146" s="296"/>
      <c r="AH146" s="296"/>
      <c r="AI146" s="296"/>
    </row>
    <row r="147" spans="1:35" s="254" customFormat="1" hidden="1">
      <c r="A147" s="301"/>
      <c r="B147" s="292"/>
      <c r="C147" s="1044"/>
      <c r="D147" s="1044"/>
      <c r="E147" s="1044"/>
      <c r="F147" s="1044"/>
      <c r="G147" s="1044"/>
      <c r="H147" s="173"/>
      <c r="AE147" s="296"/>
      <c r="AF147" s="296"/>
      <c r="AH147" s="296"/>
      <c r="AI147" s="296"/>
    </row>
    <row r="148" spans="1:35" s="254" customFormat="1" ht="20.100000000000001" hidden="1" customHeight="1">
      <c r="A148" s="298" t="e">
        <f>#REF!</f>
        <v>#REF!</v>
      </c>
      <c r="B148" s="292" t="e">
        <f>#REF!</f>
        <v>#REF!</v>
      </c>
      <c r="C148" s="1044"/>
      <c r="D148" s="1044"/>
      <c r="E148" s="1044"/>
      <c r="F148" s="1044"/>
      <c r="G148" s="1044"/>
      <c r="H148" s="173"/>
      <c r="AE148" s="296"/>
      <c r="AF148" s="296"/>
      <c r="AH148" s="296"/>
      <c r="AI148" s="296"/>
    </row>
    <row r="149" spans="1:35" s="254" customFormat="1" ht="30" hidden="1" customHeight="1">
      <c r="A149" s="299" t="e">
        <f>#REF!</f>
        <v>#REF!</v>
      </c>
      <c r="B149" s="292" t="e">
        <f>#REF!</f>
        <v>#REF!</v>
      </c>
      <c r="C149" s="1044"/>
      <c r="D149" s="1044"/>
      <c r="E149" s="1044"/>
      <c r="F149" s="1044"/>
      <c r="G149" s="1044"/>
      <c r="H149" s="173"/>
      <c r="AE149" s="296"/>
      <c r="AF149" s="296"/>
      <c r="AH149" s="296"/>
      <c r="AI149" s="296"/>
    </row>
    <row r="150" spans="1:35" s="254" customFormat="1" hidden="1">
      <c r="A150" s="293" t="e">
        <f>#REF!</f>
        <v>#REF!</v>
      </c>
      <c r="B150" s="294" t="e">
        <f>#REF!</f>
        <v>#REF!</v>
      </c>
      <c r="C150" s="1044" t="e">
        <f>#REF!</f>
        <v>#REF!</v>
      </c>
      <c r="D150" s="1044"/>
      <c r="E150" s="1044"/>
      <c r="F150" s="1044"/>
      <c r="G150" s="1044"/>
      <c r="H150" s="173"/>
      <c r="AE150" s="296"/>
      <c r="AF150" s="296"/>
      <c r="AH150" s="295"/>
      <c r="AI150" s="296"/>
    </row>
    <row r="151" spans="1:35" s="254" customFormat="1" hidden="1">
      <c r="A151" s="293" t="e">
        <f>#REF!</f>
        <v>#REF!</v>
      </c>
      <c r="B151" s="294" t="e">
        <f>#REF!</f>
        <v>#REF!</v>
      </c>
      <c r="C151" s="1044" t="e">
        <f>#REF!</f>
        <v>#REF!</v>
      </c>
      <c r="D151" s="1044"/>
      <c r="E151" s="1044"/>
      <c r="F151" s="1044"/>
      <c r="G151" s="1044"/>
      <c r="H151" s="173"/>
      <c r="AE151" s="296"/>
      <c r="AF151" s="296"/>
      <c r="AH151" s="295"/>
      <c r="AI151" s="296"/>
    </row>
    <row r="152" spans="1:35" s="254" customFormat="1" hidden="1">
      <c r="A152" s="293" t="e">
        <f>#REF!</f>
        <v>#REF!</v>
      </c>
      <c r="B152" s="294" t="e">
        <f>#REF!</f>
        <v>#REF!</v>
      </c>
      <c r="C152" s="1044" t="e">
        <f>#REF!</f>
        <v>#REF!</v>
      </c>
      <c r="D152" s="1044"/>
      <c r="E152" s="1044"/>
      <c r="F152" s="1044"/>
      <c r="G152" s="1044"/>
      <c r="H152" s="173"/>
      <c r="AE152" s="296"/>
      <c r="AF152" s="296"/>
      <c r="AH152" s="295"/>
      <c r="AI152" s="296"/>
    </row>
    <row r="153" spans="1:35" s="254" customFormat="1" ht="20.100000000000001" hidden="1" customHeight="1">
      <c r="A153" s="302"/>
      <c r="B153" s="292" t="e">
        <f>#REF!</f>
        <v>#REF!</v>
      </c>
      <c r="C153" s="1044" t="e">
        <f>#REF!</f>
        <v>#REF!</v>
      </c>
      <c r="D153" s="1044"/>
      <c r="E153" s="1044"/>
      <c r="F153" s="1044"/>
      <c r="G153" s="1044"/>
      <c r="H153" s="173"/>
      <c r="AE153" s="296"/>
      <c r="AF153" s="296"/>
      <c r="AH153" s="296"/>
      <c r="AI153" s="296"/>
    </row>
    <row r="154" spans="1:35" s="254" customFormat="1" ht="20.100000000000001" hidden="1" customHeight="1">
      <c r="A154" s="301"/>
      <c r="B154" s="292" t="e">
        <f>#REF!</f>
        <v>#REF!</v>
      </c>
      <c r="C154" s="1044" t="e">
        <f>#REF!</f>
        <v>#REF!</v>
      </c>
      <c r="D154" s="1044"/>
      <c r="E154" s="1044"/>
      <c r="F154" s="1044"/>
      <c r="G154" s="1044"/>
      <c r="H154" s="173"/>
      <c r="AE154" s="296"/>
      <c r="AF154" s="296"/>
      <c r="AH154" s="296"/>
      <c r="AI154" s="296"/>
    </row>
    <row r="155" spans="1:35" s="254" customFormat="1" ht="20.100000000000001" hidden="1" customHeight="1">
      <c r="A155" s="291" t="e">
        <f>#REF!</f>
        <v>#REF!</v>
      </c>
      <c r="B155" s="292" t="e">
        <f>#REF!</f>
        <v>#REF!</v>
      </c>
      <c r="C155" s="1044"/>
      <c r="D155" s="1044"/>
      <c r="E155" s="1044"/>
      <c r="F155" s="1044"/>
      <c r="G155" s="1044"/>
      <c r="H155" s="173"/>
      <c r="AE155" s="296"/>
      <c r="AF155" s="296"/>
      <c r="AH155" s="296"/>
      <c r="AI155" s="296"/>
    </row>
    <row r="156" spans="1:35" s="254" customFormat="1" ht="30" hidden="1" customHeight="1">
      <c r="A156" s="298" t="e">
        <f>#REF!</f>
        <v>#REF!</v>
      </c>
      <c r="B156" s="292" t="e">
        <f>#REF!</f>
        <v>#REF!</v>
      </c>
      <c r="C156" s="1044"/>
      <c r="D156" s="1044"/>
      <c r="E156" s="1044"/>
      <c r="F156" s="1044"/>
      <c r="G156" s="1044"/>
      <c r="H156" s="173"/>
      <c r="AE156" s="296"/>
      <c r="AF156" s="296"/>
      <c r="AH156" s="296"/>
      <c r="AI156" s="296"/>
    </row>
    <row r="157" spans="1:35" s="254" customFormat="1" ht="20.100000000000001" hidden="1" customHeight="1">
      <c r="A157" s="293" t="e">
        <f>#REF!</f>
        <v>#REF!</v>
      </c>
      <c r="B157" s="294" t="e">
        <f>#REF!</f>
        <v>#REF!</v>
      </c>
      <c r="C157" s="1044" t="e">
        <f>#REF!</f>
        <v>#REF!</v>
      </c>
      <c r="D157" s="1044"/>
      <c r="E157" s="1044"/>
      <c r="F157" s="1044"/>
      <c r="G157" s="1044"/>
      <c r="H157" s="173"/>
      <c r="AE157" s="296"/>
      <c r="AF157" s="296"/>
      <c r="AH157" s="295"/>
      <c r="AI157" s="296"/>
    </row>
    <row r="158" spans="1:35" s="254" customFormat="1" ht="20.100000000000001" hidden="1" customHeight="1">
      <c r="A158" s="293" t="e">
        <f>#REF!</f>
        <v>#REF!</v>
      </c>
      <c r="B158" s="294" t="e">
        <f>#REF!</f>
        <v>#REF!</v>
      </c>
      <c r="C158" s="1044" t="e">
        <f>#REF!</f>
        <v>#REF!</v>
      </c>
      <c r="D158" s="1044"/>
      <c r="E158" s="1044"/>
      <c r="F158" s="1044"/>
      <c r="G158" s="1044"/>
      <c r="H158" s="173"/>
      <c r="AE158" s="296"/>
      <c r="AF158" s="296"/>
      <c r="AH158" s="295"/>
      <c r="AI158" s="296"/>
    </row>
    <row r="159" spans="1:35" s="254" customFormat="1" ht="20.100000000000001" hidden="1" customHeight="1">
      <c r="A159" s="293" t="e">
        <f>#REF!</f>
        <v>#REF!</v>
      </c>
      <c r="B159" s="294" t="e">
        <f>#REF!</f>
        <v>#REF!</v>
      </c>
      <c r="C159" s="1044" t="e">
        <f>#REF!</f>
        <v>#REF!</v>
      </c>
      <c r="D159" s="1044"/>
      <c r="E159" s="1044"/>
      <c r="F159" s="1044"/>
      <c r="G159" s="1044"/>
      <c r="H159" s="173"/>
      <c r="AE159" s="296"/>
      <c r="AF159" s="296"/>
      <c r="AH159" s="295"/>
      <c r="AI159" s="296"/>
    </row>
    <row r="160" spans="1:35" s="254" customFormat="1" ht="20.100000000000001" hidden="1" customHeight="1">
      <c r="A160" s="293" t="e">
        <f>#REF!</f>
        <v>#REF!</v>
      </c>
      <c r="B160" s="294" t="e">
        <f>#REF!</f>
        <v>#REF!</v>
      </c>
      <c r="C160" s="1044" t="e">
        <f>#REF!</f>
        <v>#REF!</v>
      </c>
      <c r="D160" s="1044"/>
      <c r="E160" s="1044"/>
      <c r="F160" s="1044"/>
      <c r="G160" s="1044"/>
      <c r="H160" s="173"/>
      <c r="AE160" s="296"/>
      <c r="AF160" s="296"/>
      <c r="AH160" s="295"/>
      <c r="AI160" s="296"/>
    </row>
    <row r="161" spans="1:35" s="254" customFormat="1" ht="20.100000000000001" hidden="1" customHeight="1">
      <c r="A161" s="293" t="e">
        <f>#REF!</f>
        <v>#REF!</v>
      </c>
      <c r="B161" s="294" t="e">
        <f>#REF!</f>
        <v>#REF!</v>
      </c>
      <c r="C161" s="1044" t="e">
        <f>#REF!</f>
        <v>#REF!</v>
      </c>
      <c r="D161" s="1044"/>
      <c r="E161" s="1044"/>
      <c r="F161" s="1044"/>
      <c r="G161" s="1044"/>
      <c r="H161" s="173"/>
      <c r="AE161" s="296"/>
      <c r="AF161" s="296"/>
      <c r="AH161" s="295"/>
      <c r="AI161" s="296"/>
    </row>
    <row r="162" spans="1:35" s="254" customFormat="1" ht="20.100000000000001" hidden="1" customHeight="1">
      <c r="A162" s="297"/>
      <c r="B162" s="292" t="e">
        <f>#REF!</f>
        <v>#REF!</v>
      </c>
      <c r="C162" s="1044" t="e">
        <f>#REF!</f>
        <v>#REF!</v>
      </c>
      <c r="D162" s="1044"/>
      <c r="E162" s="1044"/>
      <c r="F162" s="1044"/>
      <c r="G162" s="1044"/>
      <c r="H162" s="173"/>
      <c r="AE162" s="296"/>
      <c r="AF162" s="296"/>
      <c r="AH162" s="296"/>
      <c r="AI162" s="296"/>
    </row>
    <row r="163" spans="1:35" s="254" customFormat="1" ht="20.100000000000001" hidden="1" customHeight="1">
      <c r="A163" s="298" t="e">
        <f>#REF!</f>
        <v>#REF!</v>
      </c>
      <c r="B163" s="292" t="e">
        <f>#REF!</f>
        <v>#REF!</v>
      </c>
      <c r="C163" s="1044"/>
      <c r="D163" s="1044"/>
      <c r="E163" s="1044"/>
      <c r="F163" s="1044"/>
      <c r="G163" s="1044"/>
      <c r="H163" s="173"/>
      <c r="AE163" s="296"/>
      <c r="AF163" s="296"/>
      <c r="AH163" s="296"/>
      <c r="AI163" s="296"/>
    </row>
    <row r="164" spans="1:35" s="254" customFormat="1" ht="20.100000000000001" hidden="1" customHeight="1">
      <c r="A164" s="293" t="e">
        <f>#REF!</f>
        <v>#REF!</v>
      </c>
      <c r="B164" s="303" t="e">
        <f>#REF!</f>
        <v>#REF!</v>
      </c>
      <c r="C164" s="1044" t="e">
        <f>#REF!</f>
        <v>#REF!</v>
      </c>
      <c r="D164" s="1044"/>
      <c r="E164" s="1044"/>
      <c r="F164" s="1044"/>
      <c r="G164" s="1044"/>
      <c r="H164" s="173"/>
      <c r="AE164" s="296"/>
      <c r="AF164" s="296"/>
      <c r="AH164" s="295"/>
      <c r="AI164" s="296"/>
    </row>
    <row r="165" spans="1:35" s="254" customFormat="1" ht="20.100000000000001" hidden="1" customHeight="1">
      <c r="A165" s="293" t="e">
        <f>#REF!</f>
        <v>#REF!</v>
      </c>
      <c r="B165" s="303" t="e">
        <f>#REF!</f>
        <v>#REF!</v>
      </c>
      <c r="C165" s="1044" t="e">
        <f>#REF!</f>
        <v>#REF!</v>
      </c>
      <c r="D165" s="1044"/>
      <c r="E165" s="1044"/>
      <c r="F165" s="1044"/>
      <c r="G165" s="1044"/>
      <c r="H165" s="173"/>
      <c r="AE165" s="296"/>
      <c r="AF165" s="296"/>
      <c r="AH165" s="295"/>
      <c r="AI165" s="296"/>
    </row>
    <row r="166" spans="1:35" s="254" customFormat="1" ht="20.100000000000001" hidden="1" customHeight="1">
      <c r="A166" s="293" t="e">
        <f>#REF!</f>
        <v>#REF!</v>
      </c>
      <c r="B166" s="303" t="e">
        <f>#REF!</f>
        <v>#REF!</v>
      </c>
      <c r="C166" s="1044" t="e">
        <f>#REF!</f>
        <v>#REF!</v>
      </c>
      <c r="D166" s="1044"/>
      <c r="E166" s="1044"/>
      <c r="F166" s="1044"/>
      <c r="G166" s="1044"/>
      <c r="H166" s="173"/>
      <c r="AE166" s="296"/>
      <c r="AF166" s="296"/>
      <c r="AH166" s="295"/>
      <c r="AI166" s="296"/>
    </row>
    <row r="167" spans="1:35" s="254" customFormat="1" ht="20.100000000000001" hidden="1" customHeight="1">
      <c r="A167" s="293" t="e">
        <f>#REF!</f>
        <v>#REF!</v>
      </c>
      <c r="B167" s="303" t="e">
        <f>#REF!</f>
        <v>#REF!</v>
      </c>
      <c r="C167" s="1044" t="e">
        <f>#REF!</f>
        <v>#REF!</v>
      </c>
      <c r="D167" s="1044"/>
      <c r="E167" s="1044"/>
      <c r="F167" s="1044"/>
      <c r="G167" s="1044"/>
      <c r="H167" s="173"/>
      <c r="AE167" s="296"/>
      <c r="AF167" s="296"/>
      <c r="AH167" s="295"/>
      <c r="AI167" s="296"/>
    </row>
    <row r="168" spans="1:35" s="254" customFormat="1" ht="20.100000000000001" hidden="1" customHeight="1">
      <c r="A168" s="293" t="e">
        <f>#REF!</f>
        <v>#REF!</v>
      </c>
      <c r="B168" s="303" t="e">
        <f>#REF!</f>
        <v>#REF!</v>
      </c>
      <c r="C168" s="1044" t="e">
        <f>#REF!</f>
        <v>#REF!</v>
      </c>
      <c r="D168" s="1044"/>
      <c r="E168" s="1044"/>
      <c r="F168" s="1044"/>
      <c r="G168" s="1044"/>
      <c r="H168" s="173"/>
      <c r="AE168" s="296"/>
      <c r="AF168" s="296"/>
      <c r="AH168" s="295"/>
      <c r="AI168" s="296"/>
    </row>
    <row r="169" spans="1:35" s="254" customFormat="1" ht="20.100000000000001" hidden="1" customHeight="1">
      <c r="A169" s="293" t="e">
        <f>#REF!</f>
        <v>#REF!</v>
      </c>
      <c r="B169" s="303" t="e">
        <f>#REF!</f>
        <v>#REF!</v>
      </c>
      <c r="C169" s="1044" t="e">
        <f>#REF!</f>
        <v>#REF!</v>
      </c>
      <c r="D169" s="1044"/>
      <c r="E169" s="1044"/>
      <c r="F169" s="1044"/>
      <c r="G169" s="1044"/>
      <c r="H169" s="173"/>
      <c r="AE169" s="296"/>
      <c r="AF169" s="296"/>
      <c r="AH169" s="295"/>
      <c r="AI169" s="296"/>
    </row>
    <row r="170" spans="1:35" s="254" customFormat="1" ht="20.100000000000001" hidden="1" customHeight="1">
      <c r="A170" s="304"/>
      <c r="B170" s="292" t="e">
        <f>#REF!</f>
        <v>#REF!</v>
      </c>
      <c r="C170" s="1044" t="e">
        <f>#REF!</f>
        <v>#REF!</v>
      </c>
      <c r="D170" s="1044"/>
      <c r="E170" s="1044"/>
      <c r="F170" s="1044"/>
      <c r="G170" s="1044"/>
      <c r="H170" s="173"/>
      <c r="AE170" s="296"/>
      <c r="AF170" s="296"/>
      <c r="AH170" s="296"/>
      <c r="AI170" s="296"/>
    </row>
    <row r="171" spans="1:35" s="254" customFormat="1" ht="35.25" hidden="1" customHeight="1">
      <c r="A171" s="298" t="e">
        <f>#REF!</f>
        <v>#REF!</v>
      </c>
      <c r="B171" s="292" t="e">
        <f>#REF!</f>
        <v>#REF!</v>
      </c>
      <c r="C171" s="1044"/>
      <c r="D171" s="1044"/>
      <c r="E171" s="1044"/>
      <c r="F171" s="1044"/>
      <c r="G171" s="1044"/>
      <c r="H171" s="173"/>
      <c r="AE171" s="296"/>
      <c r="AF171" s="296"/>
      <c r="AH171" s="296"/>
      <c r="AI171" s="296"/>
    </row>
    <row r="172" spans="1:35" s="254" customFormat="1" ht="19.5" hidden="1" customHeight="1">
      <c r="A172" s="293" t="e">
        <f>#REF!</f>
        <v>#REF!</v>
      </c>
      <c r="B172" s="303" t="e">
        <f>#REF!</f>
        <v>#REF!</v>
      </c>
      <c r="C172" s="1044" t="e">
        <f>#REF!</f>
        <v>#REF!</v>
      </c>
      <c r="D172" s="1044"/>
      <c r="E172" s="1044"/>
      <c r="F172" s="1044"/>
      <c r="G172" s="1044"/>
      <c r="H172" s="173"/>
      <c r="AE172" s="296"/>
      <c r="AF172" s="296"/>
      <c r="AH172" s="295"/>
      <c r="AI172" s="296"/>
    </row>
    <row r="173" spans="1:35" s="254" customFormat="1" ht="19.5" hidden="1" customHeight="1">
      <c r="A173" s="293" t="e">
        <f>#REF!</f>
        <v>#REF!</v>
      </c>
      <c r="B173" s="303" t="e">
        <f>#REF!</f>
        <v>#REF!</v>
      </c>
      <c r="C173" s="1044" t="e">
        <f>#REF!</f>
        <v>#REF!</v>
      </c>
      <c r="D173" s="1044"/>
      <c r="E173" s="1044"/>
      <c r="F173" s="1044"/>
      <c r="G173" s="1044"/>
      <c r="H173" s="173"/>
      <c r="AE173" s="296"/>
      <c r="AF173" s="296"/>
      <c r="AH173" s="295"/>
      <c r="AI173" s="296"/>
    </row>
    <row r="174" spans="1:35" s="254" customFormat="1" ht="19.5" hidden="1" customHeight="1">
      <c r="A174" s="293" t="e">
        <f>#REF!</f>
        <v>#REF!</v>
      </c>
      <c r="B174" s="303" t="e">
        <f>#REF!</f>
        <v>#REF!</v>
      </c>
      <c r="C174" s="1044" t="e">
        <f>#REF!</f>
        <v>#REF!</v>
      </c>
      <c r="D174" s="1044"/>
      <c r="E174" s="1044"/>
      <c r="F174" s="1044"/>
      <c r="G174" s="1044"/>
      <c r="H174" s="173"/>
      <c r="AE174" s="296"/>
      <c r="AF174" s="296"/>
      <c r="AH174" s="295"/>
      <c r="AI174" s="296"/>
    </row>
    <row r="175" spans="1:35" s="254" customFormat="1" ht="19.5" hidden="1" customHeight="1">
      <c r="A175" s="293" t="e">
        <f>#REF!</f>
        <v>#REF!</v>
      </c>
      <c r="B175" s="303" t="e">
        <f>#REF!</f>
        <v>#REF!</v>
      </c>
      <c r="C175" s="1044" t="e">
        <f>#REF!</f>
        <v>#REF!</v>
      </c>
      <c r="D175" s="1044"/>
      <c r="E175" s="1044"/>
      <c r="F175" s="1044"/>
      <c r="G175" s="1044"/>
      <c r="H175" s="173"/>
      <c r="AE175" s="296"/>
      <c r="AF175" s="296"/>
      <c r="AH175" s="295"/>
      <c r="AI175" s="296"/>
    </row>
    <row r="176" spans="1:35" s="254" customFormat="1" ht="33" hidden="1" customHeight="1">
      <c r="A176" s="293" t="e">
        <f>#REF!</f>
        <v>#REF!</v>
      </c>
      <c r="B176" s="303" t="e">
        <f>#REF!</f>
        <v>#REF!</v>
      </c>
      <c r="C176" s="1044" t="e">
        <f>#REF!</f>
        <v>#REF!</v>
      </c>
      <c r="D176" s="1044"/>
      <c r="E176" s="1044"/>
      <c r="F176" s="1044"/>
      <c r="G176" s="1044"/>
      <c r="H176" s="173"/>
      <c r="AE176" s="296"/>
      <c r="AF176" s="296"/>
      <c r="AH176" s="295"/>
      <c r="AI176" s="296"/>
    </row>
    <row r="177" spans="1:35" s="254" customFormat="1" ht="19.5" hidden="1" customHeight="1">
      <c r="A177" s="293" t="e">
        <f>#REF!</f>
        <v>#REF!</v>
      </c>
      <c r="B177" s="303" t="e">
        <f>#REF!</f>
        <v>#REF!</v>
      </c>
      <c r="C177" s="1044" t="e">
        <f>#REF!</f>
        <v>#REF!</v>
      </c>
      <c r="D177" s="1044"/>
      <c r="E177" s="1044"/>
      <c r="F177" s="1044"/>
      <c r="G177" s="1044"/>
      <c r="H177" s="173"/>
      <c r="AE177" s="296"/>
      <c r="AF177" s="296"/>
      <c r="AH177" s="295"/>
      <c r="AI177" s="296"/>
    </row>
    <row r="178" spans="1:35" s="254" customFormat="1" ht="19.5" hidden="1" customHeight="1">
      <c r="A178" s="293" t="e">
        <f>#REF!</f>
        <v>#REF!</v>
      </c>
      <c r="B178" s="303" t="e">
        <f>#REF!</f>
        <v>#REF!</v>
      </c>
      <c r="C178" s="1044" t="e">
        <f>#REF!</f>
        <v>#REF!</v>
      </c>
      <c r="D178" s="1044"/>
      <c r="E178" s="1044"/>
      <c r="F178" s="1044"/>
      <c r="G178" s="1044"/>
      <c r="H178" s="173"/>
      <c r="AE178" s="296"/>
      <c r="AF178" s="296"/>
      <c r="AH178" s="295"/>
      <c r="AI178" s="296"/>
    </row>
    <row r="179" spans="1:35" s="254" customFormat="1" ht="19.5" hidden="1" customHeight="1">
      <c r="A179" s="293" t="e">
        <f>#REF!</f>
        <v>#REF!</v>
      </c>
      <c r="B179" s="303" t="e">
        <f>#REF!</f>
        <v>#REF!</v>
      </c>
      <c r="C179" s="1044" t="e">
        <f>#REF!</f>
        <v>#REF!</v>
      </c>
      <c r="D179" s="1044"/>
      <c r="E179" s="1044"/>
      <c r="F179" s="1044"/>
      <c r="G179" s="1044"/>
      <c r="H179" s="173"/>
      <c r="AE179" s="296"/>
      <c r="AF179" s="296"/>
      <c r="AH179" s="295"/>
      <c r="AI179" s="296"/>
    </row>
    <row r="180" spans="1:35" s="254" customFormat="1" ht="19.5" hidden="1" customHeight="1">
      <c r="A180" s="293" t="e">
        <f>#REF!</f>
        <v>#REF!</v>
      </c>
      <c r="B180" s="303" t="e">
        <f>#REF!</f>
        <v>#REF!</v>
      </c>
      <c r="C180" s="1044" t="e">
        <f>#REF!</f>
        <v>#REF!</v>
      </c>
      <c r="D180" s="1044"/>
      <c r="E180" s="1044"/>
      <c r="F180" s="1044"/>
      <c r="G180" s="1044"/>
      <c r="H180" s="173"/>
      <c r="AE180" s="296"/>
      <c r="AF180" s="296"/>
      <c r="AH180" s="295"/>
      <c r="AI180" s="296"/>
    </row>
    <row r="181" spans="1:35" s="254" customFormat="1" ht="19.5" hidden="1" customHeight="1">
      <c r="A181" s="304"/>
      <c r="B181" s="292" t="e">
        <f>#REF!</f>
        <v>#REF!</v>
      </c>
      <c r="C181" s="1044" t="e">
        <f>#REF!</f>
        <v>#REF!</v>
      </c>
      <c r="D181" s="1044"/>
      <c r="E181" s="1044"/>
      <c r="F181" s="1044"/>
      <c r="G181" s="1044"/>
      <c r="H181" s="173"/>
      <c r="AE181" s="296"/>
      <c r="AF181" s="296"/>
      <c r="AH181" s="296"/>
      <c r="AI181" s="296"/>
    </row>
    <row r="182" spans="1:35" s="254" customFormat="1" ht="19.5" hidden="1" customHeight="1">
      <c r="A182" s="298" t="e">
        <f>#REF!</f>
        <v>#REF!</v>
      </c>
      <c r="B182" s="292" t="e">
        <f>#REF!</f>
        <v>#REF!</v>
      </c>
      <c r="C182" s="1044"/>
      <c r="D182" s="1044"/>
      <c r="E182" s="1044"/>
      <c r="F182" s="1044"/>
      <c r="G182" s="1044"/>
      <c r="H182" s="173"/>
      <c r="AE182" s="296"/>
      <c r="AF182" s="296"/>
      <c r="AH182" s="296"/>
      <c r="AI182" s="296"/>
    </row>
    <row r="183" spans="1:35" s="254" customFormat="1" ht="19.5" hidden="1" customHeight="1">
      <c r="A183" s="293" t="e">
        <f>#REF!</f>
        <v>#REF!</v>
      </c>
      <c r="B183" s="294" t="e">
        <f>#REF!</f>
        <v>#REF!</v>
      </c>
      <c r="C183" s="1044" t="e">
        <f>#REF!</f>
        <v>#REF!</v>
      </c>
      <c r="D183" s="1044"/>
      <c r="E183" s="1044"/>
      <c r="F183" s="1044"/>
      <c r="G183" s="1044"/>
      <c r="H183" s="173"/>
      <c r="AE183" s="296"/>
      <c r="AF183" s="296"/>
      <c r="AH183" s="295"/>
      <c r="AI183" s="296"/>
    </row>
    <row r="184" spans="1:35" s="254" customFormat="1" ht="19.5" hidden="1" customHeight="1">
      <c r="A184" s="293" t="e">
        <f>#REF!</f>
        <v>#REF!</v>
      </c>
      <c r="B184" s="294" t="e">
        <f>#REF!</f>
        <v>#REF!</v>
      </c>
      <c r="C184" s="1044" t="e">
        <f>#REF!</f>
        <v>#REF!</v>
      </c>
      <c r="D184" s="1044"/>
      <c r="E184" s="1044"/>
      <c r="F184" s="1044"/>
      <c r="G184" s="1044"/>
      <c r="H184" s="173"/>
      <c r="AE184" s="296"/>
      <c r="AF184" s="296"/>
      <c r="AH184" s="295"/>
      <c r="AI184" s="296"/>
    </row>
    <row r="185" spans="1:35" s="254" customFormat="1" ht="19.5" hidden="1" customHeight="1">
      <c r="A185" s="293" t="e">
        <f>#REF!</f>
        <v>#REF!</v>
      </c>
      <c r="B185" s="294" t="e">
        <f>#REF!</f>
        <v>#REF!</v>
      </c>
      <c r="C185" s="1044" t="e">
        <f>#REF!</f>
        <v>#REF!</v>
      </c>
      <c r="D185" s="1044"/>
      <c r="E185" s="1044"/>
      <c r="F185" s="1044"/>
      <c r="G185" s="1044"/>
      <c r="H185" s="173"/>
      <c r="AE185" s="296"/>
      <c r="AF185" s="296"/>
      <c r="AH185" s="295"/>
      <c r="AI185" s="296"/>
    </row>
    <row r="186" spans="1:35" s="254" customFormat="1" ht="19.5" hidden="1" customHeight="1">
      <c r="A186" s="304"/>
      <c r="B186" s="292" t="e">
        <f>#REF!</f>
        <v>#REF!</v>
      </c>
      <c r="C186" s="1044" t="e">
        <f>#REF!</f>
        <v>#REF!</v>
      </c>
      <c r="D186" s="1044"/>
      <c r="E186" s="1044"/>
      <c r="F186" s="1044"/>
      <c r="G186" s="1044"/>
      <c r="H186" s="173"/>
      <c r="AE186" s="296"/>
      <c r="AF186" s="296"/>
      <c r="AH186" s="296"/>
      <c r="AI186" s="296"/>
    </row>
    <row r="187" spans="1:35" s="254" customFormat="1" ht="33" hidden="1" customHeight="1">
      <c r="A187" s="298" t="e">
        <f>#REF!</f>
        <v>#REF!</v>
      </c>
      <c r="B187" s="292" t="e">
        <f>#REF!</f>
        <v>#REF!</v>
      </c>
      <c r="C187" s="1044"/>
      <c r="D187" s="1044"/>
      <c r="E187" s="1044"/>
      <c r="F187" s="1044"/>
      <c r="G187" s="1044"/>
      <c r="H187" s="173"/>
      <c r="AE187" s="296"/>
      <c r="AF187" s="296"/>
      <c r="AH187" s="296"/>
      <c r="AI187" s="296"/>
    </row>
    <row r="188" spans="1:35" s="254" customFormat="1" ht="19.5" hidden="1" customHeight="1">
      <c r="A188" s="304" t="e">
        <f>#REF!</f>
        <v>#REF!</v>
      </c>
      <c r="B188" s="294" t="e">
        <f>#REF!</f>
        <v>#REF!</v>
      </c>
      <c r="C188" s="1044" t="e">
        <f>#REF!</f>
        <v>#REF!</v>
      </c>
      <c r="D188" s="1044"/>
      <c r="E188" s="1044"/>
      <c r="F188" s="1044"/>
      <c r="G188" s="1044"/>
      <c r="H188" s="173"/>
      <c r="AE188" s="296"/>
      <c r="AF188" s="296"/>
      <c r="AH188" s="295"/>
      <c r="AI188" s="296"/>
    </row>
    <row r="189" spans="1:35" s="254" customFormat="1" ht="19.5" hidden="1" customHeight="1">
      <c r="A189" s="304" t="e">
        <f>#REF!</f>
        <v>#REF!</v>
      </c>
      <c r="B189" s="294" t="e">
        <f>#REF!</f>
        <v>#REF!</v>
      </c>
      <c r="C189" s="1044" t="e">
        <f>#REF!</f>
        <v>#REF!</v>
      </c>
      <c r="D189" s="1044"/>
      <c r="E189" s="1044"/>
      <c r="F189" s="1044"/>
      <c r="G189" s="1044"/>
      <c r="H189" s="173"/>
      <c r="AE189" s="296"/>
      <c r="AF189" s="296"/>
      <c r="AH189" s="295"/>
      <c r="AI189" s="296"/>
    </row>
    <row r="190" spans="1:35" s="254" customFormat="1" ht="19.5" hidden="1" customHeight="1">
      <c r="A190" s="304" t="e">
        <f>#REF!</f>
        <v>#REF!</v>
      </c>
      <c r="B190" s="294" t="e">
        <f>#REF!</f>
        <v>#REF!</v>
      </c>
      <c r="C190" s="1044" t="e">
        <f>#REF!</f>
        <v>#REF!</v>
      </c>
      <c r="D190" s="1044"/>
      <c r="E190" s="1044"/>
      <c r="F190" s="1044"/>
      <c r="G190" s="1044"/>
      <c r="H190" s="173"/>
      <c r="AE190" s="296"/>
      <c r="AF190" s="296"/>
      <c r="AH190" s="295"/>
      <c r="AI190" s="296"/>
    </row>
    <row r="191" spans="1:35" s="254" customFormat="1" ht="19.5" hidden="1" customHeight="1">
      <c r="A191" s="304"/>
      <c r="B191" s="292" t="e">
        <f>#REF!</f>
        <v>#REF!</v>
      </c>
      <c r="C191" s="1044" t="e">
        <f>#REF!</f>
        <v>#REF!</v>
      </c>
      <c r="D191" s="1044"/>
      <c r="E191" s="1044"/>
      <c r="F191" s="1044"/>
      <c r="G191" s="1044"/>
      <c r="H191" s="173"/>
      <c r="AE191" s="296"/>
      <c r="AF191" s="296"/>
      <c r="AH191" s="296"/>
      <c r="AI191" s="296"/>
    </row>
    <row r="192" spans="1:35" s="254" customFormat="1" ht="19.5" hidden="1" customHeight="1">
      <c r="A192" s="298" t="e">
        <f>#REF!</f>
        <v>#REF!</v>
      </c>
      <c r="B192" s="292" t="e">
        <f>#REF!</f>
        <v>#REF!</v>
      </c>
      <c r="C192" s="1044"/>
      <c r="D192" s="1044"/>
      <c r="E192" s="1044"/>
      <c r="F192" s="1044"/>
      <c r="G192" s="1044"/>
      <c r="H192" s="173"/>
      <c r="AE192" s="296"/>
      <c r="AF192" s="296"/>
      <c r="AH192" s="296"/>
      <c r="AI192" s="296"/>
    </row>
    <row r="193" spans="1:35" s="254" customFormat="1" ht="19.5" hidden="1" customHeight="1">
      <c r="A193" s="293" t="e">
        <f>#REF!</f>
        <v>#REF!</v>
      </c>
      <c r="B193" s="294" t="e">
        <f>#REF!</f>
        <v>#REF!</v>
      </c>
      <c r="C193" s="1044" t="e">
        <f>#REF!</f>
        <v>#REF!</v>
      </c>
      <c r="D193" s="1044"/>
      <c r="E193" s="1044"/>
      <c r="F193" s="1044"/>
      <c r="G193" s="1044"/>
      <c r="H193" s="173"/>
      <c r="AE193" s="296"/>
      <c r="AF193" s="296"/>
      <c r="AH193" s="295"/>
      <c r="AI193" s="296"/>
    </row>
    <row r="194" spans="1:35" s="254" customFormat="1" ht="19.5" hidden="1" customHeight="1">
      <c r="A194" s="293" t="e">
        <f>#REF!</f>
        <v>#REF!</v>
      </c>
      <c r="B194" s="294" t="e">
        <f>#REF!</f>
        <v>#REF!</v>
      </c>
      <c r="C194" s="1044" t="e">
        <f>#REF!</f>
        <v>#REF!</v>
      </c>
      <c r="D194" s="1044"/>
      <c r="E194" s="1044"/>
      <c r="F194" s="1044"/>
      <c r="G194" s="1044"/>
      <c r="H194" s="173"/>
      <c r="AE194" s="296"/>
      <c r="AF194" s="296"/>
      <c r="AH194" s="295"/>
      <c r="AI194" s="296"/>
    </row>
    <row r="195" spans="1:35" s="254" customFormat="1" ht="19.5" hidden="1" customHeight="1">
      <c r="A195" s="304"/>
      <c r="B195" s="292" t="e">
        <f>#REF!</f>
        <v>#REF!</v>
      </c>
      <c r="C195" s="1044" t="e">
        <f>#REF!</f>
        <v>#REF!</v>
      </c>
      <c r="D195" s="1044"/>
      <c r="E195" s="1044"/>
      <c r="F195" s="1044"/>
      <c r="G195" s="1044"/>
      <c r="H195" s="173"/>
      <c r="AE195" s="296"/>
      <c r="AF195" s="296"/>
      <c r="AH195" s="296"/>
      <c r="AI195" s="296"/>
    </row>
    <row r="196" spans="1:35" s="254" customFormat="1" ht="33" hidden="1" customHeight="1">
      <c r="A196" s="298" t="e">
        <f>#REF!</f>
        <v>#REF!</v>
      </c>
      <c r="B196" s="292" t="e">
        <f>#REF!</f>
        <v>#REF!</v>
      </c>
      <c r="C196" s="1044"/>
      <c r="D196" s="1044"/>
      <c r="E196" s="1044"/>
      <c r="F196" s="1044"/>
      <c r="G196" s="1044"/>
      <c r="H196" s="173"/>
      <c r="AE196" s="296"/>
      <c r="AF196" s="296"/>
      <c r="AH196" s="296"/>
      <c r="AI196" s="296"/>
    </row>
    <row r="197" spans="1:35" s="254" customFormat="1" ht="19.5" hidden="1" customHeight="1">
      <c r="A197" s="293" t="e">
        <f>#REF!</f>
        <v>#REF!</v>
      </c>
      <c r="B197" s="294" t="e">
        <f>#REF!</f>
        <v>#REF!</v>
      </c>
      <c r="C197" s="1044" t="e">
        <f>#REF!</f>
        <v>#REF!</v>
      </c>
      <c r="D197" s="1044"/>
      <c r="E197" s="1044"/>
      <c r="F197" s="1044"/>
      <c r="G197" s="1044"/>
      <c r="H197" s="173"/>
      <c r="AE197" s="296"/>
      <c r="AF197" s="296"/>
      <c r="AH197" s="295"/>
      <c r="AI197" s="296"/>
    </row>
    <row r="198" spans="1:35" s="254" customFormat="1" ht="19.5" hidden="1" customHeight="1">
      <c r="A198" s="293" t="e">
        <f>#REF!</f>
        <v>#REF!</v>
      </c>
      <c r="B198" s="294" t="e">
        <f>#REF!</f>
        <v>#REF!</v>
      </c>
      <c r="C198" s="1044" t="e">
        <f>#REF!</f>
        <v>#REF!</v>
      </c>
      <c r="D198" s="1044"/>
      <c r="E198" s="1044"/>
      <c r="F198" s="1044"/>
      <c r="G198" s="1044"/>
      <c r="H198" s="173"/>
      <c r="AE198" s="296"/>
      <c r="AF198" s="296"/>
      <c r="AH198" s="295"/>
      <c r="AI198" s="296"/>
    </row>
    <row r="199" spans="1:35" s="254" customFormat="1" ht="19.5" hidden="1" customHeight="1">
      <c r="A199" s="293" t="e">
        <f>#REF!</f>
        <v>#REF!</v>
      </c>
      <c r="B199" s="294" t="e">
        <f>#REF!</f>
        <v>#REF!</v>
      </c>
      <c r="C199" s="1044" t="e">
        <f>#REF!</f>
        <v>#REF!</v>
      </c>
      <c r="D199" s="1044"/>
      <c r="E199" s="1044"/>
      <c r="F199" s="1044"/>
      <c r="G199" s="1044"/>
      <c r="H199" s="173"/>
      <c r="AE199" s="296"/>
      <c r="AF199" s="296"/>
      <c r="AH199" s="295"/>
      <c r="AI199" s="296"/>
    </row>
    <row r="200" spans="1:35" s="254" customFormat="1" ht="19.5" hidden="1" customHeight="1">
      <c r="A200" s="293" t="e">
        <f>#REF!</f>
        <v>#REF!</v>
      </c>
      <c r="B200" s="294" t="e">
        <f>#REF!</f>
        <v>#REF!</v>
      </c>
      <c r="C200" s="1044" t="e">
        <f>#REF!</f>
        <v>#REF!</v>
      </c>
      <c r="D200" s="1044"/>
      <c r="E200" s="1044"/>
      <c r="F200" s="1044"/>
      <c r="G200" s="1044"/>
      <c r="H200" s="173"/>
      <c r="AE200" s="296"/>
      <c r="AF200" s="296"/>
      <c r="AH200" s="295"/>
      <c r="AI200" s="296"/>
    </row>
    <row r="201" spans="1:35" s="254" customFormat="1" ht="19.5" hidden="1" customHeight="1">
      <c r="A201" s="293" t="e">
        <f>#REF!</f>
        <v>#REF!</v>
      </c>
      <c r="B201" s="294" t="e">
        <f>#REF!</f>
        <v>#REF!</v>
      </c>
      <c r="C201" s="1044" t="e">
        <f>#REF!</f>
        <v>#REF!</v>
      </c>
      <c r="D201" s="1044"/>
      <c r="E201" s="1044"/>
      <c r="F201" s="1044"/>
      <c r="G201" s="1044"/>
      <c r="H201" s="173"/>
      <c r="AE201" s="296"/>
      <c r="AF201" s="296"/>
      <c r="AH201" s="295"/>
      <c r="AI201" s="296"/>
    </row>
    <row r="202" spans="1:35" s="254" customFormat="1" ht="19.5" hidden="1" customHeight="1">
      <c r="A202" s="293" t="e">
        <f>#REF!</f>
        <v>#REF!</v>
      </c>
      <c r="B202" s="294" t="e">
        <f>#REF!</f>
        <v>#REF!</v>
      </c>
      <c r="C202" s="1044" t="e">
        <f>#REF!</f>
        <v>#REF!</v>
      </c>
      <c r="D202" s="1044"/>
      <c r="E202" s="1044"/>
      <c r="F202" s="1044"/>
      <c r="G202" s="1044"/>
      <c r="H202" s="173"/>
      <c r="AE202" s="296"/>
      <c r="AF202" s="296"/>
      <c r="AH202" s="295"/>
      <c r="AI202" s="296"/>
    </row>
    <row r="203" spans="1:35" s="254" customFormat="1" ht="19.5" hidden="1" customHeight="1">
      <c r="A203" s="304"/>
      <c r="B203" s="292" t="e">
        <f>#REF!</f>
        <v>#REF!</v>
      </c>
      <c r="C203" s="1044" t="e">
        <f>#REF!</f>
        <v>#REF!</v>
      </c>
      <c r="D203" s="1044"/>
      <c r="E203" s="1044"/>
      <c r="F203" s="1044"/>
      <c r="G203" s="1044"/>
      <c r="H203" s="173"/>
      <c r="AE203" s="296"/>
      <c r="AF203" s="296"/>
      <c r="AH203" s="296"/>
      <c r="AI203" s="296"/>
    </row>
    <row r="204" spans="1:35" s="254" customFormat="1" ht="33" hidden="1" customHeight="1">
      <c r="A204" s="298" t="e">
        <f>#REF!</f>
        <v>#REF!</v>
      </c>
      <c r="B204" s="292" t="e">
        <f>#REF!</f>
        <v>#REF!</v>
      </c>
      <c r="C204" s="1044"/>
      <c r="D204" s="1044"/>
      <c r="E204" s="1044"/>
      <c r="F204" s="1044"/>
      <c r="G204" s="1044"/>
      <c r="H204" s="173"/>
      <c r="AE204" s="296"/>
      <c r="AF204" s="296"/>
      <c r="AH204" s="296"/>
      <c r="AI204" s="296"/>
    </row>
    <row r="205" spans="1:35" s="254" customFormat="1" ht="33" hidden="1" customHeight="1">
      <c r="A205" s="293" t="e">
        <f>#REF!</f>
        <v>#REF!</v>
      </c>
      <c r="B205" s="294" t="e">
        <f>#REF!</f>
        <v>#REF!</v>
      </c>
      <c r="C205" s="1044" t="e">
        <f>#REF!</f>
        <v>#REF!</v>
      </c>
      <c r="D205" s="1044"/>
      <c r="E205" s="1044"/>
      <c r="F205" s="1044"/>
      <c r="G205" s="1044"/>
      <c r="H205" s="173"/>
      <c r="AE205" s="296"/>
      <c r="AF205" s="296"/>
      <c r="AH205" s="295"/>
      <c r="AI205" s="296"/>
    </row>
    <row r="206" spans="1:35" s="254" customFormat="1" ht="19.5" hidden="1" customHeight="1">
      <c r="A206" s="293" t="e">
        <f>#REF!</f>
        <v>#REF!</v>
      </c>
      <c r="B206" s="294" t="e">
        <f>#REF!</f>
        <v>#REF!</v>
      </c>
      <c r="C206" s="1044" t="e">
        <f>#REF!</f>
        <v>#REF!</v>
      </c>
      <c r="D206" s="1044"/>
      <c r="E206" s="1044"/>
      <c r="F206" s="1044"/>
      <c r="G206" s="1044"/>
      <c r="H206" s="173"/>
      <c r="AE206" s="296"/>
      <c r="AF206" s="296"/>
      <c r="AH206" s="295"/>
      <c r="AI206" s="296"/>
    </row>
    <row r="207" spans="1:35" s="254" customFormat="1" ht="19.5" hidden="1" customHeight="1">
      <c r="A207" s="293" t="e">
        <f>#REF!</f>
        <v>#REF!</v>
      </c>
      <c r="B207" s="294" t="e">
        <f>#REF!</f>
        <v>#REF!</v>
      </c>
      <c r="C207" s="1044" t="e">
        <f>#REF!</f>
        <v>#REF!</v>
      </c>
      <c r="D207" s="1044"/>
      <c r="E207" s="1044"/>
      <c r="F207" s="1044"/>
      <c r="G207" s="1044"/>
      <c r="H207" s="173"/>
      <c r="AE207" s="296"/>
      <c r="AF207" s="296"/>
      <c r="AH207" s="295"/>
      <c r="AI207" s="296"/>
    </row>
    <row r="208" spans="1:35" s="254" customFormat="1" ht="19.5" hidden="1" customHeight="1">
      <c r="A208" s="304" t="e">
        <f>#REF!</f>
        <v>#REF!</v>
      </c>
      <c r="B208" s="292" t="e">
        <f>#REF!</f>
        <v>#REF!</v>
      </c>
      <c r="C208" s="1044" t="e">
        <f>#REF!</f>
        <v>#REF!</v>
      </c>
      <c r="D208" s="1044"/>
      <c r="E208" s="1044"/>
      <c r="F208" s="1044"/>
      <c r="G208" s="1044"/>
      <c r="H208" s="173"/>
      <c r="AE208" s="296"/>
      <c r="AF208" s="296"/>
      <c r="AH208" s="296"/>
      <c r="AI208" s="296"/>
    </row>
    <row r="209" spans="1:35" s="254" customFormat="1" ht="33" hidden="1" customHeight="1">
      <c r="A209" s="298" t="e">
        <f>#REF!</f>
        <v>#REF!</v>
      </c>
      <c r="B209" s="292" t="e">
        <f>#REF!</f>
        <v>#REF!</v>
      </c>
      <c r="C209" s="1044"/>
      <c r="D209" s="1044"/>
      <c r="E209" s="1044"/>
      <c r="F209" s="1044"/>
      <c r="G209" s="1044"/>
      <c r="H209" s="173"/>
      <c r="AE209" s="296"/>
      <c r="AF209" s="296"/>
      <c r="AH209" s="296"/>
      <c r="AI209" s="296"/>
    </row>
    <row r="210" spans="1:35" s="254" customFormat="1" ht="19.5" hidden="1" customHeight="1">
      <c r="A210" s="293" t="e">
        <f>#REF!</f>
        <v>#REF!</v>
      </c>
      <c r="B210" s="294" t="e">
        <f>#REF!</f>
        <v>#REF!</v>
      </c>
      <c r="C210" s="1044" t="e">
        <f>#REF!</f>
        <v>#REF!</v>
      </c>
      <c r="D210" s="1044"/>
      <c r="E210" s="1044"/>
      <c r="F210" s="1044"/>
      <c r="G210" s="1044"/>
      <c r="H210" s="173"/>
      <c r="AE210" s="296"/>
      <c r="AF210" s="296"/>
      <c r="AH210" s="295"/>
      <c r="AI210" s="296"/>
    </row>
    <row r="211" spans="1:35" s="254" customFormat="1" ht="19.5" hidden="1" customHeight="1">
      <c r="A211" s="293" t="e">
        <f>#REF!</f>
        <v>#REF!</v>
      </c>
      <c r="B211" s="294" t="e">
        <f>#REF!</f>
        <v>#REF!</v>
      </c>
      <c r="C211" s="1044" t="e">
        <f>#REF!</f>
        <v>#REF!</v>
      </c>
      <c r="D211" s="1044"/>
      <c r="E211" s="1044"/>
      <c r="F211" s="1044"/>
      <c r="G211" s="1044"/>
      <c r="H211" s="173"/>
      <c r="AE211" s="296"/>
      <c r="AF211" s="296"/>
      <c r="AH211" s="295"/>
      <c r="AI211" s="296"/>
    </row>
    <row r="212" spans="1:35" s="254" customFormat="1" ht="32.25" hidden="1" customHeight="1">
      <c r="A212" s="293" t="e">
        <f>#REF!</f>
        <v>#REF!</v>
      </c>
      <c r="B212" s="294" t="e">
        <f>#REF!</f>
        <v>#REF!</v>
      </c>
      <c r="C212" s="1044" t="e">
        <f>#REF!</f>
        <v>#REF!</v>
      </c>
      <c r="D212" s="1044"/>
      <c r="E212" s="1044"/>
      <c r="F212" s="1044"/>
      <c r="G212" s="1044"/>
      <c r="H212" s="173"/>
      <c r="AE212" s="296"/>
      <c r="AF212" s="296"/>
      <c r="AH212" s="295"/>
      <c r="AI212" s="296"/>
    </row>
    <row r="213" spans="1:35" s="254" customFormat="1" ht="19.5" hidden="1" customHeight="1">
      <c r="A213" s="293" t="e">
        <f>#REF!</f>
        <v>#REF!</v>
      </c>
      <c r="B213" s="294" t="e">
        <f>#REF!</f>
        <v>#REF!</v>
      </c>
      <c r="C213" s="1044" t="e">
        <f>#REF!</f>
        <v>#REF!</v>
      </c>
      <c r="D213" s="1044"/>
      <c r="E213" s="1044"/>
      <c r="F213" s="1044"/>
      <c r="G213" s="1044"/>
      <c r="H213" s="173"/>
      <c r="AE213" s="296"/>
      <c r="AF213" s="296"/>
      <c r="AH213" s="295"/>
      <c r="AI213" s="296"/>
    </row>
    <row r="214" spans="1:35" s="254" customFormat="1" ht="19.5" hidden="1" customHeight="1">
      <c r="A214" s="297"/>
      <c r="B214" s="292" t="e">
        <f>#REF!</f>
        <v>#REF!</v>
      </c>
      <c r="C214" s="1044" t="e">
        <f>#REF!</f>
        <v>#REF!</v>
      </c>
      <c r="D214" s="1044"/>
      <c r="E214" s="1044"/>
      <c r="F214" s="1044"/>
      <c r="G214" s="1044"/>
      <c r="H214" s="174"/>
      <c r="AE214" s="296"/>
      <c r="AF214" s="296"/>
      <c r="AH214" s="296"/>
      <c r="AI214" s="296"/>
    </row>
    <row r="215" spans="1:35" s="254" customFormat="1" hidden="1">
      <c r="A215" s="300"/>
      <c r="B215" s="292" t="e">
        <f>#REF!</f>
        <v>#REF!</v>
      </c>
      <c r="C215" s="1044" t="e">
        <f>#REF!</f>
        <v>#REF!</v>
      </c>
      <c r="D215" s="1044"/>
      <c r="E215" s="1044"/>
      <c r="F215" s="1044"/>
      <c r="G215" s="1044"/>
      <c r="H215" s="174"/>
      <c r="AE215" s="296"/>
      <c r="AF215" s="296"/>
      <c r="AH215" s="296"/>
      <c r="AI215" s="296"/>
    </row>
    <row r="216" spans="1:35" s="254" customFormat="1" ht="19.5" hidden="1" customHeight="1">
      <c r="A216" s="301"/>
      <c r="B216" s="292" t="e">
        <f>#REF!</f>
        <v>#REF!</v>
      </c>
      <c r="C216" s="1044" t="e">
        <f>#REF!</f>
        <v>#REF!</v>
      </c>
      <c r="D216" s="1044"/>
      <c r="E216" s="1044"/>
      <c r="F216" s="1044"/>
      <c r="G216" s="1044"/>
      <c r="H216" s="174"/>
      <c r="AE216" s="296"/>
      <c r="AF216" s="296"/>
      <c r="AH216" s="296"/>
      <c r="AI216" s="296"/>
    </row>
    <row r="217" spans="1:35" s="171" customFormat="1">
      <c r="A217" s="216"/>
      <c r="B217" s="209"/>
      <c r="C217" s="1047"/>
      <c r="D217" s="1047"/>
      <c r="E217" s="1047"/>
      <c r="F217" s="1047"/>
      <c r="G217" s="1047"/>
      <c r="H217" s="243"/>
      <c r="I217" s="254"/>
      <c r="J217" s="254"/>
      <c r="K217" s="254"/>
      <c r="L217" s="254"/>
    </row>
    <row r="218" spans="1:35" s="171" customFormat="1">
      <c r="A218" s="191"/>
      <c r="B218" s="179"/>
      <c r="C218" s="179"/>
      <c r="D218" s="179"/>
      <c r="E218" s="179"/>
      <c r="F218" s="179"/>
      <c r="G218" s="179"/>
      <c r="H218" s="243"/>
      <c r="I218" s="254"/>
      <c r="J218" s="254"/>
      <c r="K218" s="254"/>
      <c r="L218" s="254"/>
    </row>
    <row r="219" spans="1:35" s="171" customFormat="1">
      <c r="A219" s="191"/>
      <c r="B219" s="179"/>
      <c r="C219" s="179"/>
      <c r="D219" s="179"/>
      <c r="E219" s="179"/>
      <c r="F219" s="179"/>
      <c r="G219" s="179"/>
      <c r="H219" s="243"/>
      <c r="I219" s="254"/>
      <c r="J219" s="254"/>
      <c r="K219" s="254"/>
      <c r="L219" s="254"/>
    </row>
  </sheetData>
  <sheetProtection formatColumns="0" formatRows="0" selectLockedCells="1"/>
  <customSheetViews>
    <customSheetView guid="{B48B8B4C-A880-453D-8729-90D004BEF0DB}"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1"/>
      <headerFooter alignWithMargins="0">
        <oddFooter>&amp;R&amp;"Book Antiqua,Bold"&amp;10Schedule-7/ Page &amp;P of &amp;N</oddFooter>
      </headerFooter>
    </customSheetView>
    <customSheetView guid="{7043F04C-1FA3-449D-BEB8-4AC08DF68A5A}" printArea="1" hiddenRows="1" hiddenColumns="1" state="hidden" view="pageBreakPreview" topLeftCell="A4">
      <selection activeCell="A16" sqref="A16:F16"/>
      <colBreaks count="1" manualBreakCount="1">
        <brk id="7" max="1048575" man="1"/>
      </colBreaks>
      <pageMargins left="0" right="0" top="0" bottom="0" header="0" footer="0"/>
      <printOptions horizontalCentered="1"/>
      <pageSetup paperSize="9" orientation="landscape" r:id="rId2"/>
      <headerFooter alignWithMargins="0">
        <oddFooter>&amp;R&amp;"Book Antiqua,Bold"&amp;10Schedule-7/ Page &amp;P of &amp;N</oddFooter>
      </headerFooter>
    </customSheetView>
    <customSheetView guid="{D0757F9E-DF41-4B40-A5E5-F4F8FDD8D61D}"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3"/>
      <headerFooter alignWithMargins="0">
        <oddFooter>&amp;R&amp;"Book Antiqua,Bold"&amp;10Schedule-7/ Page &amp;P of &amp;N</oddFooter>
      </headerFooter>
    </customSheetView>
    <customSheetView guid="{E81F0721-C35D-4189-B675-E46A21339863}"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4"/>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7"/>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9"/>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 guid="{7F1A5DE7-1043-4C11-AB2C-CC6BC6A0F482}"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22"/>
      <headerFooter alignWithMargins="0">
        <oddFooter>&amp;R&amp;"Book Antiqua,Bold"&amp;10Schedule-7/ Page &amp;P of &amp;N</oddFooter>
      </headerFooter>
    </customSheetView>
    <customSheetView guid="{75D87FDD-0292-4E5A-8E8F-63018B009393}"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23"/>
      <headerFooter alignWithMargins="0">
        <oddFooter>&amp;R&amp;"Book Antiqua,Bold"&amp;10Schedule-7/ Page &amp;P of &amp;N</oddFooter>
      </headerFooter>
    </customSheetView>
  </customSheetViews>
  <mergeCells count="142">
    <mergeCell ref="A3:F3"/>
    <mergeCell ref="A4:F4"/>
    <mergeCell ref="A100:G100"/>
    <mergeCell ref="A101:G101"/>
    <mergeCell ref="B10:C10"/>
    <mergeCell ref="B11:C11"/>
    <mergeCell ref="B8:C8"/>
    <mergeCell ref="B9:C9"/>
    <mergeCell ref="A7:C7"/>
    <mergeCell ref="B26:F26"/>
    <mergeCell ref="B105:C105"/>
    <mergeCell ref="B106:C106"/>
    <mergeCell ref="B107:C107"/>
    <mergeCell ref="AH14:AI14"/>
    <mergeCell ref="AE14:AF14"/>
    <mergeCell ref="A104:C104"/>
    <mergeCell ref="C25:G25"/>
    <mergeCell ref="C24:G24"/>
    <mergeCell ref="C23:G23"/>
    <mergeCell ref="A22:G22"/>
    <mergeCell ref="A16:F16"/>
    <mergeCell ref="C114:G114"/>
    <mergeCell ref="C115:G115"/>
    <mergeCell ref="C116:G116"/>
    <mergeCell ref="C117:G117"/>
    <mergeCell ref="C120:G120"/>
    <mergeCell ref="C121:G121"/>
    <mergeCell ref="C118:G118"/>
    <mergeCell ref="C119:G119"/>
    <mergeCell ref="B108:C108"/>
    <mergeCell ref="C112:G112"/>
    <mergeCell ref="C113:G113"/>
    <mergeCell ref="C110:G110"/>
    <mergeCell ref="C111:G111"/>
    <mergeCell ref="C138:G138"/>
    <mergeCell ref="C131:G131"/>
    <mergeCell ref="C132:G132"/>
    <mergeCell ref="C133:G133"/>
    <mergeCell ref="C134:G134"/>
    <mergeCell ref="C137:G137"/>
    <mergeCell ref="C139:G139"/>
    <mergeCell ref="C122:G122"/>
    <mergeCell ref="C123:G123"/>
    <mergeCell ref="C124:G124"/>
    <mergeCell ref="C125:G125"/>
    <mergeCell ref="C128:G128"/>
    <mergeCell ref="C129:G129"/>
    <mergeCell ref="C130:G130"/>
    <mergeCell ref="C135:G135"/>
    <mergeCell ref="C136:G136"/>
    <mergeCell ref="C126:G126"/>
    <mergeCell ref="C127:G127"/>
    <mergeCell ref="C140:G140"/>
    <mergeCell ref="C141:G141"/>
    <mergeCell ref="C142:G142"/>
    <mergeCell ref="C143:G143"/>
    <mergeCell ref="C158:G158"/>
    <mergeCell ref="C159:G159"/>
    <mergeCell ref="C146:G146"/>
    <mergeCell ref="C147:G147"/>
    <mergeCell ref="C148:G148"/>
    <mergeCell ref="C149:G149"/>
    <mergeCell ref="C152:G152"/>
    <mergeCell ref="C153:G153"/>
    <mergeCell ref="C144:G144"/>
    <mergeCell ref="C145:G145"/>
    <mergeCell ref="C160:G160"/>
    <mergeCell ref="C161:G161"/>
    <mergeCell ref="C162:G162"/>
    <mergeCell ref="C163:G163"/>
    <mergeCell ref="C150:G150"/>
    <mergeCell ref="C151:G151"/>
    <mergeCell ref="C154:G154"/>
    <mergeCell ref="C155:G155"/>
    <mergeCell ref="C156:G156"/>
    <mergeCell ref="C157:G157"/>
    <mergeCell ref="C172:G172"/>
    <mergeCell ref="C173:G173"/>
    <mergeCell ref="C174:G174"/>
    <mergeCell ref="C175:G175"/>
    <mergeCell ref="C168:G168"/>
    <mergeCell ref="C169:G169"/>
    <mergeCell ref="C170:G170"/>
    <mergeCell ref="C171:G171"/>
    <mergeCell ref="C164:G164"/>
    <mergeCell ref="C165:G165"/>
    <mergeCell ref="C166:G166"/>
    <mergeCell ref="C167:G167"/>
    <mergeCell ref="C180:G180"/>
    <mergeCell ref="C181:G181"/>
    <mergeCell ref="C184:G184"/>
    <mergeCell ref="C185:G185"/>
    <mergeCell ref="C182:G182"/>
    <mergeCell ref="C183:G183"/>
    <mergeCell ref="C178:G178"/>
    <mergeCell ref="C179:G179"/>
    <mergeCell ref="C176:G176"/>
    <mergeCell ref="C177:G177"/>
    <mergeCell ref="C201:G201"/>
    <mergeCell ref="C186:G186"/>
    <mergeCell ref="C187:G187"/>
    <mergeCell ref="C188:G188"/>
    <mergeCell ref="C189:G189"/>
    <mergeCell ref="C190:G190"/>
    <mergeCell ref="C191:G191"/>
    <mergeCell ref="C196:G196"/>
    <mergeCell ref="C197:G197"/>
    <mergeCell ref="C217:G217"/>
    <mergeCell ref="AE117:AF117"/>
    <mergeCell ref="C213:G213"/>
    <mergeCell ref="C214:G214"/>
    <mergeCell ref="C215:G215"/>
    <mergeCell ref="C216:G216"/>
    <mergeCell ref="C209:G209"/>
    <mergeCell ref="C212:G212"/>
    <mergeCell ref="C204:G204"/>
    <mergeCell ref="C210:G210"/>
    <mergeCell ref="C211:G211"/>
    <mergeCell ref="C205:G205"/>
    <mergeCell ref="C206:G206"/>
    <mergeCell ref="C207:G207"/>
    <mergeCell ref="C208:G208"/>
    <mergeCell ref="C202:G202"/>
    <mergeCell ref="C203:G203"/>
    <mergeCell ref="C198:G198"/>
    <mergeCell ref="C192:G192"/>
    <mergeCell ref="C193:G193"/>
    <mergeCell ref="C194:G194"/>
    <mergeCell ref="C195:G195"/>
    <mergeCell ref="C200:G200"/>
    <mergeCell ref="C199:G199"/>
    <mergeCell ref="AH117:AI117"/>
    <mergeCell ref="AE118:AF118"/>
    <mergeCell ref="AH118:AI118"/>
    <mergeCell ref="AE110:AF110"/>
    <mergeCell ref="AH110:AI110"/>
    <mergeCell ref="AE111:AF111"/>
    <mergeCell ref="AH111:AI111"/>
    <mergeCell ref="AE112:AF112"/>
    <mergeCell ref="AH112:AI112"/>
    <mergeCell ref="AH116:AI116"/>
    <mergeCell ref="AE116:AF116"/>
  </mergeCells>
  <phoneticPr fontId="4" type="noConversion"/>
  <conditionalFormatting sqref="E15">
    <cfRule type="expression" dxfId="6" priority="37" stopIfTrue="1">
      <formula>D15&gt;0</formula>
    </cfRule>
  </conditionalFormatting>
  <conditionalFormatting sqref="E17:E19">
    <cfRule type="expression" dxfId="5" priority="13" stopIfTrue="1">
      <formula>D17&gt;0</formula>
    </cfRule>
  </conditionalFormatting>
  <conditionalFormatting sqref="H15:H20">
    <cfRule type="expression" dxfId="4"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0E00-000000000000}">
      <formula1>0</formula1>
    </dataValidation>
  </dataValidations>
  <printOptions horizontalCentered="1"/>
  <pageMargins left="0.66" right="0.47" top="0.59055118110236227" bottom="0.59055118110236227" header="0.35433070866141736" footer="0.35433070866141736"/>
  <pageSetup paperSize="9" orientation="landscape" r:id="rId24"/>
  <headerFooter alignWithMargins="0">
    <oddFooter>&amp;R&amp;"Book Antiqua,Bold"&amp;10Schedule-7/ Page &amp;P of &amp;N</oddFooter>
  </headerFooter>
  <colBreaks count="1" manualBreakCount="1">
    <brk id="7" max="1048575" man="1"/>
  </colBreaks>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49" customWidth="1"/>
    <col min="2" max="2" width="38.125" style="308" customWidth="1"/>
    <col min="3" max="3" width="7.625" style="308" customWidth="1"/>
    <col min="4" max="4" width="10.125" style="308" customWidth="1"/>
    <col min="5" max="5" width="15.375" style="308" customWidth="1"/>
    <col min="6" max="6" width="11.375" style="308" customWidth="1"/>
    <col min="7" max="7" width="13.625" style="308" customWidth="1"/>
    <col min="8" max="8" width="20.875" style="243" customWidth="1"/>
    <col min="9" max="12" width="9" style="354"/>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SR-II/C&amp;M/WC-4384/2025</v>
      </c>
      <c r="B1" s="76"/>
      <c r="C1" s="77"/>
      <c r="D1" s="77"/>
      <c r="E1" s="77"/>
      <c r="F1" s="77"/>
      <c r="G1" s="77"/>
      <c r="I1" s="254"/>
      <c r="J1" s="254"/>
      <c r="K1" s="254"/>
      <c r="L1" s="254"/>
    </row>
    <row r="2" spans="1:35" ht="18.600000000000001" customHeight="1">
      <c r="A2" s="64"/>
      <c r="B2" s="82"/>
      <c r="C2" s="83"/>
      <c r="D2" s="83"/>
      <c r="E2" s="83"/>
      <c r="F2" s="83"/>
      <c r="G2" s="83"/>
      <c r="I2" s="254"/>
      <c r="J2" s="254"/>
      <c r="K2" s="254"/>
      <c r="L2" s="254"/>
    </row>
    <row r="3" spans="1:35" ht="55.5" customHeight="1">
      <c r="A3" s="1053" t="str">
        <f>Cover!$B$2</f>
        <v>Construction of additional store building at Tuticorin GIS</v>
      </c>
      <c r="B3" s="1053"/>
      <c r="C3" s="1053"/>
      <c r="D3" s="1053"/>
      <c r="E3" s="1053"/>
      <c r="F3" s="1053"/>
      <c r="G3" s="1053"/>
      <c r="I3" s="254"/>
      <c r="J3" s="254"/>
      <c r="K3" s="254"/>
      <c r="L3" s="254"/>
      <c r="AD3" s="185" t="s">
        <v>157</v>
      </c>
      <c r="AF3" s="206">
        <f>IF(ISERROR(#REF!/('Sch-6'!D14+'Sch-6'!D16+'Sch-6'!#REF!)),0,#REF!/( 'Sch-6'!D14+'Sch-6'!D16+'Sch-6'!#REF!))</f>
        <v>0</v>
      </c>
    </row>
    <row r="4" spans="1:35" ht="21.95" customHeight="1">
      <c r="A4" s="1000" t="s">
        <v>346</v>
      </c>
      <c r="B4" s="1000"/>
      <c r="C4" s="1000"/>
      <c r="D4" s="1000"/>
      <c r="E4" s="1000"/>
      <c r="F4" s="1000"/>
      <c r="G4" s="1000"/>
      <c r="I4" s="254"/>
      <c r="J4" s="254"/>
      <c r="K4" s="254"/>
      <c r="L4" s="254"/>
      <c r="AD4" s="185" t="s">
        <v>159</v>
      </c>
      <c r="AF4" s="206" t="e">
        <f>#REF!</f>
        <v>#REF!</v>
      </c>
    </row>
    <row r="5" spans="1:35" ht="18.600000000000001" customHeight="1">
      <c r="A5" s="65"/>
      <c r="B5" s="96"/>
      <c r="C5" s="96"/>
      <c r="D5" s="96"/>
      <c r="E5" s="96"/>
      <c r="F5" s="96"/>
      <c r="G5" s="96"/>
      <c r="I5" s="254"/>
      <c r="J5" s="254"/>
      <c r="K5" s="254"/>
      <c r="L5" s="254"/>
      <c r="AD5" s="185" t="s">
        <v>333</v>
      </c>
      <c r="AF5" s="206">
        <f>IF(ISERROR(#REF!/#REF!),0,#REF! /#REF!)</f>
        <v>0</v>
      </c>
    </row>
    <row r="6" spans="1:35" ht="27.95" customHeight="1">
      <c r="A6" s="29" t="str">
        <f>'Sch-1'!A7</f>
        <v>Bidder’s Name and Address (Bidder) :</v>
      </c>
      <c r="B6" s="39"/>
      <c r="C6" s="39"/>
      <c r="D6" s="39"/>
      <c r="E6" s="448" t="s">
        <v>81</v>
      </c>
      <c r="F6" s="39"/>
      <c r="G6" s="60"/>
      <c r="I6" s="254"/>
      <c r="J6" s="254"/>
      <c r="K6" s="254"/>
      <c r="L6" s="254"/>
      <c r="AD6" s="185" t="s">
        <v>334</v>
      </c>
      <c r="AF6" s="206" t="e">
        <f>#REF!</f>
        <v>#REF!</v>
      </c>
    </row>
    <row r="7" spans="1:35" ht="36" customHeight="1">
      <c r="A7" s="1048" t="str">
        <f>'Sch-1'!A8</f>
        <v/>
      </c>
      <c r="B7" s="1048"/>
      <c r="C7" s="1048"/>
      <c r="D7" s="406"/>
      <c r="E7" s="449" t="str">
        <f>'Sch-1'!M8</f>
        <v>Sr.GM , Contracts &amp; Materials Department,</v>
      </c>
      <c r="F7" s="406"/>
      <c r="G7" s="59"/>
      <c r="I7" s="254"/>
      <c r="J7" s="254"/>
      <c r="K7" s="254"/>
      <c r="L7" s="254"/>
      <c r="AD7" s="185" t="s">
        <v>163</v>
      </c>
      <c r="AF7" s="206" t="e">
        <f>SUM(AF3:AF6)</f>
        <v>#REF!</v>
      </c>
    </row>
    <row r="8" spans="1:35" ht="27.95" customHeight="1">
      <c r="A8" s="40" t="s">
        <v>298</v>
      </c>
      <c r="B8" s="1015" t="str">
        <f>IF('Sch-1'!G9=0, "", 'Sch-1'!G9)</f>
        <v/>
      </c>
      <c r="C8" s="1015"/>
      <c r="D8" s="405"/>
      <c r="E8" s="449" t="str">
        <f>'Sch-1'!M9</f>
        <v>Power Grid Corporation of India Ltd.,</v>
      </c>
      <c r="F8" s="405"/>
      <c r="G8" s="59"/>
      <c r="I8" s="254"/>
      <c r="J8" s="254"/>
      <c r="K8" s="254"/>
      <c r="L8" s="254"/>
    </row>
    <row r="9" spans="1:35" ht="27.95" customHeight="1">
      <c r="A9" s="40" t="s">
        <v>299</v>
      </c>
      <c r="B9" s="1015" t="str">
        <f>IF('Sch-1'!G10=0, "", 'Sch-1'!G10)</f>
        <v/>
      </c>
      <c r="C9" s="1015"/>
      <c r="D9" s="405"/>
      <c r="E9" s="449" t="str">
        <f>'Sch-1'!M10</f>
        <v>SRTS-II, RHQ</v>
      </c>
      <c r="F9" s="405"/>
      <c r="G9" s="59"/>
      <c r="I9" s="254"/>
      <c r="J9" s="254"/>
      <c r="K9" s="254"/>
      <c r="L9" s="254"/>
    </row>
    <row r="10" spans="1:35" ht="27.95" customHeight="1">
      <c r="A10" s="41"/>
      <c r="B10" s="1015" t="str">
        <f>IF('Sch-1'!G11=0, "", 'Sch-1'!G11)</f>
        <v/>
      </c>
      <c r="C10" s="1015"/>
      <c r="D10" s="405"/>
      <c r="E10" s="449" t="str">
        <f>'Sch-1'!M11</f>
        <v>Singanayakanahalli</v>
      </c>
      <c r="F10" s="405"/>
      <c r="G10" s="59"/>
      <c r="I10" s="254"/>
      <c r="J10" s="254"/>
      <c r="K10" s="254"/>
      <c r="L10" s="254"/>
      <c r="AD10" s="185" t="s">
        <v>280</v>
      </c>
      <c r="AF10" s="213" t="e">
        <f>'Sch-1'!#REF!</f>
        <v>#REF!</v>
      </c>
    </row>
    <row r="11" spans="1:35" ht="27.95" customHeight="1">
      <c r="A11" s="41"/>
      <c r="B11" s="1015" t="str">
        <f>IF('Sch-1'!G12=0, "", 'Sch-1'!G12)</f>
        <v/>
      </c>
      <c r="C11" s="1015"/>
      <c r="D11" s="405"/>
      <c r="E11" s="449" t="str">
        <f>'Sch-1'!M12</f>
        <v>Bengaluru-560064</v>
      </c>
      <c r="F11" s="405"/>
      <c r="G11" s="59"/>
      <c r="I11" s="254"/>
      <c r="J11" s="254"/>
      <c r="K11" s="254"/>
      <c r="L11" s="254"/>
      <c r="AD11" s="185"/>
      <c r="AF11" s="206"/>
    </row>
    <row r="12" spans="1:35" ht="18.600000000000001" customHeight="1">
      <c r="A12" s="41"/>
      <c r="B12" s="405"/>
      <c r="C12" s="405"/>
      <c r="D12" s="405"/>
      <c r="E12" s="405"/>
      <c r="F12" s="405"/>
      <c r="G12" s="59"/>
      <c r="I12" s="254"/>
      <c r="J12" s="254"/>
      <c r="K12" s="254"/>
      <c r="L12" s="254"/>
      <c r="AD12" s="185"/>
      <c r="AF12" s="206"/>
    </row>
    <row r="13" spans="1:35" ht="27.95" customHeight="1">
      <c r="A13" s="1056" t="s">
        <v>347</v>
      </c>
      <c r="B13" s="1056"/>
      <c r="C13" s="1056"/>
      <c r="D13" s="1056"/>
      <c r="E13" s="1056"/>
      <c r="F13" s="1056"/>
      <c r="G13" s="1057"/>
      <c r="I13" s="254"/>
      <c r="J13" s="254"/>
      <c r="K13" s="254"/>
      <c r="L13" s="254"/>
    </row>
    <row r="14" spans="1:35" ht="33.75" customHeight="1">
      <c r="A14" s="97" t="s">
        <v>336</v>
      </c>
      <c r="B14" s="434" t="s">
        <v>337</v>
      </c>
      <c r="C14" s="434" t="s">
        <v>101</v>
      </c>
      <c r="D14" s="434" t="s">
        <v>150</v>
      </c>
      <c r="E14" s="434" t="s">
        <v>338</v>
      </c>
      <c r="F14" s="98" t="s">
        <v>339</v>
      </c>
      <c r="G14" s="290"/>
      <c r="I14" s="254"/>
      <c r="J14" s="254"/>
      <c r="K14" s="254"/>
      <c r="L14" s="254"/>
      <c r="AE14" s="1047" t="s">
        <v>340</v>
      </c>
      <c r="AF14" s="1047"/>
      <c r="AG14" s="187" t="s">
        <v>144</v>
      </c>
      <c r="AH14" s="1047" t="s">
        <v>341</v>
      </c>
      <c r="AI14" s="1047"/>
    </row>
    <row r="15" spans="1:35" s="409" customFormat="1">
      <c r="A15" s="456" t="s">
        <v>12</v>
      </c>
      <c r="B15" s="450">
        <f>'Sch-7'!B16</f>
        <v>0</v>
      </c>
      <c r="C15" s="450"/>
      <c r="D15" s="450"/>
      <c r="E15" s="451"/>
      <c r="F15" s="452"/>
    </row>
    <row r="16" spans="1:35" s="409" customFormat="1">
      <c r="A16" s="457" t="s">
        <v>284</v>
      </c>
      <c r="B16" s="450" t="e">
        <f>'Sch-7'!#REF!</f>
        <v>#REF!</v>
      </c>
      <c r="C16" s="450" t="e">
        <f>'Sch-7'!#REF!</f>
        <v>#REF!</v>
      </c>
      <c r="D16" s="450" t="e">
        <f>'Sch-7'!#REF!</f>
        <v>#REF!</v>
      </c>
      <c r="E16" s="451" t="e">
        <f>'Sch-7'!#REF!</f>
        <v>#REF!</v>
      </c>
      <c r="F16" s="452" t="e">
        <f>IF(E16=0, "Included", IF(ISERROR(D16*E16), E16, D16*E16))</f>
        <v>#REF!</v>
      </c>
    </row>
    <row r="17" spans="1:35" s="409" customFormat="1">
      <c r="A17" s="457" t="s">
        <v>286</v>
      </c>
      <c r="B17" s="450" t="e">
        <f>'Sch-7'!#REF!</f>
        <v>#REF!</v>
      </c>
      <c r="C17" s="450" t="e">
        <f>'Sch-7'!#REF!</f>
        <v>#REF!</v>
      </c>
      <c r="D17" s="450" t="e">
        <f>'Sch-7'!#REF!</f>
        <v>#REF!</v>
      </c>
      <c r="E17" s="451" t="e">
        <f>'Sch-7'!#REF!</f>
        <v>#REF!</v>
      </c>
      <c r="F17" s="452" t="e">
        <f>IF(E17=0, "Included", IF(ISERROR(D17*E17), E17, D17*E17))</f>
        <v>#REF!</v>
      </c>
    </row>
    <row r="18" spans="1:35" s="409" customFormat="1" ht="15.75">
      <c r="A18" s="460"/>
      <c r="B18" s="462" t="s">
        <v>348</v>
      </c>
      <c r="C18" s="462"/>
      <c r="D18" s="462"/>
      <c r="E18" s="462"/>
      <c r="F18" s="463" t="e">
        <f>SUM(F16:F17)</f>
        <v>#REF!</v>
      </c>
    </row>
    <row r="19" spans="1:35" s="409" customFormat="1" ht="15.75">
      <c r="A19" s="461"/>
      <c r="B19" s="462" t="s">
        <v>349</v>
      </c>
      <c r="C19" s="462"/>
      <c r="D19" s="462"/>
      <c r="E19" s="462"/>
      <c r="F19" s="464" t="e">
        <f>F18</f>
        <v>#REF!</v>
      </c>
    </row>
    <row r="20" spans="1:35" ht="18.600000000000001" customHeight="1">
      <c r="A20" s="301"/>
      <c r="B20" s="284"/>
      <c r="C20" s="284"/>
      <c r="D20" s="284"/>
      <c r="E20" s="284"/>
      <c r="F20" s="284"/>
      <c r="G20" s="447"/>
      <c r="I20" s="254"/>
      <c r="J20" s="254"/>
      <c r="K20" s="254"/>
      <c r="L20" s="254"/>
      <c r="AE20" s="214"/>
      <c r="AF20" s="214"/>
      <c r="AH20" s="214"/>
      <c r="AI20" s="214"/>
    </row>
    <row r="21" spans="1:35" ht="30.75" customHeight="1">
      <c r="A21" s="407"/>
      <c r="B21" s="407"/>
      <c r="C21" s="407"/>
      <c r="D21" s="407"/>
      <c r="E21" s="407"/>
      <c r="F21" s="407"/>
      <c r="G21" s="407"/>
      <c r="H21" s="244"/>
      <c r="I21" s="254"/>
      <c r="J21" s="254"/>
      <c r="K21" s="254"/>
      <c r="L21" s="254"/>
      <c r="AD21" s="242" t="s">
        <v>350</v>
      </c>
      <c r="AE21" s="215" t="e">
        <f>#REF!-#REF!</f>
        <v>#REF!</v>
      </c>
      <c r="AG21" s="242" t="s">
        <v>351</v>
      </c>
      <c r="AH21" s="215" t="e">
        <f>#REF!-#REF!</f>
        <v>#REF!</v>
      </c>
    </row>
    <row r="22" spans="1:35" ht="18.600000000000001" customHeight="1">
      <c r="A22" s="1050"/>
      <c r="B22" s="1050"/>
      <c r="C22" s="1050"/>
      <c r="D22" s="1050"/>
      <c r="E22" s="1050"/>
      <c r="F22" s="1050"/>
      <c r="G22" s="1050"/>
      <c r="I22" s="254"/>
      <c r="J22" s="254"/>
      <c r="K22" s="254"/>
      <c r="L22" s="254"/>
      <c r="AD22" s="171" t="s">
        <v>144</v>
      </c>
      <c r="AE22" s="242" t="e">
        <f>IF(#REF!&gt;0,#REF!&amp; " Item(s) in Sch-3", "")</f>
        <v>#REF!</v>
      </c>
      <c r="AF22" s="215"/>
    </row>
    <row r="23" spans="1:35" ht="27.95" customHeight="1">
      <c r="A23" s="355"/>
      <c r="B23" s="355"/>
      <c r="C23" s="1049" t="s">
        <v>352</v>
      </c>
      <c r="D23" s="1049"/>
      <c r="E23" s="1049"/>
      <c r="F23" s="1049"/>
      <c r="G23" s="1049"/>
      <c r="I23" s="254"/>
      <c r="J23" s="254"/>
      <c r="K23" s="254"/>
      <c r="L23" s="254"/>
      <c r="AE23" s="242"/>
      <c r="AF23" s="215"/>
    </row>
    <row r="24" spans="1:35" ht="27.95" customHeight="1">
      <c r="A24" s="89" t="s">
        <v>120</v>
      </c>
      <c r="B24" s="103" t="str">
        <f>'Sch-1'!F28</f>
        <v>--2025</v>
      </c>
      <c r="C24" s="1049" t="str">
        <f>"Printed Name   : " &amp; 'Sch-1'!M29</f>
        <v xml:space="preserve">Printed Name   : </v>
      </c>
      <c r="D24" s="1049"/>
      <c r="E24" s="1049"/>
      <c r="F24" s="1049"/>
      <c r="G24" s="1049"/>
      <c r="I24" s="254"/>
      <c r="J24" s="254"/>
      <c r="K24" s="254"/>
      <c r="L24" s="254"/>
    </row>
    <row r="25" spans="1:35" ht="27.95" customHeight="1">
      <c r="A25" s="89" t="s">
        <v>121</v>
      </c>
      <c r="B25" s="99" t="str">
        <f>'Sch-1'!F29</f>
        <v/>
      </c>
      <c r="C25" s="1049" t="str">
        <f>"Designation      : " &amp; 'Sch-1'!M30</f>
        <v xml:space="preserve">Designation      : </v>
      </c>
      <c r="D25" s="1049"/>
      <c r="E25" s="1049"/>
      <c r="F25" s="1049"/>
      <c r="G25" s="1049"/>
      <c r="I25" s="254"/>
      <c r="J25" s="254"/>
      <c r="K25" s="254"/>
      <c r="L25" s="254"/>
    </row>
    <row r="26" spans="1:35" ht="27.95" customHeight="1">
      <c r="A26" s="83"/>
      <c r="B26" s="82"/>
      <c r="C26" s="1049" t="s">
        <v>353</v>
      </c>
      <c r="D26" s="1049"/>
      <c r="E26" s="1049"/>
      <c r="F26" s="1049"/>
      <c r="G26" s="1049"/>
      <c r="I26" s="254"/>
      <c r="J26" s="254"/>
      <c r="K26" s="254"/>
      <c r="L26" s="254"/>
    </row>
    <row r="27" spans="1:35" ht="27.95" customHeight="1">
      <c r="A27" s="83"/>
      <c r="B27" s="82"/>
      <c r="C27" s="284"/>
      <c r="D27" s="284"/>
      <c r="E27" s="284"/>
      <c r="F27" s="284"/>
      <c r="G27" s="284"/>
      <c r="I27" s="254"/>
      <c r="J27" s="254"/>
      <c r="K27" s="254"/>
      <c r="L27" s="254"/>
    </row>
    <row r="28" spans="1:35" ht="36.75" customHeight="1">
      <c r="A28" s="100" t="s">
        <v>344</v>
      </c>
      <c r="B28" s="1058" t="s">
        <v>345</v>
      </c>
      <c r="C28" s="1058"/>
      <c r="D28" s="1058"/>
      <c r="E28" s="1058"/>
      <c r="F28" s="1058"/>
      <c r="G28" s="1058"/>
      <c r="I28" s="254"/>
      <c r="J28" s="254"/>
      <c r="K28" s="254"/>
      <c r="L28" s="254"/>
    </row>
    <row r="29" spans="1:35" ht="31.5" customHeight="1">
      <c r="A29" s="286"/>
      <c r="B29" s="30"/>
      <c r="C29" s="30"/>
      <c r="D29" s="30"/>
      <c r="E29" s="30"/>
      <c r="F29" s="30"/>
      <c r="G29" s="30"/>
      <c r="H29" s="245"/>
      <c r="I29" s="254"/>
      <c r="J29" s="254"/>
      <c r="K29" s="254"/>
      <c r="L29" s="254"/>
    </row>
    <row r="101" spans="1:12" s="171" customFormat="1">
      <c r="A101" s="191"/>
      <c r="B101" s="179"/>
      <c r="C101" s="179"/>
      <c r="D101" s="179"/>
      <c r="E101" s="179"/>
      <c r="F101" s="179"/>
      <c r="G101" s="179"/>
      <c r="H101" s="243"/>
      <c r="I101" s="254"/>
      <c r="J101" s="254"/>
      <c r="K101" s="254"/>
      <c r="L101" s="254"/>
    </row>
    <row r="102" spans="1:12" s="171" customFormat="1">
      <c r="A102" s="191"/>
      <c r="B102" s="179"/>
      <c r="C102" s="179"/>
      <c r="D102" s="179"/>
      <c r="E102" s="179"/>
      <c r="F102" s="179"/>
      <c r="G102" s="179"/>
      <c r="H102" s="243"/>
      <c r="I102" s="254"/>
      <c r="J102" s="254"/>
      <c r="K102" s="254"/>
      <c r="L102" s="254"/>
    </row>
    <row r="103" spans="1:12" s="171" customFormat="1">
      <c r="A103" s="191"/>
      <c r="B103" s="179"/>
      <c r="C103" s="179"/>
      <c r="D103" s="179"/>
      <c r="E103" s="179"/>
      <c r="F103" s="179"/>
      <c r="G103" s="179"/>
      <c r="H103" s="243"/>
      <c r="I103" s="254"/>
      <c r="J103" s="254"/>
      <c r="K103" s="254"/>
      <c r="L103" s="254"/>
    </row>
    <row r="104" spans="1:12" s="254" customFormat="1" hidden="1">
      <c r="A104" s="173" t="str">
        <f>A1</f>
        <v>SR-II/C&amp;M/WC-4384/2025</v>
      </c>
      <c r="B104" s="89"/>
      <c r="C104" s="175"/>
      <c r="D104" s="175"/>
      <c r="E104" s="175"/>
      <c r="F104" s="175"/>
      <c r="G104" s="175"/>
      <c r="H104" s="174"/>
    </row>
    <row r="105" spans="1:12" s="254" customFormat="1" hidden="1">
      <c r="A105" s="64"/>
      <c r="B105" s="82"/>
      <c r="C105" s="83"/>
      <c r="D105" s="83"/>
      <c r="E105" s="83"/>
      <c r="F105" s="83"/>
      <c r="G105" s="83"/>
      <c r="H105" s="174"/>
    </row>
    <row r="106" spans="1:12" s="254" customFormat="1" ht="35.25" hidden="1" customHeight="1">
      <c r="A106" s="1053" t="str">
        <f t="shared" ref="A106:C107" si="0">A3</f>
        <v>Construction of additional store building at Tuticorin GIS</v>
      </c>
      <c r="B106" s="1053">
        <f t="shared" si="0"/>
        <v>0</v>
      </c>
      <c r="C106" s="1053">
        <f t="shared" si="0"/>
        <v>0</v>
      </c>
      <c r="D106" s="1053"/>
      <c r="E106" s="1053"/>
      <c r="F106" s="1053"/>
      <c r="G106" s="1053">
        <f>G3</f>
        <v>0</v>
      </c>
      <c r="H106" s="174"/>
    </row>
    <row r="107" spans="1:12" s="254" customFormat="1" hidden="1">
      <c r="A107" s="1054" t="str">
        <f t="shared" si="0"/>
        <v>(SCHEDULE OF RATES AND PRICES : TYPE TEST CHARGES)</v>
      </c>
      <c r="B107" s="1054">
        <f t="shared" si="0"/>
        <v>0</v>
      </c>
      <c r="C107" s="1054">
        <f t="shared" si="0"/>
        <v>0</v>
      </c>
      <c r="D107" s="1054"/>
      <c r="E107" s="1054"/>
      <c r="F107" s="1054"/>
      <c r="G107" s="1054">
        <f>G4</f>
        <v>0</v>
      </c>
      <c r="H107" s="174"/>
    </row>
    <row r="108" spans="1:12" s="254" customFormat="1" hidden="1">
      <c r="A108" s="65"/>
      <c r="B108" s="96"/>
      <c r="C108" s="96"/>
      <c r="D108" s="96"/>
      <c r="E108" s="96"/>
      <c r="F108" s="96"/>
      <c r="G108" s="96"/>
      <c r="H108" s="174"/>
    </row>
    <row r="109" spans="1:12" s="254" customFormat="1" hidden="1">
      <c r="A109" s="29" t="str">
        <f>A6</f>
        <v>Bidder’s Name and Address (Bidder) :</v>
      </c>
      <c r="B109" s="39"/>
      <c r="C109" s="39"/>
      <c r="D109" s="39"/>
      <c r="E109" s="39"/>
      <c r="F109" s="39"/>
      <c r="G109" s="60">
        <f t="shared" ref="G109:G114" si="1">G6</f>
        <v>0</v>
      </c>
      <c r="H109" s="174"/>
    </row>
    <row r="110" spans="1:12" s="254" customFormat="1" hidden="1">
      <c r="A110" s="1048" t="str">
        <f>A7</f>
        <v/>
      </c>
      <c r="B110" s="1048">
        <f t="shared" ref="B110:C114" si="2">B7</f>
        <v>0</v>
      </c>
      <c r="C110" s="1048">
        <f t="shared" si="2"/>
        <v>0</v>
      </c>
      <c r="D110" s="406"/>
      <c r="E110" s="406"/>
      <c r="F110" s="406"/>
      <c r="G110" s="59">
        <f t="shared" si="1"/>
        <v>0</v>
      </c>
      <c r="H110" s="174"/>
    </row>
    <row r="111" spans="1:12" s="254" customFormat="1" hidden="1">
      <c r="A111" s="40" t="str">
        <f>A8</f>
        <v>Name     :</v>
      </c>
      <c r="B111" s="1015" t="str">
        <f t="shared" si="2"/>
        <v/>
      </c>
      <c r="C111" s="1015">
        <f t="shared" si="2"/>
        <v>0</v>
      </c>
      <c r="D111" s="405"/>
      <c r="E111" s="405"/>
      <c r="F111" s="405"/>
      <c r="G111" s="59">
        <f t="shared" si="1"/>
        <v>0</v>
      </c>
      <c r="H111" s="174"/>
    </row>
    <row r="112" spans="1:12" s="254" customFormat="1" hidden="1">
      <c r="A112" s="40" t="str">
        <f>A9</f>
        <v>Address :</v>
      </c>
      <c r="B112" s="1015" t="str">
        <f t="shared" si="2"/>
        <v/>
      </c>
      <c r="C112" s="1015">
        <f t="shared" si="2"/>
        <v>0</v>
      </c>
      <c r="D112" s="405"/>
      <c r="E112" s="405"/>
      <c r="F112" s="405"/>
      <c r="G112" s="59">
        <f t="shared" si="1"/>
        <v>0</v>
      </c>
      <c r="H112" s="174"/>
    </row>
    <row r="113" spans="1:35" s="254" customFormat="1" hidden="1">
      <c r="A113" s="41"/>
      <c r="B113" s="1015" t="str">
        <f t="shared" si="2"/>
        <v/>
      </c>
      <c r="C113" s="1015">
        <f t="shared" si="2"/>
        <v>0</v>
      </c>
      <c r="D113" s="405"/>
      <c r="E113" s="405"/>
      <c r="F113" s="405"/>
      <c r="G113" s="59">
        <f t="shared" si="1"/>
        <v>0</v>
      </c>
      <c r="H113" s="174"/>
    </row>
    <row r="114" spans="1:35" s="254" customFormat="1" hidden="1">
      <c r="A114" s="41"/>
      <c r="B114" s="1015" t="str">
        <f t="shared" si="2"/>
        <v/>
      </c>
      <c r="C114" s="1015">
        <f t="shared" si="2"/>
        <v>0</v>
      </c>
      <c r="D114" s="405"/>
      <c r="E114" s="405"/>
      <c r="F114" s="405"/>
      <c r="G114" s="59">
        <f t="shared" si="1"/>
        <v>0</v>
      </c>
      <c r="H114" s="174"/>
    </row>
    <row r="115" spans="1:35" s="254" customFormat="1" hidden="1">
      <c r="A115" s="286"/>
      <c r="B115" s="30"/>
      <c r="C115" s="30"/>
      <c r="D115" s="30"/>
      <c r="E115" s="30"/>
      <c r="F115" s="30"/>
      <c r="G115" s="30"/>
      <c r="H115" s="174"/>
    </row>
    <row r="116" spans="1:35" s="254" customFormat="1" ht="33.75" hidden="1" customHeight="1">
      <c r="A116" s="284" t="str">
        <f>A14</f>
        <v>SL. NO.</v>
      </c>
      <c r="B116" s="289" t="str">
        <f>B14</f>
        <v>Description of Test</v>
      </c>
      <c r="C116" s="1045">
        <f>G14</f>
        <v>0</v>
      </c>
      <c r="D116" s="1045"/>
      <c r="E116" s="1045"/>
      <c r="F116" s="1045"/>
      <c r="G116" s="1045"/>
      <c r="H116" s="174"/>
      <c r="AE116" s="1045"/>
      <c r="AF116" s="1045"/>
      <c r="AH116" s="1045"/>
      <c r="AI116" s="1045"/>
    </row>
    <row r="117" spans="1:35" s="254" customFormat="1" hidden="1">
      <c r="A117" s="96" t="e">
        <f>#REF!</f>
        <v>#REF!</v>
      </c>
      <c r="B117" s="96" t="e">
        <f>#REF!</f>
        <v>#REF!</v>
      </c>
      <c r="C117" s="1046" t="e">
        <f>#REF!</f>
        <v>#REF!</v>
      </c>
      <c r="D117" s="1046"/>
      <c r="E117" s="1046"/>
      <c r="F117" s="1046"/>
      <c r="G117" s="1046"/>
      <c r="H117" s="174"/>
      <c r="AE117" s="1046"/>
      <c r="AF117" s="1046"/>
      <c r="AH117" s="1046"/>
      <c r="AI117" s="1046"/>
    </row>
    <row r="118" spans="1:35" s="254" customFormat="1" hidden="1">
      <c r="A118" s="291" t="e">
        <f>#REF!</f>
        <v>#REF!</v>
      </c>
      <c r="B118" s="292" t="e">
        <f>#REF!</f>
        <v>#REF!</v>
      </c>
      <c r="C118" s="1046"/>
      <c r="D118" s="1046"/>
      <c r="E118" s="1046"/>
      <c r="F118" s="1046"/>
      <c r="G118" s="1046"/>
      <c r="H118" s="174"/>
      <c r="AE118" s="1046"/>
      <c r="AF118" s="1046"/>
      <c r="AH118" s="1046"/>
      <c r="AI118" s="1046"/>
    </row>
    <row r="119" spans="1:35" s="254" customFormat="1" hidden="1">
      <c r="A119" s="293" t="e">
        <f>#REF!</f>
        <v>#REF!</v>
      </c>
      <c r="B119" s="294" t="e">
        <f>#REF!</f>
        <v>#REF!</v>
      </c>
      <c r="C119" s="1044" t="e">
        <f>#REF!</f>
        <v>#REF!</v>
      </c>
      <c r="D119" s="1044"/>
      <c r="E119" s="1044"/>
      <c r="F119" s="1044"/>
      <c r="G119" s="1044"/>
      <c r="H119" s="173"/>
      <c r="AE119" s="295"/>
      <c r="AF119" s="295"/>
      <c r="AH119" s="295"/>
      <c r="AI119" s="295"/>
    </row>
    <row r="120" spans="1:35" s="254" customFormat="1" hidden="1">
      <c r="A120" s="293" t="e">
        <f>#REF!</f>
        <v>#REF!</v>
      </c>
      <c r="B120" s="294" t="e">
        <f>#REF!</f>
        <v>#REF!</v>
      </c>
      <c r="C120" s="1044" t="e">
        <f>#REF!</f>
        <v>#REF!</v>
      </c>
      <c r="D120" s="1044"/>
      <c r="E120" s="1044"/>
      <c r="F120" s="1044"/>
      <c r="G120" s="1044"/>
      <c r="H120" s="173"/>
      <c r="AE120" s="296"/>
      <c r="AF120" s="296"/>
      <c r="AH120" s="295"/>
      <c r="AI120" s="296"/>
    </row>
    <row r="121" spans="1:35" s="254" customFormat="1" ht="20.100000000000001" hidden="1" customHeight="1">
      <c r="A121" s="297"/>
      <c r="B121" s="292" t="e">
        <f>#REF!</f>
        <v>#REF!</v>
      </c>
      <c r="C121" s="1044" t="e">
        <f>#REF!</f>
        <v>#REF!</v>
      </c>
      <c r="D121" s="1044"/>
      <c r="E121" s="1044"/>
      <c r="F121" s="1044"/>
      <c r="G121" s="1044"/>
      <c r="H121" s="174"/>
      <c r="AE121" s="296"/>
      <c r="AF121" s="296"/>
      <c r="AH121" s="296"/>
      <c r="AI121" s="296"/>
    </row>
    <row r="122" spans="1:35" s="254" customFormat="1" hidden="1">
      <c r="A122" s="291" t="e">
        <f>#REF!</f>
        <v>#REF!</v>
      </c>
      <c r="B122" s="292" t="e">
        <f>#REF!</f>
        <v>#REF!</v>
      </c>
      <c r="C122" s="1044"/>
      <c r="D122" s="1044"/>
      <c r="E122" s="1044"/>
      <c r="F122" s="1044"/>
      <c r="G122" s="1044"/>
      <c r="H122" s="174"/>
      <c r="AE122" s="1044"/>
      <c r="AF122" s="1044"/>
      <c r="AH122" s="1044"/>
      <c r="AI122" s="1044"/>
    </row>
    <row r="123" spans="1:35" s="254" customFormat="1" hidden="1">
      <c r="A123" s="298" t="e">
        <f>#REF!</f>
        <v>#REF!</v>
      </c>
      <c r="B123" s="292" t="e">
        <f>#REF!</f>
        <v>#REF!</v>
      </c>
      <c r="C123" s="1044"/>
      <c r="D123" s="1044"/>
      <c r="E123" s="1044"/>
      <c r="F123" s="1044"/>
      <c r="G123" s="1044"/>
      <c r="H123" s="174"/>
      <c r="AE123" s="1044"/>
      <c r="AF123" s="1044"/>
      <c r="AH123" s="1044"/>
      <c r="AI123" s="1044"/>
    </row>
    <row r="124" spans="1:35" s="254" customFormat="1" hidden="1">
      <c r="A124" s="299" t="e">
        <f>#REF!</f>
        <v>#REF!</v>
      </c>
      <c r="B124" s="292" t="e">
        <f>#REF!</f>
        <v>#REF!</v>
      </c>
      <c r="C124" s="1044"/>
      <c r="D124" s="1044"/>
      <c r="E124" s="1044"/>
      <c r="F124" s="1044"/>
      <c r="G124" s="1044"/>
      <c r="H124" s="174"/>
      <c r="AE124" s="1044"/>
      <c r="AF124" s="1044"/>
      <c r="AH124" s="1044"/>
      <c r="AI124" s="1044"/>
    </row>
    <row r="125" spans="1:35" s="254" customFormat="1" hidden="1">
      <c r="A125" s="293" t="e">
        <f>#REF!</f>
        <v>#REF!</v>
      </c>
      <c r="B125" s="294" t="e">
        <f>#REF!</f>
        <v>#REF!</v>
      </c>
      <c r="C125" s="1044" t="e">
        <f>#REF!</f>
        <v>#REF!</v>
      </c>
      <c r="D125" s="1044"/>
      <c r="E125" s="1044"/>
      <c r="F125" s="1044"/>
      <c r="G125" s="1044"/>
      <c r="H125" s="173"/>
      <c r="AE125" s="296"/>
      <c r="AF125" s="296"/>
      <c r="AH125" s="295"/>
      <c r="AI125" s="296"/>
    </row>
    <row r="126" spans="1:35" s="254" customFormat="1" hidden="1">
      <c r="A126" s="293" t="e">
        <f>#REF!</f>
        <v>#REF!</v>
      </c>
      <c r="B126" s="294" t="e">
        <f>#REF!</f>
        <v>#REF!</v>
      </c>
      <c r="C126" s="1044" t="e">
        <f>#REF!</f>
        <v>#REF!</v>
      </c>
      <c r="D126" s="1044"/>
      <c r="E126" s="1044"/>
      <c r="F126" s="1044"/>
      <c r="G126" s="1044"/>
      <c r="H126" s="173"/>
      <c r="AE126" s="296"/>
      <c r="AF126" s="296"/>
      <c r="AH126" s="295"/>
      <c r="AI126" s="296"/>
    </row>
    <row r="127" spans="1:35" s="254" customFormat="1" hidden="1">
      <c r="A127" s="293" t="e">
        <f>#REF!</f>
        <v>#REF!</v>
      </c>
      <c r="B127" s="294" t="e">
        <f>#REF!</f>
        <v>#REF!</v>
      </c>
      <c r="C127" s="1044" t="e">
        <f>#REF!</f>
        <v>#REF!</v>
      </c>
      <c r="D127" s="1044"/>
      <c r="E127" s="1044"/>
      <c r="F127" s="1044"/>
      <c r="G127" s="1044"/>
      <c r="H127" s="173"/>
      <c r="AE127" s="296"/>
      <c r="AF127" s="296"/>
      <c r="AH127" s="295"/>
      <c r="AI127" s="296"/>
    </row>
    <row r="128" spans="1:35" s="254" customFormat="1" hidden="1">
      <c r="A128" s="293" t="e">
        <f>#REF!</f>
        <v>#REF!</v>
      </c>
      <c r="B128" s="294" t="e">
        <f>#REF!</f>
        <v>#REF!</v>
      </c>
      <c r="C128" s="1044" t="e">
        <f>#REF!</f>
        <v>#REF!</v>
      </c>
      <c r="D128" s="1044"/>
      <c r="E128" s="1044"/>
      <c r="F128" s="1044"/>
      <c r="G128" s="1044"/>
      <c r="H128" s="173"/>
      <c r="AE128" s="296"/>
      <c r="AF128" s="296"/>
      <c r="AH128" s="295"/>
      <c r="AI128" s="296"/>
    </row>
    <row r="129" spans="1:35" s="254" customFormat="1" hidden="1">
      <c r="A129" s="293"/>
      <c r="B129" s="292" t="e">
        <f>#REF!</f>
        <v>#REF!</v>
      </c>
      <c r="C129" s="1044" t="e">
        <f>#REF!</f>
        <v>#REF!</v>
      </c>
      <c r="D129" s="1044"/>
      <c r="E129" s="1044"/>
      <c r="F129" s="1044"/>
      <c r="G129" s="1044"/>
      <c r="H129" s="173"/>
      <c r="AE129" s="296"/>
      <c r="AF129" s="296"/>
      <c r="AH129" s="296"/>
      <c r="AI129" s="296"/>
    </row>
    <row r="130" spans="1:35" s="254" customFormat="1" ht="20.100000000000001" hidden="1" customHeight="1">
      <c r="A130" s="299" t="e">
        <f>#REF!</f>
        <v>#REF!</v>
      </c>
      <c r="B130" s="292" t="e">
        <f>#REF!</f>
        <v>#REF!</v>
      </c>
      <c r="C130" s="1044"/>
      <c r="D130" s="1044"/>
      <c r="E130" s="1044"/>
      <c r="F130" s="1044"/>
      <c r="G130" s="1044"/>
      <c r="H130" s="173"/>
      <c r="AE130" s="296"/>
      <c r="AF130" s="296"/>
      <c r="AH130" s="296"/>
      <c r="AI130" s="296"/>
    </row>
    <row r="131" spans="1:35" s="254" customFormat="1" hidden="1">
      <c r="A131" s="293" t="e">
        <f>#REF!</f>
        <v>#REF!</v>
      </c>
      <c r="B131" s="294" t="e">
        <f>#REF!</f>
        <v>#REF!</v>
      </c>
      <c r="C131" s="1044" t="e">
        <f>#REF!</f>
        <v>#REF!</v>
      </c>
      <c r="D131" s="1044"/>
      <c r="E131" s="1044"/>
      <c r="F131" s="1044"/>
      <c r="G131" s="1044"/>
      <c r="H131" s="173"/>
      <c r="AE131" s="296"/>
      <c r="AF131" s="296"/>
      <c r="AH131" s="295"/>
      <c r="AI131" s="296"/>
    </row>
    <row r="132" spans="1:35" s="254" customFormat="1" hidden="1">
      <c r="A132" s="293" t="e">
        <f>#REF!</f>
        <v>#REF!</v>
      </c>
      <c r="B132" s="294" t="e">
        <f>#REF!</f>
        <v>#REF!</v>
      </c>
      <c r="C132" s="1044" t="e">
        <f>#REF!</f>
        <v>#REF!</v>
      </c>
      <c r="D132" s="1044"/>
      <c r="E132" s="1044"/>
      <c r="F132" s="1044"/>
      <c r="G132" s="1044"/>
      <c r="H132" s="173"/>
      <c r="AE132" s="296"/>
      <c r="AF132" s="296"/>
      <c r="AH132" s="295"/>
      <c r="AI132" s="296"/>
    </row>
    <row r="133" spans="1:35" s="254" customFormat="1" ht="20.100000000000001" hidden="1" customHeight="1">
      <c r="A133" s="293" t="e">
        <f>#REF!</f>
        <v>#REF!</v>
      </c>
      <c r="B133" s="294" t="e">
        <f>#REF!</f>
        <v>#REF!</v>
      </c>
      <c r="C133" s="1044" t="e">
        <f>#REF!</f>
        <v>#REF!</v>
      </c>
      <c r="D133" s="1044"/>
      <c r="E133" s="1044"/>
      <c r="F133" s="1044"/>
      <c r="G133" s="1044"/>
      <c r="H133" s="173"/>
      <c r="AE133" s="296"/>
      <c r="AF133" s="296"/>
      <c r="AH133" s="295"/>
      <c r="AI133" s="296"/>
    </row>
    <row r="134" spans="1:35" s="254" customFormat="1" hidden="1">
      <c r="A134" s="293" t="e">
        <f>#REF!</f>
        <v>#REF!</v>
      </c>
      <c r="B134" s="294" t="e">
        <f>#REF!</f>
        <v>#REF!</v>
      </c>
      <c r="C134" s="1044" t="e">
        <f>#REF!</f>
        <v>#REF!</v>
      </c>
      <c r="D134" s="1044"/>
      <c r="E134" s="1044"/>
      <c r="F134" s="1044"/>
      <c r="G134" s="1044"/>
      <c r="H134" s="173"/>
      <c r="AE134" s="296"/>
      <c r="AF134" s="296"/>
      <c r="AH134" s="295"/>
      <c r="AI134" s="296"/>
    </row>
    <row r="135" spans="1:35" s="255" customFormat="1" ht="20.100000000000001" hidden="1" customHeight="1">
      <c r="A135" s="300"/>
      <c r="B135" s="292" t="e">
        <f>#REF!</f>
        <v>#REF!</v>
      </c>
      <c r="C135" s="1044" t="e">
        <f>#REF!</f>
        <v>#REF!</v>
      </c>
      <c r="D135" s="1044"/>
      <c r="E135" s="1044"/>
      <c r="F135" s="1044"/>
      <c r="G135" s="1044"/>
      <c r="H135" s="173"/>
      <c r="AE135" s="296"/>
      <c r="AF135" s="296"/>
      <c r="AH135" s="296"/>
      <c r="AI135" s="296"/>
    </row>
    <row r="136" spans="1:35" s="254" customFormat="1" ht="24" hidden="1" customHeight="1">
      <c r="A136" s="299" t="e">
        <f>#REF!</f>
        <v>#REF!</v>
      </c>
      <c r="B136" s="292" t="e">
        <f>#REF!</f>
        <v>#REF!</v>
      </c>
      <c r="C136" s="1044"/>
      <c r="D136" s="1044"/>
      <c r="E136" s="1044"/>
      <c r="F136" s="1044"/>
      <c r="G136" s="1044"/>
      <c r="H136" s="173"/>
      <c r="AE136" s="296"/>
      <c r="AF136" s="296"/>
      <c r="AH136" s="296"/>
      <c r="AI136" s="296"/>
    </row>
    <row r="137" spans="1:35" s="254" customFormat="1" hidden="1">
      <c r="A137" s="293" t="e">
        <f>#REF!</f>
        <v>#REF!</v>
      </c>
      <c r="B137" s="294" t="e">
        <f>#REF!</f>
        <v>#REF!</v>
      </c>
      <c r="C137" s="1044" t="e">
        <f>#REF!</f>
        <v>#REF!</v>
      </c>
      <c r="D137" s="1044"/>
      <c r="E137" s="1044"/>
      <c r="F137" s="1044"/>
      <c r="G137" s="1044"/>
      <c r="H137" s="173"/>
      <c r="AE137" s="296"/>
      <c r="AF137" s="296"/>
      <c r="AH137" s="295"/>
      <c r="AI137" s="296"/>
    </row>
    <row r="138" spans="1:35" s="254" customFormat="1" hidden="1">
      <c r="A138" s="293" t="e">
        <f>#REF!</f>
        <v>#REF!</v>
      </c>
      <c r="B138" s="294" t="e">
        <f>#REF!</f>
        <v>#REF!</v>
      </c>
      <c r="C138" s="1044" t="e">
        <f>#REF!</f>
        <v>#REF!</v>
      </c>
      <c r="D138" s="1044"/>
      <c r="E138" s="1044"/>
      <c r="F138" s="1044"/>
      <c r="G138" s="1044"/>
      <c r="H138" s="173"/>
      <c r="AE138" s="296"/>
      <c r="AF138" s="296"/>
      <c r="AH138" s="295"/>
      <c r="AI138" s="296"/>
    </row>
    <row r="139" spans="1:35" s="254" customFormat="1" ht="33" hidden="1" customHeight="1">
      <c r="A139" s="293" t="e">
        <f>#REF!</f>
        <v>#REF!</v>
      </c>
      <c r="B139" s="294" t="e">
        <f>#REF!</f>
        <v>#REF!</v>
      </c>
      <c r="C139" s="1044" t="e">
        <f>#REF!</f>
        <v>#REF!</v>
      </c>
      <c r="D139" s="1044"/>
      <c r="E139" s="1044"/>
      <c r="F139" s="1044"/>
      <c r="G139" s="1044"/>
      <c r="H139" s="173"/>
      <c r="AE139" s="296"/>
      <c r="AF139" s="296"/>
      <c r="AH139" s="295"/>
      <c r="AI139" s="296"/>
    </row>
    <row r="140" spans="1:35" s="255" customFormat="1" ht="20.100000000000001" hidden="1" customHeight="1">
      <c r="A140" s="293"/>
      <c r="B140" s="292" t="e">
        <f>#REF!</f>
        <v>#REF!</v>
      </c>
      <c r="C140" s="1044" t="e">
        <f>#REF!</f>
        <v>#REF!</v>
      </c>
      <c r="D140" s="1044"/>
      <c r="E140" s="1044"/>
      <c r="F140" s="1044"/>
      <c r="G140" s="1044"/>
      <c r="H140" s="173"/>
      <c r="AE140" s="296"/>
      <c r="AF140" s="296"/>
      <c r="AH140" s="296"/>
      <c r="AI140" s="296"/>
    </row>
    <row r="141" spans="1:35" s="254" customFormat="1" ht="20.100000000000001" hidden="1" customHeight="1">
      <c r="A141" s="299" t="e">
        <f>#REF!</f>
        <v>#REF!</v>
      </c>
      <c r="B141" s="292" t="e">
        <f>#REF!</f>
        <v>#REF!</v>
      </c>
      <c r="C141" s="1044"/>
      <c r="D141" s="1044"/>
      <c r="E141" s="1044"/>
      <c r="F141" s="1044"/>
      <c r="G141" s="1044"/>
      <c r="H141" s="173"/>
      <c r="AE141" s="296"/>
      <c r="AF141" s="296"/>
      <c r="AH141" s="296"/>
      <c r="AI141" s="296"/>
    </row>
    <row r="142" spans="1:35" s="254" customFormat="1" hidden="1">
      <c r="A142" s="293" t="e">
        <f>#REF!</f>
        <v>#REF!</v>
      </c>
      <c r="B142" s="294" t="e">
        <f>#REF!</f>
        <v>#REF!</v>
      </c>
      <c r="C142" s="1044" t="e">
        <f>#REF!</f>
        <v>#REF!</v>
      </c>
      <c r="D142" s="1044"/>
      <c r="E142" s="1044"/>
      <c r="F142" s="1044"/>
      <c r="G142" s="1044"/>
      <c r="H142" s="173"/>
      <c r="AE142" s="296"/>
      <c r="AF142" s="296"/>
      <c r="AH142" s="295"/>
      <c r="AI142" s="296"/>
    </row>
    <row r="143" spans="1:35" s="254" customFormat="1" hidden="1">
      <c r="A143" s="293" t="e">
        <f>#REF!</f>
        <v>#REF!</v>
      </c>
      <c r="B143" s="294" t="e">
        <f>#REF!</f>
        <v>#REF!</v>
      </c>
      <c r="C143" s="1044" t="e">
        <f>#REF!</f>
        <v>#REF!</v>
      </c>
      <c r="D143" s="1044"/>
      <c r="E143" s="1044"/>
      <c r="F143" s="1044"/>
      <c r="G143" s="1044"/>
      <c r="H143" s="173"/>
      <c r="AE143" s="296"/>
      <c r="AF143" s="296"/>
      <c r="AH143" s="295"/>
      <c r="AI143" s="296"/>
    </row>
    <row r="144" spans="1:35" s="254" customFormat="1" hidden="1">
      <c r="A144" s="293" t="e">
        <f>#REF!</f>
        <v>#REF!</v>
      </c>
      <c r="B144" s="294" t="e">
        <f>#REF!</f>
        <v>#REF!</v>
      </c>
      <c r="C144" s="1044" t="e">
        <f>#REF!</f>
        <v>#REF!</v>
      </c>
      <c r="D144" s="1044"/>
      <c r="E144" s="1044"/>
      <c r="F144" s="1044"/>
      <c r="G144" s="1044"/>
      <c r="H144" s="173"/>
      <c r="AE144" s="296"/>
      <c r="AF144" s="296"/>
      <c r="AH144" s="295"/>
      <c r="AI144" s="296"/>
    </row>
    <row r="145" spans="1:35" s="254" customFormat="1" hidden="1">
      <c r="A145" s="293"/>
      <c r="B145" s="292" t="e">
        <f>#REF!</f>
        <v>#REF!</v>
      </c>
      <c r="C145" s="1044" t="e">
        <f>#REF!</f>
        <v>#REF!</v>
      </c>
      <c r="D145" s="1044"/>
      <c r="E145" s="1044"/>
      <c r="F145" s="1044"/>
      <c r="G145" s="1044"/>
      <c r="H145" s="173"/>
      <c r="AE145" s="296"/>
      <c r="AF145" s="296"/>
      <c r="AH145" s="296"/>
      <c r="AI145" s="296"/>
    </row>
    <row r="146" spans="1:35" s="254" customFormat="1" ht="20.100000000000001" hidden="1" customHeight="1">
      <c r="A146" s="299" t="e">
        <f>#REF!</f>
        <v>#REF!</v>
      </c>
      <c r="B146" s="292" t="e">
        <f>#REF!</f>
        <v>#REF!</v>
      </c>
      <c r="C146" s="1044"/>
      <c r="D146" s="1044"/>
      <c r="E146" s="1044"/>
      <c r="F146" s="1044"/>
      <c r="G146" s="1044"/>
      <c r="H146" s="173"/>
      <c r="AE146" s="296"/>
      <c r="AF146" s="296"/>
      <c r="AH146" s="296"/>
      <c r="AI146" s="296"/>
    </row>
    <row r="147" spans="1:35" s="254" customFormat="1" hidden="1">
      <c r="A147" s="293" t="e">
        <f>#REF!</f>
        <v>#REF!</v>
      </c>
      <c r="B147" s="294" t="e">
        <f>#REF!</f>
        <v>#REF!</v>
      </c>
      <c r="C147" s="1044" t="e">
        <f>#REF!</f>
        <v>#REF!</v>
      </c>
      <c r="D147" s="1044"/>
      <c r="E147" s="1044"/>
      <c r="F147" s="1044"/>
      <c r="G147" s="1044"/>
      <c r="H147" s="173"/>
      <c r="AE147" s="296"/>
      <c r="AF147" s="296"/>
      <c r="AH147" s="295"/>
      <c r="AI147" s="296"/>
    </row>
    <row r="148" spans="1:35" s="254" customFormat="1" hidden="1">
      <c r="A148" s="293" t="e">
        <f>#REF!</f>
        <v>#REF!</v>
      </c>
      <c r="B148" s="294" t="e">
        <f>#REF!</f>
        <v>#REF!</v>
      </c>
      <c r="C148" s="1044" t="e">
        <f>#REF!</f>
        <v>#REF!</v>
      </c>
      <c r="D148" s="1044"/>
      <c r="E148" s="1044"/>
      <c r="F148" s="1044"/>
      <c r="G148" s="1044"/>
      <c r="H148" s="173"/>
      <c r="AE148" s="296"/>
      <c r="AF148" s="296"/>
      <c r="AH148" s="295"/>
      <c r="AI148" s="296"/>
    </row>
    <row r="149" spans="1:35" s="254" customFormat="1" hidden="1">
      <c r="A149" s="293" t="e">
        <f>#REF!</f>
        <v>#REF!</v>
      </c>
      <c r="B149" s="294" t="e">
        <f>#REF!</f>
        <v>#REF!</v>
      </c>
      <c r="C149" s="1044" t="e">
        <f>#REF!</f>
        <v>#REF!</v>
      </c>
      <c r="D149" s="1044"/>
      <c r="E149" s="1044"/>
      <c r="F149" s="1044"/>
      <c r="G149" s="1044"/>
      <c r="H149" s="173"/>
      <c r="AE149" s="296"/>
      <c r="AF149" s="296"/>
      <c r="AH149" s="295"/>
      <c r="AI149" s="296"/>
    </row>
    <row r="150" spans="1:35" s="254" customFormat="1" hidden="1">
      <c r="A150" s="293" t="e">
        <f>#REF!</f>
        <v>#REF!</v>
      </c>
      <c r="B150" s="294" t="e">
        <f>#REF!</f>
        <v>#REF!</v>
      </c>
      <c r="C150" s="1044" t="e">
        <f>#REF!</f>
        <v>#REF!</v>
      </c>
      <c r="D150" s="1044"/>
      <c r="E150" s="1044"/>
      <c r="F150" s="1044"/>
      <c r="G150" s="1044"/>
      <c r="H150" s="173"/>
      <c r="AE150" s="296"/>
      <c r="AF150" s="296"/>
      <c r="AH150" s="295"/>
      <c r="AI150" s="296"/>
    </row>
    <row r="151" spans="1:35" s="255" customFormat="1" ht="20.100000000000001" hidden="1" customHeight="1">
      <c r="A151" s="293"/>
      <c r="B151" s="292" t="e">
        <f>#REF!</f>
        <v>#REF!</v>
      </c>
      <c r="C151" s="1044" t="e">
        <f>#REF!</f>
        <v>#REF!</v>
      </c>
      <c r="D151" s="1044"/>
      <c r="E151" s="1044"/>
      <c r="F151" s="1044"/>
      <c r="G151" s="1044"/>
      <c r="H151" s="173"/>
      <c r="AE151" s="296"/>
      <c r="AF151" s="296"/>
      <c r="AH151" s="296"/>
      <c r="AI151" s="296"/>
    </row>
    <row r="152" spans="1:35" s="254" customFormat="1" ht="20.100000000000001" hidden="1" customHeight="1">
      <c r="A152" s="301"/>
      <c r="B152" s="292" t="e">
        <f>#REF!</f>
        <v>#REF!</v>
      </c>
      <c r="C152" s="1044" t="e">
        <f>#REF!</f>
        <v>#REF!</v>
      </c>
      <c r="D152" s="1044"/>
      <c r="E152" s="1044"/>
      <c r="F152" s="1044"/>
      <c r="G152" s="1044"/>
      <c r="H152" s="173"/>
      <c r="AE152" s="296"/>
      <c r="AF152" s="296"/>
      <c r="AH152" s="296"/>
      <c r="AI152" s="296"/>
    </row>
    <row r="153" spans="1:35" s="254" customFormat="1" hidden="1">
      <c r="A153" s="301"/>
      <c r="B153" s="292"/>
      <c r="C153" s="1044"/>
      <c r="D153" s="1044"/>
      <c r="E153" s="1044"/>
      <c r="F153" s="1044"/>
      <c r="G153" s="1044"/>
      <c r="H153" s="173"/>
      <c r="AE153" s="296"/>
      <c r="AF153" s="296"/>
      <c r="AH153" s="296"/>
      <c r="AI153" s="296"/>
    </row>
    <row r="154" spans="1:35" s="254" customFormat="1" ht="20.100000000000001" hidden="1" customHeight="1">
      <c r="A154" s="298" t="e">
        <f>#REF!</f>
        <v>#REF!</v>
      </c>
      <c r="B154" s="292" t="e">
        <f>#REF!</f>
        <v>#REF!</v>
      </c>
      <c r="C154" s="1044"/>
      <c r="D154" s="1044"/>
      <c r="E154" s="1044"/>
      <c r="F154" s="1044"/>
      <c r="G154" s="1044"/>
      <c r="H154" s="173"/>
      <c r="AE154" s="296"/>
      <c r="AF154" s="296"/>
      <c r="AH154" s="296"/>
      <c r="AI154" s="296"/>
    </row>
    <row r="155" spans="1:35" s="254" customFormat="1" ht="30" hidden="1" customHeight="1">
      <c r="A155" s="299" t="e">
        <f>#REF!</f>
        <v>#REF!</v>
      </c>
      <c r="B155" s="292" t="e">
        <f>#REF!</f>
        <v>#REF!</v>
      </c>
      <c r="C155" s="1044"/>
      <c r="D155" s="1044"/>
      <c r="E155" s="1044"/>
      <c r="F155" s="1044"/>
      <c r="G155" s="1044"/>
      <c r="H155" s="173"/>
      <c r="AE155" s="296"/>
      <c r="AF155" s="296"/>
      <c r="AH155" s="296"/>
      <c r="AI155" s="296"/>
    </row>
    <row r="156" spans="1:35" s="254" customFormat="1" hidden="1">
      <c r="A156" s="293" t="e">
        <f>#REF!</f>
        <v>#REF!</v>
      </c>
      <c r="B156" s="294" t="e">
        <f>#REF!</f>
        <v>#REF!</v>
      </c>
      <c r="C156" s="1044" t="e">
        <f>#REF!</f>
        <v>#REF!</v>
      </c>
      <c r="D156" s="1044"/>
      <c r="E156" s="1044"/>
      <c r="F156" s="1044"/>
      <c r="G156" s="1044"/>
      <c r="H156" s="173"/>
      <c r="AE156" s="296"/>
      <c r="AF156" s="296"/>
      <c r="AH156" s="295"/>
      <c r="AI156" s="296"/>
    </row>
    <row r="157" spans="1:35" s="254" customFormat="1" hidden="1">
      <c r="A157" s="293" t="e">
        <f>#REF!</f>
        <v>#REF!</v>
      </c>
      <c r="B157" s="294" t="e">
        <f>#REF!</f>
        <v>#REF!</v>
      </c>
      <c r="C157" s="1044" t="e">
        <f>#REF!</f>
        <v>#REF!</v>
      </c>
      <c r="D157" s="1044"/>
      <c r="E157" s="1044"/>
      <c r="F157" s="1044"/>
      <c r="G157" s="1044"/>
      <c r="H157" s="173"/>
      <c r="AE157" s="296"/>
      <c r="AF157" s="296"/>
      <c r="AH157" s="295"/>
      <c r="AI157" s="296"/>
    </row>
    <row r="158" spans="1:35" s="254" customFormat="1" hidden="1">
      <c r="A158" s="293" t="e">
        <f>#REF!</f>
        <v>#REF!</v>
      </c>
      <c r="B158" s="294" t="e">
        <f>#REF!</f>
        <v>#REF!</v>
      </c>
      <c r="C158" s="1044" t="e">
        <f>#REF!</f>
        <v>#REF!</v>
      </c>
      <c r="D158" s="1044"/>
      <c r="E158" s="1044"/>
      <c r="F158" s="1044"/>
      <c r="G158" s="1044"/>
      <c r="H158" s="173"/>
      <c r="AE158" s="296"/>
      <c r="AF158" s="296"/>
      <c r="AH158" s="295"/>
      <c r="AI158" s="296"/>
    </row>
    <row r="159" spans="1:35" s="254" customFormat="1" ht="20.100000000000001" hidden="1" customHeight="1">
      <c r="A159" s="302"/>
      <c r="B159" s="292" t="e">
        <f>#REF!</f>
        <v>#REF!</v>
      </c>
      <c r="C159" s="1044" t="e">
        <f>#REF!</f>
        <v>#REF!</v>
      </c>
      <c r="D159" s="1044"/>
      <c r="E159" s="1044"/>
      <c r="F159" s="1044"/>
      <c r="G159" s="1044"/>
      <c r="H159" s="173"/>
      <c r="AE159" s="296"/>
      <c r="AF159" s="296"/>
      <c r="AH159" s="296"/>
      <c r="AI159" s="296"/>
    </row>
    <row r="160" spans="1:35" s="254" customFormat="1" ht="20.100000000000001" hidden="1" customHeight="1">
      <c r="A160" s="301"/>
      <c r="B160" s="292" t="e">
        <f>#REF!</f>
        <v>#REF!</v>
      </c>
      <c r="C160" s="1044" t="e">
        <f>#REF!</f>
        <v>#REF!</v>
      </c>
      <c r="D160" s="1044"/>
      <c r="E160" s="1044"/>
      <c r="F160" s="1044"/>
      <c r="G160" s="1044"/>
      <c r="H160" s="173"/>
      <c r="AE160" s="296"/>
      <c r="AF160" s="296"/>
      <c r="AH160" s="296"/>
      <c r="AI160" s="296"/>
    </row>
    <row r="161" spans="1:35" s="254" customFormat="1" ht="20.100000000000001" hidden="1" customHeight="1">
      <c r="A161" s="291" t="e">
        <f>#REF!</f>
        <v>#REF!</v>
      </c>
      <c r="B161" s="292" t="e">
        <f>#REF!</f>
        <v>#REF!</v>
      </c>
      <c r="C161" s="1044"/>
      <c r="D161" s="1044"/>
      <c r="E161" s="1044"/>
      <c r="F161" s="1044"/>
      <c r="G161" s="1044"/>
      <c r="H161" s="173"/>
      <c r="AE161" s="296"/>
      <c r="AF161" s="296"/>
      <c r="AH161" s="296"/>
      <c r="AI161" s="296"/>
    </row>
    <row r="162" spans="1:35" s="254" customFormat="1" ht="30" hidden="1" customHeight="1">
      <c r="A162" s="298" t="e">
        <f>#REF!</f>
        <v>#REF!</v>
      </c>
      <c r="B162" s="292" t="e">
        <f>#REF!</f>
        <v>#REF!</v>
      </c>
      <c r="C162" s="1044"/>
      <c r="D162" s="1044"/>
      <c r="E162" s="1044"/>
      <c r="F162" s="1044"/>
      <c r="G162" s="1044"/>
      <c r="H162" s="173"/>
      <c r="AE162" s="296"/>
      <c r="AF162" s="296"/>
      <c r="AH162" s="296"/>
      <c r="AI162" s="296"/>
    </row>
    <row r="163" spans="1:35" s="254" customFormat="1" ht="20.100000000000001" hidden="1" customHeight="1">
      <c r="A163" s="293" t="e">
        <f>#REF!</f>
        <v>#REF!</v>
      </c>
      <c r="B163" s="294" t="e">
        <f>#REF!</f>
        <v>#REF!</v>
      </c>
      <c r="C163" s="1044" t="e">
        <f>#REF!</f>
        <v>#REF!</v>
      </c>
      <c r="D163" s="1044"/>
      <c r="E163" s="1044"/>
      <c r="F163" s="1044"/>
      <c r="G163" s="1044"/>
      <c r="H163" s="173"/>
      <c r="AE163" s="296"/>
      <c r="AF163" s="296"/>
      <c r="AH163" s="295"/>
      <c r="AI163" s="296"/>
    </row>
    <row r="164" spans="1:35" s="254" customFormat="1" ht="20.100000000000001" hidden="1" customHeight="1">
      <c r="A164" s="293" t="e">
        <f>#REF!</f>
        <v>#REF!</v>
      </c>
      <c r="B164" s="294" t="e">
        <f>#REF!</f>
        <v>#REF!</v>
      </c>
      <c r="C164" s="1044" t="e">
        <f>#REF!</f>
        <v>#REF!</v>
      </c>
      <c r="D164" s="1044"/>
      <c r="E164" s="1044"/>
      <c r="F164" s="1044"/>
      <c r="G164" s="1044"/>
      <c r="H164" s="173"/>
      <c r="AE164" s="296"/>
      <c r="AF164" s="296"/>
      <c r="AH164" s="295"/>
      <c r="AI164" s="296"/>
    </row>
    <row r="165" spans="1:35" s="254" customFormat="1" ht="20.100000000000001" hidden="1" customHeight="1">
      <c r="A165" s="293" t="e">
        <f>#REF!</f>
        <v>#REF!</v>
      </c>
      <c r="B165" s="294" t="e">
        <f>#REF!</f>
        <v>#REF!</v>
      </c>
      <c r="C165" s="1044" t="e">
        <f>#REF!</f>
        <v>#REF!</v>
      </c>
      <c r="D165" s="1044"/>
      <c r="E165" s="1044"/>
      <c r="F165" s="1044"/>
      <c r="G165" s="1044"/>
      <c r="H165" s="173"/>
      <c r="AE165" s="296"/>
      <c r="AF165" s="296"/>
      <c r="AH165" s="295"/>
      <c r="AI165" s="296"/>
    </row>
    <row r="166" spans="1:35" s="254" customFormat="1" ht="20.100000000000001" hidden="1" customHeight="1">
      <c r="A166" s="293" t="e">
        <f>#REF!</f>
        <v>#REF!</v>
      </c>
      <c r="B166" s="294" t="e">
        <f>#REF!</f>
        <v>#REF!</v>
      </c>
      <c r="C166" s="1044" t="e">
        <f>#REF!</f>
        <v>#REF!</v>
      </c>
      <c r="D166" s="1044"/>
      <c r="E166" s="1044"/>
      <c r="F166" s="1044"/>
      <c r="G166" s="1044"/>
      <c r="H166" s="173"/>
      <c r="AE166" s="296"/>
      <c r="AF166" s="296"/>
      <c r="AH166" s="295"/>
      <c r="AI166" s="296"/>
    </row>
    <row r="167" spans="1:35" s="254" customFormat="1" ht="20.100000000000001" hidden="1" customHeight="1">
      <c r="A167" s="293" t="e">
        <f>#REF!</f>
        <v>#REF!</v>
      </c>
      <c r="B167" s="294" t="e">
        <f>#REF!</f>
        <v>#REF!</v>
      </c>
      <c r="C167" s="1044" t="e">
        <f>#REF!</f>
        <v>#REF!</v>
      </c>
      <c r="D167" s="1044"/>
      <c r="E167" s="1044"/>
      <c r="F167" s="1044"/>
      <c r="G167" s="1044"/>
      <c r="H167" s="173"/>
      <c r="AE167" s="296"/>
      <c r="AF167" s="296"/>
      <c r="AH167" s="295"/>
      <c r="AI167" s="296"/>
    </row>
    <row r="168" spans="1:35" s="254" customFormat="1" ht="20.100000000000001" hidden="1" customHeight="1">
      <c r="A168" s="297"/>
      <c r="B168" s="292" t="e">
        <f>#REF!</f>
        <v>#REF!</v>
      </c>
      <c r="C168" s="1044" t="e">
        <f>#REF!</f>
        <v>#REF!</v>
      </c>
      <c r="D168" s="1044"/>
      <c r="E168" s="1044"/>
      <c r="F168" s="1044"/>
      <c r="G168" s="1044"/>
      <c r="H168" s="173"/>
      <c r="AE168" s="296"/>
      <c r="AF168" s="296"/>
      <c r="AH168" s="296"/>
      <c r="AI168" s="296"/>
    </row>
    <row r="169" spans="1:35" s="254" customFormat="1" ht="20.100000000000001" hidden="1" customHeight="1">
      <c r="A169" s="298" t="e">
        <f>#REF!</f>
        <v>#REF!</v>
      </c>
      <c r="B169" s="292" t="e">
        <f>#REF!</f>
        <v>#REF!</v>
      </c>
      <c r="C169" s="1044"/>
      <c r="D169" s="1044"/>
      <c r="E169" s="1044"/>
      <c r="F169" s="1044"/>
      <c r="G169" s="1044"/>
      <c r="H169" s="173"/>
      <c r="AE169" s="296"/>
      <c r="AF169" s="296"/>
      <c r="AH169" s="296"/>
      <c r="AI169" s="296"/>
    </row>
    <row r="170" spans="1:35" s="254" customFormat="1" ht="20.100000000000001" hidden="1" customHeight="1">
      <c r="A170" s="293" t="e">
        <f>#REF!</f>
        <v>#REF!</v>
      </c>
      <c r="B170" s="303" t="e">
        <f>#REF!</f>
        <v>#REF!</v>
      </c>
      <c r="C170" s="1044" t="e">
        <f>#REF!</f>
        <v>#REF!</v>
      </c>
      <c r="D170" s="1044"/>
      <c r="E170" s="1044"/>
      <c r="F170" s="1044"/>
      <c r="G170" s="1044"/>
      <c r="H170" s="173"/>
      <c r="AE170" s="296"/>
      <c r="AF170" s="296"/>
      <c r="AH170" s="295"/>
      <c r="AI170" s="296"/>
    </row>
    <row r="171" spans="1:35" s="254" customFormat="1" ht="20.100000000000001" hidden="1" customHeight="1">
      <c r="A171" s="293" t="e">
        <f>#REF!</f>
        <v>#REF!</v>
      </c>
      <c r="B171" s="303" t="e">
        <f>#REF!</f>
        <v>#REF!</v>
      </c>
      <c r="C171" s="1044" t="e">
        <f>#REF!</f>
        <v>#REF!</v>
      </c>
      <c r="D171" s="1044"/>
      <c r="E171" s="1044"/>
      <c r="F171" s="1044"/>
      <c r="G171" s="1044"/>
      <c r="H171" s="173"/>
      <c r="AE171" s="296"/>
      <c r="AF171" s="296"/>
      <c r="AH171" s="295"/>
      <c r="AI171" s="296"/>
    </row>
    <row r="172" spans="1:35" s="254" customFormat="1" ht="20.100000000000001" hidden="1" customHeight="1">
      <c r="A172" s="293" t="e">
        <f>#REF!</f>
        <v>#REF!</v>
      </c>
      <c r="B172" s="303" t="e">
        <f>#REF!</f>
        <v>#REF!</v>
      </c>
      <c r="C172" s="1044" t="e">
        <f>#REF!</f>
        <v>#REF!</v>
      </c>
      <c r="D172" s="1044"/>
      <c r="E172" s="1044"/>
      <c r="F172" s="1044"/>
      <c r="G172" s="1044"/>
      <c r="H172" s="173"/>
      <c r="AE172" s="296"/>
      <c r="AF172" s="296"/>
      <c r="AH172" s="295"/>
      <c r="AI172" s="296"/>
    </row>
    <row r="173" spans="1:35" s="254" customFormat="1" ht="20.100000000000001" hidden="1" customHeight="1">
      <c r="A173" s="293" t="e">
        <f>#REF!</f>
        <v>#REF!</v>
      </c>
      <c r="B173" s="303" t="e">
        <f>#REF!</f>
        <v>#REF!</v>
      </c>
      <c r="C173" s="1044" t="e">
        <f>#REF!</f>
        <v>#REF!</v>
      </c>
      <c r="D173" s="1044"/>
      <c r="E173" s="1044"/>
      <c r="F173" s="1044"/>
      <c r="G173" s="1044"/>
      <c r="H173" s="173"/>
      <c r="AE173" s="296"/>
      <c r="AF173" s="296"/>
      <c r="AH173" s="295"/>
      <c r="AI173" s="296"/>
    </row>
    <row r="174" spans="1:35" s="254" customFormat="1" ht="20.100000000000001" hidden="1" customHeight="1">
      <c r="A174" s="293" t="e">
        <f>#REF!</f>
        <v>#REF!</v>
      </c>
      <c r="B174" s="303" t="e">
        <f>#REF!</f>
        <v>#REF!</v>
      </c>
      <c r="C174" s="1044" t="e">
        <f>#REF!</f>
        <v>#REF!</v>
      </c>
      <c r="D174" s="1044"/>
      <c r="E174" s="1044"/>
      <c r="F174" s="1044"/>
      <c r="G174" s="1044"/>
      <c r="H174" s="173"/>
      <c r="AE174" s="296"/>
      <c r="AF174" s="296"/>
      <c r="AH174" s="295"/>
      <c r="AI174" s="296"/>
    </row>
    <row r="175" spans="1:35" s="254" customFormat="1" ht="20.100000000000001" hidden="1" customHeight="1">
      <c r="A175" s="293" t="e">
        <f>#REF!</f>
        <v>#REF!</v>
      </c>
      <c r="B175" s="303" t="e">
        <f>#REF!</f>
        <v>#REF!</v>
      </c>
      <c r="C175" s="1044" t="e">
        <f>#REF!</f>
        <v>#REF!</v>
      </c>
      <c r="D175" s="1044"/>
      <c r="E175" s="1044"/>
      <c r="F175" s="1044"/>
      <c r="G175" s="1044"/>
      <c r="H175" s="173"/>
      <c r="AE175" s="296"/>
      <c r="AF175" s="296"/>
      <c r="AH175" s="295"/>
      <c r="AI175" s="296"/>
    </row>
    <row r="176" spans="1:35" s="254" customFormat="1" ht="20.100000000000001" hidden="1" customHeight="1">
      <c r="A176" s="304"/>
      <c r="B176" s="292" t="e">
        <f>#REF!</f>
        <v>#REF!</v>
      </c>
      <c r="C176" s="1044" t="e">
        <f>#REF!</f>
        <v>#REF!</v>
      </c>
      <c r="D176" s="1044"/>
      <c r="E176" s="1044"/>
      <c r="F176" s="1044"/>
      <c r="G176" s="1044"/>
      <c r="H176" s="173"/>
      <c r="AE176" s="296"/>
      <c r="AF176" s="296"/>
      <c r="AH176" s="296"/>
      <c r="AI176" s="296"/>
    </row>
    <row r="177" spans="1:35" s="254" customFormat="1" ht="35.25" hidden="1" customHeight="1">
      <c r="A177" s="298" t="e">
        <f>#REF!</f>
        <v>#REF!</v>
      </c>
      <c r="B177" s="292" t="e">
        <f>#REF!</f>
        <v>#REF!</v>
      </c>
      <c r="C177" s="1044"/>
      <c r="D177" s="1044"/>
      <c r="E177" s="1044"/>
      <c r="F177" s="1044"/>
      <c r="G177" s="1044"/>
      <c r="H177" s="173"/>
      <c r="AE177" s="296"/>
      <c r="AF177" s="296"/>
      <c r="AH177" s="296"/>
      <c r="AI177" s="296"/>
    </row>
    <row r="178" spans="1:35" s="254" customFormat="1" ht="19.5" hidden="1" customHeight="1">
      <c r="A178" s="293" t="e">
        <f>#REF!</f>
        <v>#REF!</v>
      </c>
      <c r="B178" s="303" t="e">
        <f>#REF!</f>
        <v>#REF!</v>
      </c>
      <c r="C178" s="1044" t="e">
        <f>#REF!</f>
        <v>#REF!</v>
      </c>
      <c r="D178" s="1044"/>
      <c r="E178" s="1044"/>
      <c r="F178" s="1044"/>
      <c r="G178" s="1044"/>
      <c r="H178" s="173"/>
      <c r="AE178" s="296"/>
      <c r="AF178" s="296"/>
      <c r="AH178" s="295"/>
      <c r="AI178" s="296"/>
    </row>
    <row r="179" spans="1:35" s="254" customFormat="1" ht="19.5" hidden="1" customHeight="1">
      <c r="A179" s="293" t="e">
        <f>#REF!</f>
        <v>#REF!</v>
      </c>
      <c r="B179" s="303" t="e">
        <f>#REF!</f>
        <v>#REF!</v>
      </c>
      <c r="C179" s="1044" t="e">
        <f>#REF!</f>
        <v>#REF!</v>
      </c>
      <c r="D179" s="1044"/>
      <c r="E179" s="1044"/>
      <c r="F179" s="1044"/>
      <c r="G179" s="1044"/>
      <c r="H179" s="173"/>
      <c r="AE179" s="296"/>
      <c r="AF179" s="296"/>
      <c r="AH179" s="295"/>
      <c r="AI179" s="296"/>
    </row>
    <row r="180" spans="1:35" s="254" customFormat="1" ht="19.5" hidden="1" customHeight="1">
      <c r="A180" s="293" t="e">
        <f>#REF!</f>
        <v>#REF!</v>
      </c>
      <c r="B180" s="303" t="e">
        <f>#REF!</f>
        <v>#REF!</v>
      </c>
      <c r="C180" s="1044" t="e">
        <f>#REF!</f>
        <v>#REF!</v>
      </c>
      <c r="D180" s="1044"/>
      <c r="E180" s="1044"/>
      <c r="F180" s="1044"/>
      <c r="G180" s="1044"/>
      <c r="H180" s="173"/>
      <c r="AE180" s="296"/>
      <c r="AF180" s="296"/>
      <c r="AH180" s="295"/>
      <c r="AI180" s="296"/>
    </row>
    <row r="181" spans="1:35" s="254" customFormat="1" ht="19.5" hidden="1" customHeight="1">
      <c r="A181" s="293" t="e">
        <f>#REF!</f>
        <v>#REF!</v>
      </c>
      <c r="B181" s="303" t="e">
        <f>#REF!</f>
        <v>#REF!</v>
      </c>
      <c r="C181" s="1044" t="e">
        <f>#REF!</f>
        <v>#REF!</v>
      </c>
      <c r="D181" s="1044"/>
      <c r="E181" s="1044"/>
      <c r="F181" s="1044"/>
      <c r="G181" s="1044"/>
      <c r="H181" s="173"/>
      <c r="AE181" s="296"/>
      <c r="AF181" s="296"/>
      <c r="AH181" s="295"/>
      <c r="AI181" s="296"/>
    </row>
    <row r="182" spans="1:35" s="254" customFormat="1" ht="33" hidden="1" customHeight="1">
      <c r="A182" s="293" t="e">
        <f>#REF!</f>
        <v>#REF!</v>
      </c>
      <c r="B182" s="303" t="e">
        <f>#REF!</f>
        <v>#REF!</v>
      </c>
      <c r="C182" s="1044" t="e">
        <f>#REF!</f>
        <v>#REF!</v>
      </c>
      <c r="D182" s="1044"/>
      <c r="E182" s="1044"/>
      <c r="F182" s="1044"/>
      <c r="G182" s="1044"/>
      <c r="H182" s="173"/>
      <c r="AE182" s="296"/>
      <c r="AF182" s="296"/>
      <c r="AH182" s="295"/>
      <c r="AI182" s="296"/>
    </row>
    <row r="183" spans="1:35" s="254" customFormat="1" ht="19.5" hidden="1" customHeight="1">
      <c r="A183" s="293" t="e">
        <f>#REF!</f>
        <v>#REF!</v>
      </c>
      <c r="B183" s="303" t="e">
        <f>#REF!</f>
        <v>#REF!</v>
      </c>
      <c r="C183" s="1044" t="e">
        <f>#REF!</f>
        <v>#REF!</v>
      </c>
      <c r="D183" s="1044"/>
      <c r="E183" s="1044"/>
      <c r="F183" s="1044"/>
      <c r="G183" s="1044"/>
      <c r="H183" s="173"/>
      <c r="AE183" s="296"/>
      <c r="AF183" s="296"/>
      <c r="AH183" s="295"/>
      <c r="AI183" s="296"/>
    </row>
    <row r="184" spans="1:35" s="254" customFormat="1" ht="19.5" hidden="1" customHeight="1">
      <c r="A184" s="293" t="e">
        <f>#REF!</f>
        <v>#REF!</v>
      </c>
      <c r="B184" s="303" t="e">
        <f>#REF!</f>
        <v>#REF!</v>
      </c>
      <c r="C184" s="1044" t="e">
        <f>#REF!</f>
        <v>#REF!</v>
      </c>
      <c r="D184" s="1044"/>
      <c r="E184" s="1044"/>
      <c r="F184" s="1044"/>
      <c r="G184" s="1044"/>
      <c r="H184" s="173"/>
      <c r="AE184" s="296"/>
      <c r="AF184" s="296"/>
      <c r="AH184" s="295"/>
      <c r="AI184" s="296"/>
    </row>
    <row r="185" spans="1:35" s="254" customFormat="1" ht="19.5" hidden="1" customHeight="1">
      <c r="A185" s="293" t="e">
        <f>#REF!</f>
        <v>#REF!</v>
      </c>
      <c r="B185" s="303" t="e">
        <f>#REF!</f>
        <v>#REF!</v>
      </c>
      <c r="C185" s="1044" t="e">
        <f>#REF!</f>
        <v>#REF!</v>
      </c>
      <c r="D185" s="1044"/>
      <c r="E185" s="1044"/>
      <c r="F185" s="1044"/>
      <c r="G185" s="1044"/>
      <c r="H185" s="173"/>
      <c r="AE185" s="296"/>
      <c r="AF185" s="296"/>
      <c r="AH185" s="295"/>
      <c r="AI185" s="296"/>
    </row>
    <row r="186" spans="1:35" s="254" customFormat="1" ht="19.5" hidden="1" customHeight="1">
      <c r="A186" s="293" t="e">
        <f>#REF!</f>
        <v>#REF!</v>
      </c>
      <c r="B186" s="303" t="e">
        <f>#REF!</f>
        <v>#REF!</v>
      </c>
      <c r="C186" s="1044" t="e">
        <f>#REF!</f>
        <v>#REF!</v>
      </c>
      <c r="D186" s="1044"/>
      <c r="E186" s="1044"/>
      <c r="F186" s="1044"/>
      <c r="G186" s="1044"/>
      <c r="H186" s="173"/>
      <c r="AE186" s="296"/>
      <c r="AF186" s="296"/>
      <c r="AH186" s="295"/>
      <c r="AI186" s="296"/>
    </row>
    <row r="187" spans="1:35" s="254" customFormat="1" ht="19.5" hidden="1" customHeight="1">
      <c r="A187" s="304"/>
      <c r="B187" s="292" t="e">
        <f>#REF!</f>
        <v>#REF!</v>
      </c>
      <c r="C187" s="1044" t="e">
        <f>#REF!</f>
        <v>#REF!</v>
      </c>
      <c r="D187" s="1044"/>
      <c r="E187" s="1044"/>
      <c r="F187" s="1044"/>
      <c r="G187" s="1044"/>
      <c r="H187" s="173"/>
      <c r="AE187" s="296"/>
      <c r="AF187" s="296"/>
      <c r="AH187" s="296"/>
      <c r="AI187" s="296"/>
    </row>
    <row r="188" spans="1:35" s="254" customFormat="1" ht="19.5" hidden="1" customHeight="1">
      <c r="A188" s="298" t="e">
        <f>#REF!</f>
        <v>#REF!</v>
      </c>
      <c r="B188" s="292" t="e">
        <f>#REF!</f>
        <v>#REF!</v>
      </c>
      <c r="C188" s="1044"/>
      <c r="D188" s="1044"/>
      <c r="E188" s="1044"/>
      <c r="F188" s="1044"/>
      <c r="G188" s="1044"/>
      <c r="H188" s="173"/>
      <c r="AE188" s="296"/>
      <c r="AF188" s="296"/>
      <c r="AH188" s="296"/>
      <c r="AI188" s="296"/>
    </row>
    <row r="189" spans="1:35" s="254" customFormat="1" ht="19.5" hidden="1" customHeight="1">
      <c r="A189" s="293" t="e">
        <f>#REF!</f>
        <v>#REF!</v>
      </c>
      <c r="B189" s="294" t="e">
        <f>#REF!</f>
        <v>#REF!</v>
      </c>
      <c r="C189" s="1044" t="e">
        <f>#REF!</f>
        <v>#REF!</v>
      </c>
      <c r="D189" s="1044"/>
      <c r="E189" s="1044"/>
      <c r="F189" s="1044"/>
      <c r="G189" s="1044"/>
      <c r="H189" s="173"/>
      <c r="AE189" s="296"/>
      <c r="AF189" s="296"/>
      <c r="AH189" s="295"/>
      <c r="AI189" s="296"/>
    </row>
    <row r="190" spans="1:35" s="254" customFormat="1" ht="19.5" hidden="1" customHeight="1">
      <c r="A190" s="293" t="e">
        <f>#REF!</f>
        <v>#REF!</v>
      </c>
      <c r="B190" s="294" t="e">
        <f>#REF!</f>
        <v>#REF!</v>
      </c>
      <c r="C190" s="1044" t="e">
        <f>#REF!</f>
        <v>#REF!</v>
      </c>
      <c r="D190" s="1044"/>
      <c r="E190" s="1044"/>
      <c r="F190" s="1044"/>
      <c r="G190" s="1044"/>
      <c r="H190" s="173"/>
      <c r="AE190" s="296"/>
      <c r="AF190" s="296"/>
      <c r="AH190" s="295"/>
      <c r="AI190" s="296"/>
    </row>
    <row r="191" spans="1:35" s="254" customFormat="1" ht="19.5" hidden="1" customHeight="1">
      <c r="A191" s="293" t="e">
        <f>#REF!</f>
        <v>#REF!</v>
      </c>
      <c r="B191" s="294" t="e">
        <f>#REF!</f>
        <v>#REF!</v>
      </c>
      <c r="C191" s="1044" t="e">
        <f>#REF!</f>
        <v>#REF!</v>
      </c>
      <c r="D191" s="1044"/>
      <c r="E191" s="1044"/>
      <c r="F191" s="1044"/>
      <c r="G191" s="1044"/>
      <c r="H191" s="173"/>
      <c r="AE191" s="296"/>
      <c r="AF191" s="296"/>
      <c r="AH191" s="295"/>
      <c r="AI191" s="296"/>
    </row>
    <row r="192" spans="1:35" s="254" customFormat="1" ht="19.5" hidden="1" customHeight="1">
      <c r="A192" s="304"/>
      <c r="B192" s="292" t="e">
        <f>#REF!</f>
        <v>#REF!</v>
      </c>
      <c r="C192" s="1044" t="e">
        <f>#REF!</f>
        <v>#REF!</v>
      </c>
      <c r="D192" s="1044"/>
      <c r="E192" s="1044"/>
      <c r="F192" s="1044"/>
      <c r="G192" s="1044"/>
      <c r="H192" s="173"/>
      <c r="AE192" s="296"/>
      <c r="AF192" s="296"/>
      <c r="AH192" s="296"/>
      <c r="AI192" s="296"/>
    </row>
    <row r="193" spans="1:35" s="254" customFormat="1" ht="33" hidden="1" customHeight="1">
      <c r="A193" s="298" t="e">
        <f>#REF!</f>
        <v>#REF!</v>
      </c>
      <c r="B193" s="292" t="e">
        <f>#REF!</f>
        <v>#REF!</v>
      </c>
      <c r="C193" s="1044"/>
      <c r="D193" s="1044"/>
      <c r="E193" s="1044"/>
      <c r="F193" s="1044"/>
      <c r="G193" s="1044"/>
      <c r="H193" s="173"/>
      <c r="AE193" s="296"/>
      <c r="AF193" s="296"/>
      <c r="AH193" s="296"/>
      <c r="AI193" s="296"/>
    </row>
    <row r="194" spans="1:35" s="254" customFormat="1" ht="19.5" hidden="1" customHeight="1">
      <c r="A194" s="304" t="e">
        <f>#REF!</f>
        <v>#REF!</v>
      </c>
      <c r="B194" s="294" t="e">
        <f>#REF!</f>
        <v>#REF!</v>
      </c>
      <c r="C194" s="1044" t="e">
        <f>#REF!</f>
        <v>#REF!</v>
      </c>
      <c r="D194" s="1044"/>
      <c r="E194" s="1044"/>
      <c r="F194" s="1044"/>
      <c r="G194" s="1044"/>
      <c r="H194" s="173"/>
      <c r="AE194" s="296"/>
      <c r="AF194" s="296"/>
      <c r="AH194" s="295"/>
      <c r="AI194" s="296"/>
    </row>
    <row r="195" spans="1:35" s="254" customFormat="1" ht="19.5" hidden="1" customHeight="1">
      <c r="A195" s="304" t="e">
        <f>#REF!</f>
        <v>#REF!</v>
      </c>
      <c r="B195" s="294" t="e">
        <f>#REF!</f>
        <v>#REF!</v>
      </c>
      <c r="C195" s="1044" t="e">
        <f>#REF!</f>
        <v>#REF!</v>
      </c>
      <c r="D195" s="1044"/>
      <c r="E195" s="1044"/>
      <c r="F195" s="1044"/>
      <c r="G195" s="1044"/>
      <c r="H195" s="173"/>
      <c r="AE195" s="296"/>
      <c r="AF195" s="296"/>
      <c r="AH195" s="295"/>
      <c r="AI195" s="296"/>
    </row>
    <row r="196" spans="1:35" s="254" customFormat="1" ht="19.5" hidden="1" customHeight="1">
      <c r="A196" s="304" t="e">
        <f>#REF!</f>
        <v>#REF!</v>
      </c>
      <c r="B196" s="294" t="e">
        <f>#REF!</f>
        <v>#REF!</v>
      </c>
      <c r="C196" s="1044" t="e">
        <f>#REF!</f>
        <v>#REF!</v>
      </c>
      <c r="D196" s="1044"/>
      <c r="E196" s="1044"/>
      <c r="F196" s="1044"/>
      <c r="G196" s="1044"/>
      <c r="H196" s="173"/>
      <c r="AE196" s="296"/>
      <c r="AF196" s="296"/>
      <c r="AH196" s="295"/>
      <c r="AI196" s="296"/>
    </row>
    <row r="197" spans="1:35" s="254" customFormat="1" ht="19.5" hidden="1" customHeight="1">
      <c r="A197" s="304"/>
      <c r="B197" s="292" t="e">
        <f>#REF!</f>
        <v>#REF!</v>
      </c>
      <c r="C197" s="1044" t="e">
        <f>#REF!</f>
        <v>#REF!</v>
      </c>
      <c r="D197" s="1044"/>
      <c r="E197" s="1044"/>
      <c r="F197" s="1044"/>
      <c r="G197" s="1044"/>
      <c r="H197" s="173"/>
      <c r="AE197" s="296"/>
      <c r="AF197" s="296"/>
      <c r="AH197" s="296"/>
      <c r="AI197" s="296"/>
    </row>
    <row r="198" spans="1:35" s="254" customFormat="1" ht="19.5" hidden="1" customHeight="1">
      <c r="A198" s="298" t="e">
        <f>#REF!</f>
        <v>#REF!</v>
      </c>
      <c r="B198" s="292" t="e">
        <f>#REF!</f>
        <v>#REF!</v>
      </c>
      <c r="C198" s="1044"/>
      <c r="D198" s="1044"/>
      <c r="E198" s="1044"/>
      <c r="F198" s="1044"/>
      <c r="G198" s="1044"/>
      <c r="H198" s="173"/>
      <c r="AE198" s="296"/>
      <c r="AF198" s="296"/>
      <c r="AH198" s="296"/>
      <c r="AI198" s="296"/>
    </row>
    <row r="199" spans="1:35" s="254" customFormat="1" ht="19.5" hidden="1" customHeight="1">
      <c r="A199" s="293" t="e">
        <f>#REF!</f>
        <v>#REF!</v>
      </c>
      <c r="B199" s="294" t="e">
        <f>#REF!</f>
        <v>#REF!</v>
      </c>
      <c r="C199" s="1044" t="e">
        <f>#REF!</f>
        <v>#REF!</v>
      </c>
      <c r="D199" s="1044"/>
      <c r="E199" s="1044"/>
      <c r="F199" s="1044"/>
      <c r="G199" s="1044"/>
      <c r="H199" s="173"/>
      <c r="AE199" s="296"/>
      <c r="AF199" s="296"/>
      <c r="AH199" s="295"/>
      <c r="AI199" s="296"/>
    </row>
    <row r="200" spans="1:35" s="254" customFormat="1" ht="19.5" hidden="1" customHeight="1">
      <c r="A200" s="293" t="e">
        <f>#REF!</f>
        <v>#REF!</v>
      </c>
      <c r="B200" s="294" t="e">
        <f>#REF!</f>
        <v>#REF!</v>
      </c>
      <c r="C200" s="1044" t="e">
        <f>#REF!</f>
        <v>#REF!</v>
      </c>
      <c r="D200" s="1044"/>
      <c r="E200" s="1044"/>
      <c r="F200" s="1044"/>
      <c r="G200" s="1044"/>
      <c r="H200" s="173"/>
      <c r="AE200" s="296"/>
      <c r="AF200" s="296"/>
      <c r="AH200" s="295"/>
      <c r="AI200" s="296"/>
    </row>
    <row r="201" spans="1:35" s="254" customFormat="1" ht="19.5" hidden="1" customHeight="1">
      <c r="A201" s="304"/>
      <c r="B201" s="292" t="e">
        <f>#REF!</f>
        <v>#REF!</v>
      </c>
      <c r="C201" s="1044" t="e">
        <f>#REF!</f>
        <v>#REF!</v>
      </c>
      <c r="D201" s="1044"/>
      <c r="E201" s="1044"/>
      <c r="F201" s="1044"/>
      <c r="G201" s="1044"/>
      <c r="H201" s="173"/>
      <c r="AE201" s="296"/>
      <c r="AF201" s="296"/>
      <c r="AH201" s="296"/>
      <c r="AI201" s="296"/>
    </row>
    <row r="202" spans="1:35" s="254" customFormat="1" ht="33" hidden="1" customHeight="1">
      <c r="A202" s="298" t="e">
        <f>#REF!</f>
        <v>#REF!</v>
      </c>
      <c r="B202" s="292" t="e">
        <f>#REF!</f>
        <v>#REF!</v>
      </c>
      <c r="C202" s="1044"/>
      <c r="D202" s="1044"/>
      <c r="E202" s="1044"/>
      <c r="F202" s="1044"/>
      <c r="G202" s="1044"/>
      <c r="H202" s="173"/>
      <c r="AE202" s="296"/>
      <c r="AF202" s="296"/>
      <c r="AH202" s="296"/>
      <c r="AI202" s="296"/>
    </row>
    <row r="203" spans="1:35" s="254" customFormat="1" ht="19.5" hidden="1" customHeight="1">
      <c r="A203" s="293" t="e">
        <f>#REF!</f>
        <v>#REF!</v>
      </c>
      <c r="B203" s="294" t="e">
        <f>#REF!</f>
        <v>#REF!</v>
      </c>
      <c r="C203" s="1044" t="e">
        <f>#REF!</f>
        <v>#REF!</v>
      </c>
      <c r="D203" s="1044"/>
      <c r="E203" s="1044"/>
      <c r="F203" s="1044"/>
      <c r="G203" s="1044"/>
      <c r="H203" s="173"/>
      <c r="AE203" s="296"/>
      <c r="AF203" s="296"/>
      <c r="AH203" s="295"/>
      <c r="AI203" s="296"/>
    </row>
    <row r="204" spans="1:35" s="254" customFormat="1" ht="19.5" hidden="1" customHeight="1">
      <c r="A204" s="293" t="e">
        <f>#REF!</f>
        <v>#REF!</v>
      </c>
      <c r="B204" s="294" t="e">
        <f>#REF!</f>
        <v>#REF!</v>
      </c>
      <c r="C204" s="1044" t="e">
        <f>#REF!</f>
        <v>#REF!</v>
      </c>
      <c r="D204" s="1044"/>
      <c r="E204" s="1044"/>
      <c r="F204" s="1044"/>
      <c r="G204" s="1044"/>
      <c r="H204" s="173"/>
      <c r="AE204" s="296"/>
      <c r="AF204" s="296"/>
      <c r="AH204" s="295"/>
      <c r="AI204" s="296"/>
    </row>
    <row r="205" spans="1:35" s="254" customFormat="1" ht="19.5" hidden="1" customHeight="1">
      <c r="A205" s="293" t="e">
        <f>#REF!</f>
        <v>#REF!</v>
      </c>
      <c r="B205" s="294" t="e">
        <f>#REF!</f>
        <v>#REF!</v>
      </c>
      <c r="C205" s="1044" t="e">
        <f>#REF!</f>
        <v>#REF!</v>
      </c>
      <c r="D205" s="1044"/>
      <c r="E205" s="1044"/>
      <c r="F205" s="1044"/>
      <c r="G205" s="1044"/>
      <c r="H205" s="173"/>
      <c r="AE205" s="296"/>
      <c r="AF205" s="296"/>
      <c r="AH205" s="295"/>
      <c r="AI205" s="296"/>
    </row>
    <row r="206" spans="1:35" s="254" customFormat="1" ht="19.5" hidden="1" customHeight="1">
      <c r="A206" s="293" t="e">
        <f>#REF!</f>
        <v>#REF!</v>
      </c>
      <c r="B206" s="294" t="e">
        <f>#REF!</f>
        <v>#REF!</v>
      </c>
      <c r="C206" s="1044" t="e">
        <f>#REF!</f>
        <v>#REF!</v>
      </c>
      <c r="D206" s="1044"/>
      <c r="E206" s="1044"/>
      <c r="F206" s="1044"/>
      <c r="G206" s="1044"/>
      <c r="H206" s="173"/>
      <c r="AE206" s="296"/>
      <c r="AF206" s="296"/>
      <c r="AH206" s="295"/>
      <c r="AI206" s="296"/>
    </row>
    <row r="207" spans="1:35" s="254" customFormat="1" ht="19.5" hidden="1" customHeight="1">
      <c r="A207" s="293" t="e">
        <f>#REF!</f>
        <v>#REF!</v>
      </c>
      <c r="B207" s="294" t="e">
        <f>#REF!</f>
        <v>#REF!</v>
      </c>
      <c r="C207" s="1044" t="e">
        <f>#REF!</f>
        <v>#REF!</v>
      </c>
      <c r="D207" s="1044"/>
      <c r="E207" s="1044"/>
      <c r="F207" s="1044"/>
      <c r="G207" s="1044"/>
      <c r="H207" s="173"/>
      <c r="AE207" s="296"/>
      <c r="AF207" s="296"/>
      <c r="AH207" s="295"/>
      <c r="AI207" s="296"/>
    </row>
    <row r="208" spans="1:35" s="254" customFormat="1" ht="19.5" hidden="1" customHeight="1">
      <c r="A208" s="293" t="e">
        <f>#REF!</f>
        <v>#REF!</v>
      </c>
      <c r="B208" s="294" t="e">
        <f>#REF!</f>
        <v>#REF!</v>
      </c>
      <c r="C208" s="1044" t="e">
        <f>#REF!</f>
        <v>#REF!</v>
      </c>
      <c r="D208" s="1044"/>
      <c r="E208" s="1044"/>
      <c r="F208" s="1044"/>
      <c r="G208" s="1044"/>
      <c r="H208" s="173"/>
      <c r="AE208" s="296"/>
      <c r="AF208" s="296"/>
      <c r="AH208" s="295"/>
      <c r="AI208" s="296"/>
    </row>
    <row r="209" spans="1:35" s="254" customFormat="1" ht="19.5" hidden="1" customHeight="1">
      <c r="A209" s="304"/>
      <c r="B209" s="292" t="e">
        <f>#REF!</f>
        <v>#REF!</v>
      </c>
      <c r="C209" s="1044" t="e">
        <f>#REF!</f>
        <v>#REF!</v>
      </c>
      <c r="D209" s="1044"/>
      <c r="E209" s="1044"/>
      <c r="F209" s="1044"/>
      <c r="G209" s="1044"/>
      <c r="H209" s="173"/>
      <c r="AE209" s="296"/>
      <c r="AF209" s="296"/>
      <c r="AH209" s="296"/>
      <c r="AI209" s="296"/>
    </row>
    <row r="210" spans="1:35" s="254" customFormat="1" ht="33" hidden="1" customHeight="1">
      <c r="A210" s="298" t="e">
        <f>#REF!</f>
        <v>#REF!</v>
      </c>
      <c r="B210" s="292" t="e">
        <f>#REF!</f>
        <v>#REF!</v>
      </c>
      <c r="C210" s="1044"/>
      <c r="D210" s="1044"/>
      <c r="E210" s="1044"/>
      <c r="F210" s="1044"/>
      <c r="G210" s="1044"/>
      <c r="H210" s="173"/>
      <c r="AE210" s="296"/>
      <c r="AF210" s="296"/>
      <c r="AH210" s="296"/>
      <c r="AI210" s="296"/>
    </row>
    <row r="211" spans="1:35" s="254" customFormat="1" ht="33" hidden="1" customHeight="1">
      <c r="A211" s="293" t="e">
        <f>#REF!</f>
        <v>#REF!</v>
      </c>
      <c r="B211" s="294" t="e">
        <f>#REF!</f>
        <v>#REF!</v>
      </c>
      <c r="C211" s="1044" t="e">
        <f>#REF!</f>
        <v>#REF!</v>
      </c>
      <c r="D211" s="1044"/>
      <c r="E211" s="1044"/>
      <c r="F211" s="1044"/>
      <c r="G211" s="1044"/>
      <c r="H211" s="173"/>
      <c r="AE211" s="296"/>
      <c r="AF211" s="296"/>
      <c r="AH211" s="295"/>
      <c r="AI211" s="296"/>
    </row>
    <row r="212" spans="1:35" s="254" customFormat="1" ht="19.5" hidden="1" customHeight="1">
      <c r="A212" s="293" t="e">
        <f>#REF!</f>
        <v>#REF!</v>
      </c>
      <c r="B212" s="294" t="e">
        <f>#REF!</f>
        <v>#REF!</v>
      </c>
      <c r="C212" s="1044" t="e">
        <f>#REF!</f>
        <v>#REF!</v>
      </c>
      <c r="D212" s="1044"/>
      <c r="E212" s="1044"/>
      <c r="F212" s="1044"/>
      <c r="G212" s="1044"/>
      <c r="H212" s="173"/>
      <c r="AE212" s="296"/>
      <c r="AF212" s="296"/>
      <c r="AH212" s="295"/>
      <c r="AI212" s="296"/>
    </row>
    <row r="213" spans="1:35" s="254" customFormat="1" ht="19.5" hidden="1" customHeight="1">
      <c r="A213" s="293" t="e">
        <f>#REF!</f>
        <v>#REF!</v>
      </c>
      <c r="B213" s="294" t="e">
        <f>#REF!</f>
        <v>#REF!</v>
      </c>
      <c r="C213" s="1044" t="e">
        <f>#REF!</f>
        <v>#REF!</v>
      </c>
      <c r="D213" s="1044"/>
      <c r="E213" s="1044"/>
      <c r="F213" s="1044"/>
      <c r="G213" s="1044"/>
      <c r="H213" s="173"/>
      <c r="AE213" s="296"/>
      <c r="AF213" s="296"/>
      <c r="AH213" s="295"/>
      <c r="AI213" s="296"/>
    </row>
    <row r="214" spans="1:35" s="254" customFormat="1" ht="19.5" hidden="1" customHeight="1">
      <c r="A214" s="304" t="e">
        <f>#REF!</f>
        <v>#REF!</v>
      </c>
      <c r="B214" s="292" t="e">
        <f>#REF!</f>
        <v>#REF!</v>
      </c>
      <c r="C214" s="1044" t="e">
        <f>#REF!</f>
        <v>#REF!</v>
      </c>
      <c r="D214" s="1044"/>
      <c r="E214" s="1044"/>
      <c r="F214" s="1044"/>
      <c r="G214" s="1044"/>
      <c r="H214" s="173"/>
      <c r="AE214" s="296"/>
      <c r="AF214" s="296"/>
      <c r="AH214" s="296"/>
      <c r="AI214" s="296"/>
    </row>
    <row r="215" spans="1:35" s="254" customFormat="1" ht="33" hidden="1" customHeight="1">
      <c r="A215" s="298" t="e">
        <f>#REF!</f>
        <v>#REF!</v>
      </c>
      <c r="B215" s="292" t="e">
        <f>#REF!</f>
        <v>#REF!</v>
      </c>
      <c r="C215" s="1044"/>
      <c r="D215" s="1044"/>
      <c r="E215" s="1044"/>
      <c r="F215" s="1044"/>
      <c r="G215" s="1044"/>
      <c r="H215" s="173"/>
      <c r="AE215" s="296"/>
      <c r="AF215" s="296"/>
      <c r="AH215" s="296"/>
      <c r="AI215" s="296"/>
    </row>
    <row r="216" spans="1:35" s="254" customFormat="1" ht="19.5" hidden="1" customHeight="1">
      <c r="A216" s="293" t="e">
        <f>#REF!</f>
        <v>#REF!</v>
      </c>
      <c r="B216" s="294" t="e">
        <f>#REF!</f>
        <v>#REF!</v>
      </c>
      <c r="C216" s="1044" t="e">
        <f>#REF!</f>
        <v>#REF!</v>
      </c>
      <c r="D216" s="1044"/>
      <c r="E216" s="1044"/>
      <c r="F216" s="1044"/>
      <c r="G216" s="1044"/>
      <c r="H216" s="173"/>
      <c r="AE216" s="296"/>
      <c r="AF216" s="296"/>
      <c r="AH216" s="295"/>
      <c r="AI216" s="296"/>
    </row>
    <row r="217" spans="1:35" s="254" customFormat="1" ht="19.5" hidden="1" customHeight="1">
      <c r="A217" s="293" t="e">
        <f>#REF!</f>
        <v>#REF!</v>
      </c>
      <c r="B217" s="294" t="e">
        <f>#REF!</f>
        <v>#REF!</v>
      </c>
      <c r="C217" s="1044" t="e">
        <f>#REF!</f>
        <v>#REF!</v>
      </c>
      <c r="D217" s="1044"/>
      <c r="E217" s="1044"/>
      <c r="F217" s="1044"/>
      <c r="G217" s="1044"/>
      <c r="H217" s="173"/>
      <c r="AE217" s="296"/>
      <c r="AF217" s="296"/>
      <c r="AH217" s="295"/>
      <c r="AI217" s="296"/>
    </row>
    <row r="218" spans="1:35" s="254" customFormat="1" ht="32.25" hidden="1" customHeight="1">
      <c r="A218" s="293" t="e">
        <f>#REF!</f>
        <v>#REF!</v>
      </c>
      <c r="B218" s="294" t="e">
        <f>#REF!</f>
        <v>#REF!</v>
      </c>
      <c r="C218" s="1044" t="e">
        <f>#REF!</f>
        <v>#REF!</v>
      </c>
      <c r="D218" s="1044"/>
      <c r="E218" s="1044"/>
      <c r="F218" s="1044"/>
      <c r="G218" s="1044"/>
      <c r="H218" s="173"/>
      <c r="AE218" s="296"/>
      <c r="AF218" s="296"/>
      <c r="AH218" s="295"/>
      <c r="AI218" s="296"/>
    </row>
    <row r="219" spans="1:35" s="254" customFormat="1" ht="19.5" hidden="1" customHeight="1">
      <c r="A219" s="293" t="e">
        <f>#REF!</f>
        <v>#REF!</v>
      </c>
      <c r="B219" s="294" t="e">
        <f>#REF!</f>
        <v>#REF!</v>
      </c>
      <c r="C219" s="1044" t="e">
        <f>#REF!</f>
        <v>#REF!</v>
      </c>
      <c r="D219" s="1044"/>
      <c r="E219" s="1044"/>
      <c r="F219" s="1044"/>
      <c r="G219" s="1044"/>
      <c r="H219" s="173"/>
      <c r="AE219" s="296"/>
      <c r="AF219" s="296"/>
      <c r="AH219" s="295"/>
      <c r="AI219" s="296"/>
    </row>
    <row r="220" spans="1:35" s="254" customFormat="1" ht="19.5" hidden="1" customHeight="1">
      <c r="A220" s="297"/>
      <c r="B220" s="292" t="e">
        <f>#REF!</f>
        <v>#REF!</v>
      </c>
      <c r="C220" s="1044" t="e">
        <f>#REF!</f>
        <v>#REF!</v>
      </c>
      <c r="D220" s="1044"/>
      <c r="E220" s="1044"/>
      <c r="F220" s="1044"/>
      <c r="G220" s="1044"/>
      <c r="H220" s="174"/>
      <c r="AE220" s="296"/>
      <c r="AF220" s="296"/>
      <c r="AH220" s="296"/>
      <c r="AI220" s="296"/>
    </row>
    <row r="221" spans="1:35" s="254" customFormat="1" hidden="1">
      <c r="A221" s="300"/>
      <c r="B221" s="292" t="e">
        <f>#REF!</f>
        <v>#REF!</v>
      </c>
      <c r="C221" s="1044" t="e">
        <f>#REF!</f>
        <v>#REF!</v>
      </c>
      <c r="D221" s="1044"/>
      <c r="E221" s="1044"/>
      <c r="F221" s="1044"/>
      <c r="G221" s="1044"/>
      <c r="H221" s="174"/>
      <c r="AE221" s="296"/>
      <c r="AF221" s="296"/>
      <c r="AH221" s="296"/>
      <c r="AI221" s="296"/>
    </row>
    <row r="222" spans="1:35" s="254" customFormat="1" ht="19.5" hidden="1" customHeight="1">
      <c r="A222" s="301"/>
      <c r="B222" s="292" t="e">
        <f>#REF!</f>
        <v>#REF!</v>
      </c>
      <c r="C222" s="1044" t="e">
        <f>#REF!</f>
        <v>#REF!</v>
      </c>
      <c r="D222" s="1044"/>
      <c r="E222" s="1044"/>
      <c r="F222" s="1044"/>
      <c r="G222" s="1044"/>
      <c r="H222" s="174"/>
      <c r="AE222" s="296"/>
      <c r="AF222" s="296"/>
      <c r="AH222" s="296"/>
      <c r="AI222" s="296"/>
    </row>
    <row r="223" spans="1:35" s="171" customFormat="1">
      <c r="A223" s="216"/>
      <c r="B223" s="209"/>
      <c r="C223" s="1047"/>
      <c r="D223" s="1047"/>
      <c r="E223" s="1047"/>
      <c r="F223" s="1047"/>
      <c r="G223" s="1047"/>
      <c r="H223" s="243"/>
      <c r="I223" s="254"/>
      <c r="J223" s="254"/>
      <c r="K223" s="254"/>
      <c r="L223" s="254"/>
    </row>
    <row r="224" spans="1:35" s="171" customFormat="1">
      <c r="A224" s="191"/>
      <c r="B224" s="179"/>
      <c r="C224" s="179"/>
      <c r="D224" s="179"/>
      <c r="E224" s="179"/>
      <c r="F224" s="179"/>
      <c r="G224" s="179"/>
      <c r="H224" s="243"/>
      <c r="I224" s="254"/>
      <c r="J224" s="254"/>
      <c r="K224" s="254"/>
      <c r="L224" s="254"/>
    </row>
    <row r="225" spans="1:12" s="171" customFormat="1">
      <c r="A225" s="191"/>
      <c r="B225" s="179"/>
      <c r="C225" s="179"/>
      <c r="D225" s="179"/>
      <c r="E225" s="179"/>
      <c r="F225" s="179"/>
      <c r="G225" s="179"/>
      <c r="H225" s="243"/>
      <c r="I225" s="254"/>
      <c r="J225" s="254"/>
      <c r="K225" s="254"/>
      <c r="L225" s="254"/>
    </row>
  </sheetData>
  <sheetProtection sheet="1" objects="1" scenarios="1" formatColumns="0" formatRows="0" selectLockedCells="1"/>
  <customSheetViews>
    <customSheetView guid="{B48B8B4C-A880-453D-8729-90D004BEF0D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7043F04C-1FA3-449D-BEB8-4AC08DF68A5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7F1A5DE7-1043-4C11-AB2C-CC6BC6A0F48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75D87FDD-0292-4E5A-8E8F-63018B0093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28" type="noConversion"/>
  <conditionalFormatting sqref="E15:E17">
    <cfRule type="expression" dxfId="3" priority="1" stopIfTrue="1">
      <formula>D15&gt;0</formula>
    </cfRule>
  </conditionalFormatting>
  <conditionalFormatting sqref="H15:H19">
    <cfRule type="expression" dxfId="2" priority="2" stopIfTrue="1">
      <formula>G15=""</formula>
    </cfRule>
  </conditionalFormatting>
  <printOptions horizontalCentered="1"/>
  <pageMargins left="0.78740157480314998" right="0.38" top="0.61" bottom="0.57999999999999996" header="0.34" footer="0.36"/>
  <pageSetup paperSize="9" orientation="portrait" horizontalDpi="300" verticalDpi="300" r:id="rId21"/>
  <headerFooter alignWithMargins="0">
    <oddFooter>&amp;R&amp;"Book Antiqua,Bold"&amp;10Schedule-7/ Page &amp;P of &amp;N</oddFooter>
  </headerFooter>
  <colBreaks count="1" manualBreakCount="1">
    <brk id="7" max="1048575" man="1"/>
  </colBreaks>
  <drawing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059" t="s">
        <v>354</v>
      </c>
      <c r="B2" s="1059"/>
      <c r="C2" s="1059"/>
      <c r="D2" s="1059"/>
      <c r="E2" s="266"/>
    </row>
    <row r="3" spans="1:6">
      <c r="A3" s="432"/>
      <c r="B3" s="433"/>
      <c r="C3" s="433"/>
      <c r="D3" s="433"/>
      <c r="E3" s="433"/>
    </row>
    <row r="4" spans="1:6" ht="30">
      <c r="A4" s="434" t="s">
        <v>355</v>
      </c>
      <c r="B4" s="435" t="s">
        <v>356</v>
      </c>
      <c r="C4" s="434" t="s">
        <v>357</v>
      </c>
      <c r="D4" s="434" t="s">
        <v>358</v>
      </c>
      <c r="E4" s="434" t="s">
        <v>359</v>
      </c>
    </row>
    <row r="5" spans="1:6" ht="18" customHeight="1">
      <c r="A5" s="436" t="s">
        <v>360</v>
      </c>
      <c r="B5" s="436" t="s">
        <v>361</v>
      </c>
      <c r="C5" s="436" t="s">
        <v>362</v>
      </c>
      <c r="D5" s="436" t="s">
        <v>363</v>
      </c>
      <c r="E5" s="436" t="s">
        <v>364</v>
      </c>
    </row>
    <row r="6" spans="1:6" ht="45" customHeight="1">
      <c r="A6" s="437">
        <v>1</v>
      </c>
      <c r="B6" s="438"/>
      <c r="C6" s="439"/>
      <c r="D6" s="440"/>
      <c r="E6" s="441">
        <f t="shared" ref="E6:E15" si="0">C6*D6</f>
        <v>0</v>
      </c>
    </row>
    <row r="7" spans="1:6" ht="45" customHeight="1">
      <c r="A7" s="437">
        <v>2</v>
      </c>
      <c r="B7" s="438"/>
      <c r="C7" s="439"/>
      <c r="D7" s="440"/>
      <c r="E7" s="441">
        <f t="shared" si="0"/>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365</v>
      </c>
      <c r="C16" s="443"/>
      <c r="D16" s="443"/>
      <c r="E16" s="443">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B48B8B4C-A880-453D-8729-90D004BEF0DB}" state="hidden">
      <selection activeCell="C8" sqref="C8"/>
      <pageMargins left="0" right="0" top="0" bottom="0" header="0" footer="0"/>
      <pageSetup orientation="portrait" r:id="rId1"/>
      <headerFooter alignWithMargins="0"/>
    </customSheetView>
    <customSheetView guid="{7043F04C-1FA3-449D-BEB8-4AC08DF68A5A}" state="hidden">
      <selection activeCell="C8" sqref="C8"/>
      <pageMargins left="0" right="0" top="0" bottom="0" header="0" footer="0"/>
      <pageSetup orientation="portrait" r:id="rId2"/>
      <headerFooter alignWithMargins="0"/>
    </customSheetView>
    <customSheetView guid="{D0757F9E-DF41-4B40-A5E5-F4F8FDD8D61D}" state="hidden">
      <selection activeCell="C8" sqref="C8"/>
      <pageMargins left="0" right="0" top="0" bottom="0" header="0" footer="0"/>
      <pageSetup orientation="portrait" r:id="rId3"/>
      <headerFooter alignWithMargins="0"/>
    </customSheetView>
    <customSheetView guid="{E81F0721-C35D-4189-B675-E46A21339863}" state="hidden">
      <selection activeCell="C8" sqref="C8"/>
      <pageMargins left="0" right="0" top="0" bottom="0" header="0" footer="0"/>
      <pageSetup orientation="portrait" r:id="rId4"/>
      <headerFooter alignWithMargins="0"/>
    </customSheetView>
    <customSheetView guid="{223BC0FC-814D-40F0-9795-CE82A16FF3A5}" state="hidden">
      <selection activeCell="C8" sqref="C8"/>
      <pageMargins left="0" right="0" top="0" bottom="0" header="0" footer="0"/>
      <pageSetup orientation="portrait" r:id="rId5"/>
      <headerFooter alignWithMargins="0"/>
    </customSheetView>
    <customSheetView guid="{D53177B2-31EC-4222-B97A-A37DCFD9E45B}" state="hidden">
      <selection activeCell="C8" sqref="C8"/>
      <pageMargins left="0" right="0" top="0" bottom="0" header="0" footer="0"/>
      <pageSetup orientation="portrait" r:id="rId6"/>
      <headerFooter alignWithMargins="0"/>
    </customSheetView>
    <customSheetView guid="{B3CE7B10-A914-4559-A6DA-AED8C22AFD6D}" state="hidden">
      <selection activeCell="C8" sqref="C8"/>
      <pageMargins left="0" right="0" top="0" bottom="0" header="0" footer="0"/>
      <pageSetup orientation="portrait" r:id="rId7"/>
      <headerFooter alignWithMargins="0"/>
    </customSheetView>
    <customSheetView guid="{7487ED9F-BBED-4B2A-9631-22F1A430946B}">
      <selection activeCell="B6" sqref="B6:D15"/>
      <pageMargins left="0" right="0" top="0" bottom="0" header="0" footer="0"/>
      <pageSetup orientation="portrait" r:id="rId8"/>
      <headerFooter alignWithMargins="0"/>
    </customSheetView>
    <customSheetView guid="{A7DBDDEF-9245-44C6-9EBF-032DB6E1C0A2}" topLeftCell="A9">
      <selection activeCell="B6" sqref="B6:D15"/>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D6"/>
      <pageMargins left="0" right="0" top="0" bottom="0" header="0" footer="0"/>
      <pageSetup orientation="portrait" r:id="rId11"/>
      <headerFooter alignWithMargins="0"/>
    </customSheetView>
    <customSheetView guid="{ECE9294F-C910-4036-88BC-B1F2176FB06B}">
      <selection activeCell="B9" sqref="B9"/>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selection activeCell="B6" sqref="B6:D15"/>
      <pageMargins left="0" right="0" top="0" bottom="0" header="0" footer="0"/>
      <pageSetup orientation="portrait" r:id="rId14"/>
      <headerFooter alignWithMargins="0"/>
    </customSheetView>
    <customSheetView guid="{EE46BCD1-F715-4FA9-A5FC-1B125AD601E0}">
      <selection activeCell="B6" sqref="B6:D15"/>
      <pageMargins left="0" right="0" top="0" bottom="0" header="0" footer="0"/>
      <pageSetup orientation="portrait" r:id="rId15"/>
      <headerFooter alignWithMargins="0"/>
    </customSheetView>
    <customSheetView guid="{E97134B6-5E8D-4951-8DA0-73D065532361}" state="hidden">
      <selection activeCell="C8" sqref="C8"/>
      <pageMargins left="0" right="0" top="0" bottom="0" header="0" footer="0"/>
      <pageSetup orientation="portrait" r:id="rId16"/>
      <headerFooter alignWithMargins="0"/>
    </customSheetView>
    <customSheetView guid="{B835C05C-B615-4DCB-982D-4519616B3CD8}" state="hidden">
      <selection activeCell="C8" sqref="C8"/>
      <pageMargins left="0" right="0" top="0" bottom="0" header="0" footer="0"/>
      <pageSetup orientation="portrait" r:id="rId17"/>
      <headerFooter alignWithMargins="0"/>
    </customSheetView>
    <customSheetView guid="{17F5C48B-526E-48D2-9F97-823D578F9893}" state="hidden">
      <selection activeCell="C8" sqref="C8"/>
      <pageMargins left="0" right="0" top="0" bottom="0" header="0" footer="0"/>
      <pageSetup orientation="portrait" r:id="rId18"/>
      <headerFooter alignWithMargins="0"/>
    </customSheetView>
    <customSheetView guid="{7F1A5DE7-1043-4C11-AB2C-CC6BC6A0F482}" state="hidden">
      <selection activeCell="C8" sqref="C8"/>
      <pageMargins left="0" right="0" top="0" bottom="0" header="0" footer="0"/>
      <pageSetup orientation="portrait" r:id="rId19"/>
      <headerFooter alignWithMargins="0"/>
    </customSheetView>
    <customSheetView guid="{75D87FDD-0292-4E5A-8E8F-63018B009393}" state="hidden">
      <selection activeCell="C8" sqref="C8"/>
      <pageMargins left="0" right="0" top="0" bottom="0" header="0" footer="0"/>
      <pageSetup orientation="portrait" r:id="rId20"/>
      <headerFooter alignWithMargins="0"/>
    </customSheetView>
  </customSheetViews>
  <mergeCells count="1">
    <mergeCell ref="A2:D2"/>
  </mergeCells>
  <phoneticPr fontId="28" type="noConversion"/>
  <pageMargins left="0.75" right="0.75" top="0.65" bottom="1" header="0.5" footer="0.5"/>
  <pageSetup orientation="portrait" r:id="rId21"/>
  <headerFooter alignWithMargins="0"/>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indexed="47"/>
  </sheetPr>
  <dimension ref="A1:F21"/>
  <sheetViews>
    <sheetView zoomScaleNormal="100" workbookViewId="0">
      <selection activeCell="B6" sqref="B6"/>
    </sheetView>
  </sheetViews>
  <sheetFormatPr defaultColWidth="9"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059" t="s">
        <v>366</v>
      </c>
      <c r="B2" s="1059"/>
      <c r="C2" s="1059"/>
      <c r="D2" s="1060"/>
      <c r="E2"/>
    </row>
    <row r="3" spans="1:6">
      <c r="A3" s="432"/>
      <c r="B3" s="433"/>
      <c r="C3" s="433"/>
      <c r="D3" s="433"/>
      <c r="E3" s="433"/>
    </row>
    <row r="4" spans="1:6" ht="36" customHeight="1">
      <c r="A4" s="434" t="s">
        <v>355</v>
      </c>
      <c r="B4" s="435" t="s">
        <v>356</v>
      </c>
      <c r="C4" s="434" t="s">
        <v>367</v>
      </c>
      <c r="D4" s="434" t="s">
        <v>368</v>
      </c>
      <c r="E4" s="434" t="s">
        <v>369</v>
      </c>
    </row>
    <row r="5" spans="1:6" ht="18" customHeight="1">
      <c r="A5" s="436" t="s">
        <v>360</v>
      </c>
      <c r="B5" s="436" t="s">
        <v>361</v>
      </c>
      <c r="C5" s="436" t="s">
        <v>362</v>
      </c>
      <c r="D5" s="436" t="s">
        <v>363</v>
      </c>
      <c r="E5" s="436" t="s">
        <v>364</v>
      </c>
    </row>
    <row r="6" spans="1:6" ht="45" customHeight="1">
      <c r="A6" s="437">
        <v>1</v>
      </c>
      <c r="B6" s="438"/>
      <c r="C6" s="439"/>
      <c r="D6" s="440"/>
      <c r="E6" s="441">
        <f>C6*D6</f>
        <v>0</v>
      </c>
    </row>
    <row r="7" spans="1:6" ht="45" customHeight="1">
      <c r="A7" s="437">
        <v>2</v>
      </c>
      <c r="B7" s="438"/>
      <c r="C7" s="439"/>
      <c r="D7" s="440"/>
      <c r="E7" s="441">
        <f t="shared" ref="E7:E15" si="0">C7*D7</f>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365</v>
      </c>
      <c r="C16" s="443"/>
      <c r="D16" s="443"/>
      <c r="E16" s="443">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B48B8B4C-A880-453D-8729-90D004BEF0DB}" state="hidden">
      <selection activeCell="B6" sqref="B6"/>
      <pageMargins left="0" right="0" top="0" bottom="0" header="0" footer="0"/>
      <pageSetup orientation="portrait" r:id="rId1"/>
      <headerFooter alignWithMargins="0"/>
    </customSheetView>
    <customSheetView guid="{7043F04C-1FA3-449D-BEB8-4AC08DF68A5A}" state="hidden">
      <selection activeCell="B6" sqref="B6"/>
      <pageMargins left="0" right="0" top="0" bottom="0" header="0" footer="0"/>
      <pageSetup orientation="portrait" r:id="rId2"/>
      <headerFooter alignWithMargins="0"/>
    </customSheetView>
    <customSheetView guid="{D0757F9E-DF41-4B40-A5E5-F4F8FDD8D61D}" state="hidden">
      <selection activeCell="B6" sqref="B6"/>
      <pageMargins left="0" right="0" top="0" bottom="0" header="0" footer="0"/>
      <pageSetup orientation="portrait" r:id="rId3"/>
      <headerFooter alignWithMargins="0"/>
    </customSheetView>
    <customSheetView guid="{E81F0721-C35D-4189-B675-E46A21339863}" state="hidden">
      <selection activeCell="B6" sqref="B6"/>
      <pageMargins left="0" right="0" top="0" bottom="0" header="0" footer="0"/>
      <pageSetup orientation="portrait" r:id="rId4"/>
      <headerFooter alignWithMargins="0"/>
    </customSheetView>
    <customSheetView guid="{223BC0FC-814D-40F0-9795-CE82A16FF3A5}" state="hidden">
      <selection activeCell="B6" sqref="B6"/>
      <pageMargins left="0" right="0" top="0" bottom="0" header="0" footer="0"/>
      <pageSetup orientation="portrait" r:id="rId5"/>
      <headerFooter alignWithMargins="0"/>
    </customSheetView>
    <customSheetView guid="{D53177B2-31EC-4222-B97A-A37DCFD9E45B}" state="hidden">
      <selection activeCell="B6" sqref="B6"/>
      <pageMargins left="0" right="0" top="0" bottom="0" header="0" footer="0"/>
      <pageSetup orientation="portrait" r:id="rId6"/>
      <headerFooter alignWithMargins="0"/>
    </customSheetView>
    <customSheetView guid="{B3CE7B10-A914-4559-A6DA-AED8C22AFD6D}" state="hidden">
      <selection activeCell="B6" sqref="B6"/>
      <pageMargins left="0" right="0" top="0" bottom="0" header="0" footer="0"/>
      <pageSetup orientation="portrait" r:id="rId7"/>
      <headerFooter alignWithMargins="0"/>
    </customSheetView>
    <customSheetView guid="{7487ED9F-BBED-4B2A-9631-22F1A430946B}" topLeftCell="A10">
      <selection activeCell="G8" sqref="G8"/>
      <pageMargins left="0" right="0" top="0" bottom="0" header="0" footer="0"/>
      <pageSetup orientation="portrait" r:id="rId8"/>
      <headerFooter alignWithMargins="0"/>
    </customSheetView>
    <customSheetView guid="{A7DBDDEF-9245-44C6-9EBF-032DB6E1C0A2}" topLeftCell="A10">
      <selection activeCell="G8" sqref="G8"/>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D6"/>
      <pageMargins left="0" right="0" top="0" bottom="0" header="0" footer="0"/>
      <pageSetup orientation="portrait" r:id="rId11"/>
      <headerFooter alignWithMargins="0"/>
    </customSheetView>
    <customSheetView guid="{ECE9294F-C910-4036-88BC-B1F2176FB06B}">
      <selection activeCell="B11" sqref="B11"/>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topLeftCell="A10">
      <selection activeCell="G8" sqref="G8"/>
      <pageMargins left="0" right="0" top="0" bottom="0" header="0" footer="0"/>
      <pageSetup orientation="portrait" r:id="rId14"/>
      <headerFooter alignWithMargins="0"/>
    </customSheetView>
    <customSheetView guid="{EE46BCD1-F715-4FA9-A5FC-1B125AD601E0}">
      <selection activeCell="G8" sqref="G8"/>
      <pageMargins left="0" right="0" top="0" bottom="0" header="0" footer="0"/>
      <pageSetup orientation="portrait" r:id="rId15"/>
      <headerFooter alignWithMargins="0"/>
    </customSheetView>
    <customSheetView guid="{E97134B6-5E8D-4951-8DA0-73D065532361}" state="hidden">
      <selection activeCell="B6" sqref="B6"/>
      <pageMargins left="0" right="0" top="0" bottom="0" header="0" footer="0"/>
      <pageSetup orientation="portrait" r:id="rId16"/>
      <headerFooter alignWithMargins="0"/>
    </customSheetView>
    <customSheetView guid="{B835C05C-B615-4DCB-982D-4519616B3CD8}" state="hidden">
      <selection activeCell="B6" sqref="B6"/>
      <pageMargins left="0" right="0" top="0" bottom="0" header="0" footer="0"/>
      <pageSetup orientation="portrait" r:id="rId17"/>
      <headerFooter alignWithMargins="0"/>
    </customSheetView>
    <customSheetView guid="{17F5C48B-526E-48D2-9F97-823D578F9893}" state="hidden">
      <selection activeCell="B6" sqref="B6"/>
      <pageMargins left="0" right="0" top="0" bottom="0" header="0" footer="0"/>
      <pageSetup orientation="portrait" r:id="rId18"/>
      <headerFooter alignWithMargins="0"/>
    </customSheetView>
    <customSheetView guid="{7F1A5DE7-1043-4C11-AB2C-CC6BC6A0F482}" state="hidden">
      <selection activeCell="B6" sqref="B6"/>
      <pageMargins left="0" right="0" top="0" bottom="0" header="0" footer="0"/>
      <pageSetup orientation="portrait" r:id="rId19"/>
      <headerFooter alignWithMargins="0"/>
    </customSheetView>
    <customSheetView guid="{75D87FDD-0292-4E5A-8E8F-63018B009393}" state="hidden">
      <selection activeCell="B6" sqref="B6"/>
      <pageMargins left="0" right="0" top="0" bottom="0" header="0" footer="0"/>
      <pageSetup orientation="portrait" r:id="rId20"/>
      <headerFooter alignWithMargins="0"/>
    </customSheetView>
  </customSheetViews>
  <mergeCells count="1">
    <mergeCell ref="A2:D2"/>
  </mergeCells>
  <phoneticPr fontId="28" type="noConversion"/>
  <pageMargins left="0.75" right="0.75" top="0.65" bottom="1" header="0.5" footer="0.5"/>
  <pageSetup orientation="portrait" r:id="rId21"/>
  <headerFooter alignWithMargins="0"/>
  <drawing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44" customWidth="1"/>
    <col min="2" max="4" width="20.625" style="445" customWidth="1"/>
    <col min="5" max="5" width="9.625" style="445" customWidth="1"/>
    <col min="6" max="6" width="12.625" style="445" customWidth="1"/>
    <col min="7" max="16384" width="9" style="266"/>
  </cols>
  <sheetData>
    <row r="1" spans="1:7">
      <c r="A1" s="432"/>
      <c r="B1" s="433"/>
      <c r="C1" s="433"/>
      <c r="D1" s="433"/>
      <c r="E1" s="433"/>
      <c r="F1" s="433"/>
    </row>
    <row r="2" spans="1:7" ht="21.95" customHeight="1">
      <c r="A2" s="1059" t="s">
        <v>370</v>
      </c>
      <c r="B2" s="1059"/>
      <c r="C2" s="1059"/>
      <c r="D2" s="1059"/>
      <c r="E2" s="1060"/>
      <c r="F2" s="266"/>
    </row>
    <row r="3" spans="1:7">
      <c r="A3" s="432"/>
      <c r="B3" s="433"/>
      <c r="C3" s="433"/>
      <c r="D3" s="433"/>
      <c r="E3" s="433"/>
      <c r="F3" s="433"/>
    </row>
    <row r="4" spans="1:7" ht="53.25" customHeight="1">
      <c r="A4" s="434" t="s">
        <v>355</v>
      </c>
      <c r="B4" s="435" t="s">
        <v>356</v>
      </c>
      <c r="C4" s="434" t="s">
        <v>371</v>
      </c>
      <c r="D4" s="434" t="s">
        <v>372</v>
      </c>
      <c r="E4" s="434" t="s">
        <v>373</v>
      </c>
      <c r="F4" s="434" t="s">
        <v>374</v>
      </c>
    </row>
    <row r="5" spans="1:7" ht="18" customHeight="1">
      <c r="A5" s="436" t="s">
        <v>360</v>
      </c>
      <c r="B5" s="436" t="s">
        <v>361</v>
      </c>
      <c r="C5" s="436" t="s">
        <v>362</v>
      </c>
      <c r="D5" s="436" t="s">
        <v>363</v>
      </c>
      <c r="E5" s="446" t="s">
        <v>375</v>
      </c>
      <c r="F5" s="436" t="s">
        <v>376</v>
      </c>
    </row>
    <row r="6" spans="1:7" ht="45" customHeight="1">
      <c r="A6" s="437">
        <v>1</v>
      </c>
      <c r="B6" s="438"/>
      <c r="C6" s="439"/>
      <c r="D6" s="439"/>
      <c r="E6" s="440"/>
      <c r="F6" s="441">
        <f>C6*E6</f>
        <v>0</v>
      </c>
    </row>
    <row r="7" spans="1:7" ht="45" customHeight="1">
      <c r="A7" s="437">
        <v>2</v>
      </c>
      <c r="B7" s="438"/>
      <c r="C7" s="439"/>
      <c r="D7" s="439"/>
      <c r="E7" s="440"/>
      <c r="F7" s="441">
        <f t="shared" ref="F7:F15" si="0">C7*E7</f>
        <v>0</v>
      </c>
    </row>
    <row r="8" spans="1:7" ht="45" customHeight="1">
      <c r="A8" s="437">
        <v>3</v>
      </c>
      <c r="B8" s="438"/>
      <c r="C8" s="439"/>
      <c r="D8" s="439"/>
      <c r="E8" s="440"/>
      <c r="F8" s="441">
        <f t="shared" si="0"/>
        <v>0</v>
      </c>
    </row>
    <row r="9" spans="1:7" ht="45" customHeight="1">
      <c r="A9" s="437">
        <v>4</v>
      </c>
      <c r="B9" s="438"/>
      <c r="C9" s="439"/>
      <c r="D9" s="439"/>
      <c r="E9" s="440"/>
      <c r="F9" s="441">
        <f t="shared" si="0"/>
        <v>0</v>
      </c>
    </row>
    <row r="10" spans="1:7" ht="45" customHeight="1">
      <c r="A10" s="437">
        <v>5</v>
      </c>
      <c r="B10" s="438"/>
      <c r="C10" s="439"/>
      <c r="D10" s="439"/>
      <c r="E10" s="440"/>
      <c r="F10" s="441">
        <f t="shared" si="0"/>
        <v>0</v>
      </c>
    </row>
    <row r="11" spans="1:7" ht="45" customHeight="1">
      <c r="A11" s="437">
        <v>6</v>
      </c>
      <c r="B11" s="438"/>
      <c r="C11" s="439"/>
      <c r="D11" s="439"/>
      <c r="E11" s="440"/>
      <c r="F11" s="441">
        <f t="shared" si="0"/>
        <v>0</v>
      </c>
    </row>
    <row r="12" spans="1:7" ht="45" customHeight="1">
      <c r="A12" s="437">
        <v>7</v>
      </c>
      <c r="B12" s="438"/>
      <c r="C12" s="439"/>
      <c r="D12" s="439"/>
      <c r="E12" s="440"/>
      <c r="F12" s="441">
        <f t="shared" si="0"/>
        <v>0</v>
      </c>
    </row>
    <row r="13" spans="1:7" ht="45" customHeight="1">
      <c r="A13" s="437">
        <v>8</v>
      </c>
      <c r="B13" s="438"/>
      <c r="C13" s="439"/>
      <c r="D13" s="439"/>
      <c r="E13" s="440"/>
      <c r="F13" s="441">
        <f t="shared" si="0"/>
        <v>0</v>
      </c>
    </row>
    <row r="14" spans="1:7" ht="45" customHeight="1">
      <c r="A14" s="437">
        <v>9</v>
      </c>
      <c r="B14" s="438"/>
      <c r="C14" s="439"/>
      <c r="D14" s="439"/>
      <c r="E14" s="440"/>
      <c r="F14" s="441">
        <f t="shared" si="0"/>
        <v>0</v>
      </c>
    </row>
    <row r="15" spans="1:7" ht="45" customHeight="1">
      <c r="A15" s="437">
        <v>10</v>
      </c>
      <c r="B15" s="438"/>
      <c r="C15" s="439"/>
      <c r="D15" s="439"/>
      <c r="E15" s="440"/>
      <c r="F15" s="441">
        <f t="shared" si="0"/>
        <v>0</v>
      </c>
    </row>
    <row r="16" spans="1:7" ht="45" customHeight="1">
      <c r="A16" s="442"/>
      <c r="B16" s="443" t="s">
        <v>365</v>
      </c>
      <c r="C16" s="443"/>
      <c r="D16" s="443"/>
      <c r="E16" s="443"/>
      <c r="F16" s="443">
        <f>SUM(F6:F15)</f>
        <v>0</v>
      </c>
      <c r="G16" s="255"/>
    </row>
    <row r="17" ht="30" customHeight="1"/>
    <row r="18" ht="30" customHeight="1"/>
    <row r="19" ht="30" customHeight="1"/>
    <row r="20" ht="30" customHeight="1"/>
    <row r="21" ht="30" customHeight="1"/>
  </sheetData>
  <sheetProtection sheet="1" formatColumns="0" formatRows="0" selectLockedCells="1"/>
  <customSheetViews>
    <customSheetView guid="{B48B8B4C-A880-453D-8729-90D004BEF0DB}" state="hidden">
      <selection activeCell="E8" sqref="E8"/>
      <pageMargins left="0" right="0" top="0" bottom="0" header="0" footer="0"/>
      <pageSetup orientation="portrait" r:id="rId1"/>
      <headerFooter alignWithMargins="0"/>
    </customSheetView>
    <customSheetView guid="{7043F04C-1FA3-449D-BEB8-4AC08DF68A5A}" state="hidden">
      <selection activeCell="E8" sqref="E8"/>
      <pageMargins left="0" right="0" top="0" bottom="0" header="0" footer="0"/>
      <pageSetup orientation="portrait" r:id="rId2"/>
      <headerFooter alignWithMargins="0"/>
    </customSheetView>
    <customSheetView guid="{D0757F9E-DF41-4B40-A5E5-F4F8FDD8D61D}" state="hidden">
      <selection activeCell="E8" sqref="E8"/>
      <pageMargins left="0" right="0" top="0" bottom="0" header="0" footer="0"/>
      <pageSetup orientation="portrait" r:id="rId3"/>
      <headerFooter alignWithMargins="0"/>
    </customSheetView>
    <customSheetView guid="{E81F0721-C35D-4189-B675-E46A21339863}" state="hidden">
      <selection activeCell="E8" sqref="E8"/>
      <pageMargins left="0" right="0" top="0" bottom="0" header="0" footer="0"/>
      <pageSetup orientation="portrait" r:id="rId4"/>
      <headerFooter alignWithMargins="0"/>
    </customSheetView>
    <customSheetView guid="{223BC0FC-814D-40F0-9795-CE82A16FF3A5}" state="hidden">
      <selection activeCell="E8" sqref="E8"/>
      <pageMargins left="0" right="0" top="0" bottom="0" header="0" footer="0"/>
      <pageSetup orientation="portrait" r:id="rId5"/>
      <headerFooter alignWithMargins="0"/>
    </customSheetView>
    <customSheetView guid="{D53177B2-31EC-4222-B97A-A37DCFD9E45B}" state="hidden">
      <selection activeCell="E8" sqref="E8"/>
      <pageMargins left="0" right="0" top="0" bottom="0" header="0" footer="0"/>
      <pageSetup orientation="portrait" r:id="rId6"/>
      <headerFooter alignWithMargins="0"/>
    </customSheetView>
    <customSheetView guid="{B3CE7B10-A914-4559-A6DA-AED8C22AFD6D}" state="hidden">
      <selection activeCell="E8" sqref="E8"/>
      <pageMargins left="0" right="0" top="0" bottom="0" header="0" footer="0"/>
      <pageSetup orientation="portrait" r:id="rId7"/>
      <headerFooter alignWithMargins="0"/>
    </customSheetView>
    <customSheetView guid="{7487ED9F-BBED-4B2A-9631-22F1A430946B}">
      <selection activeCell="E8" sqref="E8"/>
      <pageMargins left="0" right="0" top="0" bottom="0" header="0" footer="0"/>
      <pageSetup orientation="portrait" r:id="rId8"/>
      <headerFooter alignWithMargins="0"/>
    </customSheetView>
    <customSheetView guid="{A7DBDDEF-9245-44C6-9EBF-032DB6E1C0A2}" topLeftCell="A9">
      <selection activeCell="B9" sqref="B9"/>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
      <pageMargins left="0" right="0" top="0" bottom="0" header="0" footer="0"/>
      <pageSetup orientation="portrait" r:id="rId11"/>
      <headerFooter alignWithMargins="0"/>
    </customSheetView>
    <customSheetView guid="{ECE9294F-C910-4036-88BC-B1F2176FB06B}">
      <selection activeCell="B6" sqref="B6"/>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selection activeCell="E8" sqref="E8"/>
      <pageMargins left="0" right="0" top="0" bottom="0" header="0" footer="0"/>
      <pageSetup orientation="portrait" r:id="rId14"/>
      <headerFooter alignWithMargins="0"/>
    </customSheetView>
    <customSheetView guid="{EE46BCD1-F715-4FA9-A5FC-1B125AD601E0}">
      <selection activeCell="E8" sqref="E8"/>
      <pageMargins left="0" right="0" top="0" bottom="0" header="0" footer="0"/>
      <pageSetup orientation="portrait" r:id="rId15"/>
      <headerFooter alignWithMargins="0"/>
    </customSheetView>
    <customSheetView guid="{E97134B6-5E8D-4951-8DA0-73D065532361}" state="hidden">
      <selection activeCell="E8" sqref="E8"/>
      <pageMargins left="0" right="0" top="0" bottom="0" header="0" footer="0"/>
      <pageSetup orientation="portrait" r:id="rId16"/>
      <headerFooter alignWithMargins="0"/>
    </customSheetView>
    <customSheetView guid="{B835C05C-B615-4DCB-982D-4519616B3CD8}" state="hidden">
      <selection activeCell="E8" sqref="E8"/>
      <pageMargins left="0" right="0" top="0" bottom="0" header="0" footer="0"/>
      <pageSetup orientation="portrait" r:id="rId17"/>
      <headerFooter alignWithMargins="0"/>
    </customSheetView>
    <customSheetView guid="{17F5C48B-526E-48D2-9F97-823D578F9893}" state="hidden">
      <selection activeCell="E8" sqref="E8"/>
      <pageMargins left="0" right="0" top="0" bottom="0" header="0" footer="0"/>
      <pageSetup orientation="portrait" r:id="rId18"/>
      <headerFooter alignWithMargins="0"/>
    </customSheetView>
    <customSheetView guid="{7F1A5DE7-1043-4C11-AB2C-CC6BC6A0F482}" state="hidden">
      <selection activeCell="E8" sqref="E8"/>
      <pageMargins left="0" right="0" top="0" bottom="0" header="0" footer="0"/>
      <pageSetup orientation="portrait" r:id="rId19"/>
      <headerFooter alignWithMargins="0"/>
    </customSheetView>
    <customSheetView guid="{75D87FDD-0292-4E5A-8E8F-63018B009393}" state="hidden">
      <selection activeCell="E8" sqref="E8"/>
      <pageMargins left="0" right="0" top="0" bottom="0" header="0" footer="0"/>
      <pageSetup orientation="portrait" r:id="rId20"/>
      <headerFooter alignWithMargins="0"/>
    </customSheetView>
  </customSheetViews>
  <mergeCells count="1">
    <mergeCell ref="A2:E2"/>
  </mergeCells>
  <phoneticPr fontId="28" type="noConversion"/>
  <pageMargins left="0.75" right="0.62" top="0.65" bottom="1" header="0.5" footer="0.5"/>
  <pageSetup orientation="portrait" r:id="rId21"/>
  <headerFooter alignWithMargins="0"/>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Normal="100" zoomScaleSheetLayoutView="115" workbookViewId="0"/>
  </sheetViews>
  <sheetFormatPr defaultColWidth="8" defaultRowHeight="13.5"/>
  <cols>
    <col min="1" max="1" width="8.625" style="28" customWidth="1"/>
    <col min="2" max="2" width="11.125" style="28" customWidth="1"/>
    <col min="3" max="4" width="38.625" style="28" customWidth="1"/>
    <col min="5" max="5" width="11.125" style="28" customWidth="1"/>
    <col min="6" max="6" width="8.625" style="23" customWidth="1"/>
    <col min="7" max="9" width="8" style="23" customWidth="1"/>
    <col min="10" max="16384" width="8" style="23"/>
  </cols>
  <sheetData>
    <row r="1" spans="1:10" ht="30.75" customHeight="1">
      <c r="A1" s="576"/>
      <c r="B1" s="884"/>
      <c r="C1" s="885"/>
      <c r="D1" s="885"/>
      <c r="E1" s="886"/>
      <c r="F1" s="264"/>
      <c r="G1" s="15" t="s">
        <v>4</v>
      </c>
      <c r="H1" s="15"/>
      <c r="I1" s="15"/>
      <c r="J1" s="15"/>
    </row>
    <row r="2" spans="1:10" ht="83.25" customHeight="1">
      <c r="A2" s="901" t="s">
        <v>5</v>
      </c>
      <c r="B2" s="889" t="str">
        <f>Basic!B1</f>
        <v>Construction of additional store building at Tuticorin GIS</v>
      </c>
      <c r="C2" s="890"/>
      <c r="D2" s="890"/>
      <c r="E2" s="891"/>
      <c r="F2" s="904" t="str">
        <f>Basic!B3</f>
        <v>Civil Works</v>
      </c>
      <c r="G2" s="15"/>
      <c r="H2" s="15"/>
      <c r="I2" s="15"/>
      <c r="J2" s="15"/>
    </row>
    <row r="3" spans="1:10" ht="23.25" customHeight="1">
      <c r="A3" s="902"/>
      <c r="B3" s="892" t="str">
        <f>Basic!B5</f>
        <v>SR-II/C&amp;M/WC-4384/2025</v>
      </c>
      <c r="C3" s="893"/>
      <c r="D3" s="893"/>
      <c r="E3" s="894"/>
      <c r="F3" s="905"/>
      <c r="G3" s="15"/>
      <c r="H3" s="15"/>
      <c r="I3" s="15"/>
      <c r="J3" s="15"/>
    </row>
    <row r="4" spans="1:10" ht="39.950000000000003" customHeight="1">
      <c r="A4" s="902"/>
      <c r="B4" s="262">
        <v>1</v>
      </c>
      <c r="C4" s="887" t="s">
        <v>6</v>
      </c>
      <c r="D4" s="887"/>
      <c r="E4" s="888"/>
      <c r="F4" s="905"/>
      <c r="G4" s="787"/>
      <c r="H4" s="788" t="s">
        <v>7</v>
      </c>
      <c r="I4" s="15"/>
      <c r="J4" s="15"/>
    </row>
    <row r="5" spans="1:10" ht="30" customHeight="1">
      <c r="A5" s="902"/>
      <c r="B5" s="262">
        <v>2</v>
      </c>
      <c r="C5" s="887" t="s">
        <v>8</v>
      </c>
      <c r="D5" s="887"/>
      <c r="E5" s="888"/>
      <c r="F5" s="905"/>
      <c r="G5" s="15"/>
      <c r="H5" s="15"/>
      <c r="I5" s="15"/>
      <c r="J5" s="15"/>
    </row>
    <row r="6" spans="1:10" ht="30" customHeight="1">
      <c r="A6" s="902"/>
      <c r="B6" s="262">
        <v>3</v>
      </c>
      <c r="C6" s="887" t="s">
        <v>9</v>
      </c>
      <c r="D6" s="887"/>
      <c r="E6" s="888"/>
      <c r="F6" s="905"/>
      <c r="G6" s="15"/>
      <c r="H6" s="15"/>
      <c r="I6" s="15"/>
      <c r="J6" s="15"/>
    </row>
    <row r="7" spans="1:10" ht="52.5" hidden="1" customHeight="1">
      <c r="A7" s="902"/>
      <c r="B7" s="262">
        <v>4</v>
      </c>
      <c r="C7" s="887" t="s">
        <v>10</v>
      </c>
      <c r="D7" s="887"/>
      <c r="E7" s="888"/>
      <c r="F7" s="905"/>
      <c r="G7" s="15"/>
      <c r="H7" s="15"/>
      <c r="I7" s="15"/>
      <c r="J7" s="15"/>
    </row>
    <row r="8" spans="1:10" ht="9.75" customHeight="1">
      <c r="A8" s="902"/>
      <c r="B8" s="17"/>
      <c r="C8" s="16"/>
      <c r="D8" s="16"/>
      <c r="E8" s="18"/>
      <c r="F8" s="905"/>
      <c r="G8" s="15"/>
      <c r="H8" s="15"/>
      <c r="I8" s="15"/>
      <c r="J8" s="15"/>
    </row>
    <row r="9" spans="1:10" ht="23.25" customHeight="1">
      <c r="A9" s="902"/>
      <c r="B9" s="911"/>
      <c r="C9" s="912"/>
      <c r="D9" s="912"/>
      <c r="E9" s="913"/>
      <c r="F9" s="905"/>
      <c r="G9" s="15"/>
      <c r="H9" s="15"/>
      <c r="I9" s="15"/>
      <c r="J9" s="15"/>
    </row>
    <row r="10" spans="1:10" ht="10.5" customHeight="1">
      <c r="A10" s="902"/>
      <c r="B10" s="19"/>
      <c r="C10" s="20"/>
      <c r="D10" s="20"/>
      <c r="E10" s="21"/>
      <c r="F10" s="905"/>
      <c r="G10" s="15"/>
      <c r="H10" s="15"/>
      <c r="I10" s="15"/>
      <c r="J10" s="15"/>
    </row>
    <row r="11" spans="1:10" ht="24" customHeight="1">
      <c r="A11" s="902"/>
      <c r="B11" s="909"/>
      <c r="C11" s="910"/>
      <c r="D11" s="910"/>
      <c r="E11" s="22"/>
      <c r="F11" s="905"/>
    </row>
    <row r="12" spans="1:10" ht="15.95" customHeight="1">
      <c r="A12" s="903"/>
      <c r="B12" s="895"/>
      <c r="C12" s="896"/>
      <c r="D12" s="896"/>
      <c r="E12" s="24"/>
      <c r="F12" s="906"/>
      <c r="G12" s="15"/>
      <c r="H12" s="15"/>
      <c r="I12" s="15"/>
      <c r="J12" s="15"/>
    </row>
    <row r="13" spans="1:10" ht="24" customHeight="1">
      <c r="A13" s="900"/>
      <c r="B13" s="897"/>
      <c r="C13" s="898"/>
      <c r="D13" s="898"/>
      <c r="E13" s="22"/>
      <c r="F13" s="899"/>
      <c r="G13" s="25"/>
      <c r="H13" s="25"/>
      <c r="I13" s="25"/>
      <c r="J13" s="25"/>
    </row>
    <row r="14" spans="1:10" ht="15.95" customHeight="1">
      <c r="A14" s="900"/>
      <c r="B14" s="907"/>
      <c r="C14" s="908"/>
      <c r="D14" s="908"/>
      <c r="E14" s="26"/>
      <c r="F14" s="899"/>
      <c r="G14" s="25"/>
      <c r="H14" s="25"/>
      <c r="I14" s="25"/>
      <c r="J14" s="25"/>
    </row>
    <row r="15" spans="1:10" ht="15.75">
      <c r="A15" s="16"/>
      <c r="B15" s="27"/>
      <c r="C15" s="27"/>
      <c r="D15" s="27"/>
      <c r="E15" s="27"/>
      <c r="F15" s="15"/>
      <c r="G15" s="15"/>
      <c r="H15" s="15"/>
      <c r="I15" s="15"/>
      <c r="J15" s="15"/>
    </row>
    <row r="16" spans="1:10" ht="15.75">
      <c r="A16" s="16"/>
      <c r="B16" s="16"/>
      <c r="C16" s="16"/>
      <c r="D16" s="16"/>
      <c r="E16" s="16"/>
      <c r="F16" s="15"/>
      <c r="G16" s="15"/>
      <c r="H16" s="15"/>
      <c r="I16" s="15"/>
      <c r="J16" s="15"/>
    </row>
    <row r="17" spans="1:10" ht="15.75">
      <c r="A17" s="16"/>
      <c r="B17" s="16"/>
      <c r="C17" s="16"/>
      <c r="D17" s="16"/>
      <c r="E17" s="16"/>
      <c r="F17" s="15"/>
      <c r="G17" s="15"/>
      <c r="H17" s="15"/>
      <c r="I17" s="15"/>
      <c r="J17" s="15"/>
    </row>
  </sheetData>
  <sheetProtection algorithmName="SHA-512" hashValue="0xNWsBD8kc3p4w1mId25spBZh+lzQMl+0zY8Sf1gvjYqjBycjD91iw2bvzVOzpDmWPJVbCjlRx/vag9vdXHt/A==" saltValue="doGNlwcECS0oL8MScJwdGw==" spinCount="100000" sheet="1" objects="1" scenarios="1" formatColumns="0" formatRows="0" selectLockedCells="1"/>
  <customSheetViews>
    <customSheetView guid="{B48B8B4C-A880-453D-8729-90D004BEF0DB}" showGridLines="0" hiddenRows="1">
      <selection activeCell="K10" sqref="K10"/>
      <pageMargins left="0" right="0" top="0" bottom="0" header="0" footer="0"/>
      <printOptions horizontalCentered="1"/>
      <pageSetup paperSize="9" orientation="landscape" r:id="rId1"/>
      <headerFooter alignWithMargins="0"/>
    </customSheetView>
    <customSheetView guid="{7043F04C-1FA3-449D-BEB8-4AC08DF68A5A}" showGridLines="0" hiddenRows="1" topLeftCell="A14">
      <selection activeCell="F13" sqref="F13:F14"/>
      <pageMargins left="0" right="0" top="0" bottom="0" header="0" footer="0"/>
      <printOptions horizontalCentered="1"/>
      <pageSetup paperSize="9" orientation="landscape" r:id="rId2"/>
      <headerFooter alignWithMargins="0"/>
    </customSheetView>
    <customSheetView guid="{D0757F9E-DF41-4B40-A5E5-F4F8FDD8D61D}" showGridLines="0" hiddenRows="1">
      <selection activeCell="F13" sqref="F13:F14"/>
      <pageMargins left="0" right="0" top="0" bottom="0" header="0" footer="0"/>
      <printOptions horizontalCentered="1"/>
      <pageSetup paperSize="9" orientation="landscape" r:id="rId3"/>
      <headerFooter alignWithMargins="0"/>
    </customSheetView>
    <customSheetView guid="{E81F0721-C35D-4189-B675-E46A21339863}" showGridLines="0" hiddenRows="1">
      <selection activeCell="C4" sqref="C4:E4"/>
      <pageMargins left="0" right="0" top="0" bottom="0" header="0" footer="0"/>
      <printOptions horizontalCentered="1"/>
      <pageSetup paperSize="9" orientation="landscape" r:id="rId4"/>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5"/>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6"/>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7"/>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8"/>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9"/>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0"/>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1"/>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2"/>
      <headerFooter alignWithMargins="0"/>
    </customSheetView>
    <customSheetView guid="{01ACF2E1-8E61-4459-ABC1-B6C183DEED61}" showGridLines="0" showRuler="0">
      <pageMargins left="0" right="0" top="0" bottom="0" header="0" footer="0"/>
      <printOptions horizontalCentered="1"/>
      <pageSetup paperSize="9" orientation="landscape" r:id="rId13"/>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4"/>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5"/>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6"/>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7"/>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8"/>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19"/>
      <headerFooter alignWithMargins="0"/>
    </customSheetView>
    <customSheetView guid="{B835C05C-B615-4DCB-982D-4519616B3CD8}" showGridLines="0" hiddenRows="1">
      <selection activeCell="C4" sqref="C4:E4"/>
      <pageMargins left="0" right="0" top="0" bottom="0" header="0" footer="0"/>
      <printOptions horizontalCentered="1"/>
      <pageSetup paperSize="9" orientation="landscape" r:id="rId20"/>
      <headerFooter alignWithMargins="0"/>
    </customSheetView>
    <customSheetView guid="{17F5C48B-526E-48D2-9F97-823D578F9893}" scale="115" showPageBreaks="1" showGridLines="0" hiddenRows="1" view="pageBreakPreview">
      <selection activeCell="H2" sqref="H2"/>
      <pageMargins left="0" right="0" top="0" bottom="0" header="0" footer="0"/>
      <printOptions horizontalCentered="1"/>
      <pageSetup paperSize="9" fitToHeight="0" orientation="landscape" r:id="rId21"/>
      <headerFooter alignWithMargins="0"/>
    </customSheetView>
    <customSheetView guid="{7F1A5DE7-1043-4C11-AB2C-CC6BC6A0F482}" showGridLines="0" hiddenRows="1">
      <selection activeCell="F13" sqref="F13:F14"/>
      <pageMargins left="0" right="0" top="0" bottom="0" header="0" footer="0"/>
      <printOptions horizontalCentered="1"/>
      <pageSetup paperSize="9" orientation="landscape" r:id="rId22"/>
      <headerFooter alignWithMargins="0"/>
    </customSheetView>
    <customSheetView guid="{75D87FDD-0292-4E5A-8E8F-63018B009393}" showGridLines="0" hiddenRows="1">
      <selection activeCell="K10" sqref="K10"/>
      <pageMargins left="0" right="0" top="0" bottom="0" header="0" footer="0"/>
      <printOptions horizontalCentered="1"/>
      <pageSetup paperSize="9" orientation="landscape" r:id="rId23"/>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4" type="noConversion"/>
  <printOptions horizontalCentered="1"/>
  <pageMargins left="0.15748031496063" right="0.23622047244094499" top="0.78" bottom="0.98425196850393704" header="0.35433070866141703" footer="0.511811023622047"/>
  <pageSetup paperSize="9" orientation="landscape" r:id="rId24"/>
  <headerFooter alignWithMargins="0"/>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AO77"/>
  <sheetViews>
    <sheetView showGridLines="0" showZeros="0" tabSelected="1" view="pageBreakPreview" zoomScaleNormal="100" zoomScaleSheetLayoutView="100" workbookViewId="0">
      <selection activeCell="C5" sqref="C5:F5"/>
    </sheetView>
  </sheetViews>
  <sheetFormatPr defaultColWidth="8" defaultRowHeight="16.5"/>
  <cols>
    <col min="1" max="1" width="9.375" style="390" customWidth="1"/>
    <col min="2" max="2" width="9.375" style="392" customWidth="1"/>
    <col min="3" max="3" width="12.875" style="390" customWidth="1"/>
    <col min="4" max="4" width="18.125" style="390" customWidth="1"/>
    <col min="5" max="5" width="11.125" style="390" customWidth="1"/>
    <col min="6" max="6" width="29.875" style="390" customWidth="1"/>
    <col min="7" max="8" width="8" style="390" customWidth="1"/>
    <col min="9" max="27" width="8" style="389" customWidth="1"/>
    <col min="28" max="28" width="17.5" style="389" customWidth="1"/>
    <col min="29" max="29" width="12.125" style="389" customWidth="1"/>
    <col min="30" max="30" width="8" style="387" customWidth="1"/>
    <col min="31" max="31" width="8" style="388" customWidth="1"/>
    <col min="32" max="32" width="12" style="388" customWidth="1"/>
    <col min="33" max="35" width="8" style="387" customWidth="1"/>
    <col min="36" max="36" width="9.125" style="387" customWidth="1"/>
    <col min="37" max="41" width="8" style="387" customWidth="1"/>
    <col min="42" max="16384" width="8" style="389"/>
  </cols>
  <sheetData>
    <row r="1" spans="1:36">
      <c r="A1" s="382" t="str">
        <f>Cover!B3</f>
        <v>SR-II/C&amp;M/WC-4384/2025</v>
      </c>
      <c r="B1" s="382"/>
      <c r="C1" s="383"/>
      <c r="D1" s="383"/>
      <c r="E1" s="383"/>
      <c r="F1" s="384" t="s">
        <v>377</v>
      </c>
      <c r="G1" s="385"/>
      <c r="H1" s="385"/>
      <c r="I1" s="386"/>
      <c r="J1" s="386"/>
      <c r="K1" s="386"/>
      <c r="L1" s="386"/>
      <c r="M1" s="386"/>
      <c r="N1" s="386"/>
      <c r="O1" s="386"/>
      <c r="P1" s="386"/>
      <c r="Q1" s="386"/>
      <c r="R1" s="386"/>
      <c r="S1" s="386"/>
      <c r="T1" s="386"/>
      <c r="U1" s="386"/>
      <c r="V1" s="386"/>
      <c r="W1" s="386"/>
      <c r="X1" s="386"/>
      <c r="Y1" s="386"/>
      <c r="Z1" s="386" t="str">
        <f>'Names of Bidder'!D6</f>
        <v>Sole Bidder</v>
      </c>
      <c r="AA1" s="386"/>
      <c r="AB1" s="386"/>
      <c r="AC1" s="386"/>
      <c r="AE1" s="388">
        <v>1</v>
      </c>
      <c r="AF1" s="388" t="s">
        <v>378</v>
      </c>
      <c r="AI1" s="388">
        <v>1</v>
      </c>
      <c r="AJ1" s="387" t="s">
        <v>379</v>
      </c>
    </row>
    <row r="2" spans="1:36">
      <c r="A2" s="385"/>
      <c r="B2" s="385"/>
      <c r="C2" s="385"/>
      <c r="D2" s="385"/>
      <c r="E2" s="385"/>
      <c r="F2" s="385"/>
      <c r="G2" s="385"/>
      <c r="H2" s="385"/>
      <c r="I2" s="386"/>
      <c r="J2" s="386"/>
      <c r="K2" s="386"/>
      <c r="L2" s="386"/>
      <c r="M2" s="386"/>
      <c r="N2" s="386"/>
      <c r="O2" s="386"/>
      <c r="P2" s="386"/>
      <c r="Q2" s="386"/>
      <c r="R2" s="386"/>
      <c r="S2" s="386"/>
      <c r="T2" s="386"/>
      <c r="U2" s="386"/>
      <c r="V2" s="386"/>
      <c r="W2" s="386"/>
      <c r="X2" s="386"/>
      <c r="Y2" s="386"/>
      <c r="Z2" s="386">
        <f>'Names of Bidder'!AA6</f>
        <v>0</v>
      </c>
      <c r="AA2" s="386"/>
      <c r="AB2" s="386"/>
      <c r="AC2" s="386"/>
      <c r="AE2" s="388">
        <v>2</v>
      </c>
      <c r="AF2" s="388" t="s">
        <v>380</v>
      </c>
      <c r="AI2" s="388">
        <v>2</v>
      </c>
      <c r="AJ2" s="387" t="s">
        <v>381</v>
      </c>
    </row>
    <row r="3" spans="1:36">
      <c r="A3" s="1078" t="s">
        <v>382</v>
      </c>
      <c r="B3" s="1078"/>
      <c r="C3" s="1078"/>
      <c r="D3" s="1078"/>
      <c r="E3" s="1078"/>
      <c r="F3" s="1078"/>
      <c r="G3" s="385"/>
      <c r="H3" s="385"/>
      <c r="I3" s="386"/>
      <c r="J3" s="386"/>
      <c r="K3" s="386"/>
      <c r="L3" s="386"/>
      <c r="M3" s="386"/>
      <c r="N3" s="386"/>
      <c r="O3" s="386"/>
      <c r="P3" s="386"/>
      <c r="Q3" s="386"/>
      <c r="R3" s="386"/>
      <c r="S3" s="386"/>
      <c r="T3" s="386"/>
      <c r="U3" s="386"/>
      <c r="V3" s="386"/>
      <c r="W3" s="386"/>
      <c r="X3" s="386"/>
      <c r="Y3" s="386"/>
      <c r="Z3" s="386"/>
      <c r="AA3" s="386"/>
      <c r="AB3" s="386"/>
      <c r="AC3" s="386"/>
      <c r="AE3" s="388">
        <v>3</v>
      </c>
      <c r="AF3" s="388" t="s">
        <v>383</v>
      </c>
      <c r="AI3" s="388">
        <v>3</v>
      </c>
      <c r="AJ3" s="387" t="s">
        <v>384</v>
      </c>
    </row>
    <row r="4" spans="1:36">
      <c r="A4" s="391"/>
      <c r="B4" s="391"/>
      <c r="C4" s="391"/>
      <c r="D4" s="391"/>
      <c r="E4" s="391"/>
      <c r="F4" s="391"/>
      <c r="G4" s="385"/>
      <c r="H4" s="385"/>
      <c r="I4" s="386"/>
      <c r="J4" s="386"/>
      <c r="K4" s="386"/>
      <c r="L4" s="386"/>
      <c r="M4" s="386"/>
      <c r="N4" s="386"/>
      <c r="O4" s="386"/>
      <c r="P4" s="386"/>
      <c r="Q4" s="386"/>
      <c r="R4" s="386"/>
      <c r="S4" s="386"/>
      <c r="T4" s="386"/>
      <c r="U4" s="386"/>
      <c r="V4" s="386"/>
      <c r="W4" s="386"/>
      <c r="X4" s="386"/>
      <c r="Y4" s="386"/>
      <c r="Z4" s="386"/>
      <c r="AA4" s="386"/>
      <c r="AB4" s="386"/>
      <c r="AC4" s="386"/>
      <c r="AE4" s="388">
        <v>4</v>
      </c>
      <c r="AF4" s="388" t="s">
        <v>385</v>
      </c>
      <c r="AI4" s="388">
        <v>4</v>
      </c>
      <c r="AJ4" s="387" t="s">
        <v>386</v>
      </c>
    </row>
    <row r="5" spans="1:36">
      <c r="A5" s="401" t="s">
        <v>387</v>
      </c>
      <c r="B5" s="401"/>
      <c r="C5" s="1079"/>
      <c r="D5" s="1079"/>
      <c r="E5" s="1079"/>
      <c r="F5" s="1079"/>
      <c r="G5" s="385"/>
      <c r="H5" s="385"/>
      <c r="I5" s="386"/>
      <c r="J5" s="386"/>
      <c r="K5" s="386"/>
      <c r="L5" s="386"/>
      <c r="M5" s="386"/>
      <c r="N5" s="386"/>
      <c r="O5" s="386"/>
      <c r="P5" s="386"/>
      <c r="Q5" s="386"/>
      <c r="R5" s="386"/>
      <c r="S5" s="386"/>
      <c r="T5" s="386"/>
      <c r="U5" s="386"/>
      <c r="V5" s="386"/>
      <c r="W5" s="386"/>
      <c r="X5" s="386"/>
      <c r="Y5" s="386"/>
      <c r="Z5" s="386"/>
      <c r="AA5" s="386"/>
      <c r="AB5" s="386"/>
      <c r="AC5" s="386"/>
      <c r="AE5" s="388">
        <v>5</v>
      </c>
      <c r="AF5" s="388" t="s">
        <v>385</v>
      </c>
      <c r="AI5" s="388">
        <v>5</v>
      </c>
      <c r="AJ5" s="387" t="s">
        <v>388</v>
      </c>
    </row>
    <row r="6" spans="1:36">
      <c r="A6" s="401" t="s">
        <v>389</v>
      </c>
      <c r="B6" s="1080" t="str">
        <f>'Sch-1'!F28</f>
        <v>--2025</v>
      </c>
      <c r="C6" s="1080"/>
      <c r="D6" s="385"/>
      <c r="E6" s="385"/>
      <c r="F6" s="385"/>
      <c r="G6" s="385"/>
      <c r="H6" s="385"/>
      <c r="I6" s="386"/>
      <c r="J6" s="386"/>
      <c r="K6" s="386"/>
      <c r="L6" s="386"/>
      <c r="M6" s="386"/>
      <c r="N6" s="386"/>
      <c r="O6" s="386"/>
      <c r="P6" s="386"/>
      <c r="Q6" s="386"/>
      <c r="R6" s="386"/>
      <c r="S6" s="386"/>
      <c r="T6" s="386"/>
      <c r="U6" s="386"/>
      <c r="V6" s="386"/>
      <c r="W6" s="386"/>
      <c r="X6" s="386"/>
      <c r="Y6" s="386"/>
      <c r="Z6" s="386"/>
      <c r="AA6" s="386"/>
      <c r="AB6" s="386"/>
      <c r="AC6" s="386"/>
      <c r="AE6" s="388">
        <v>6</v>
      </c>
      <c r="AF6" s="388" t="s">
        <v>385</v>
      </c>
      <c r="AG6" s="393" t="e">
        <f>DAY(B6)</f>
        <v>#VALUE!</v>
      </c>
      <c r="AI6" s="388">
        <v>6</v>
      </c>
      <c r="AJ6" s="387" t="s">
        <v>390</v>
      </c>
    </row>
    <row r="7" spans="1:36">
      <c r="A7" s="401"/>
      <c r="B7" s="856"/>
      <c r="C7" s="856"/>
      <c r="D7" s="385"/>
      <c r="E7" s="385"/>
      <c r="F7" s="385"/>
      <c r="G7" s="385"/>
      <c r="H7" s="385"/>
      <c r="I7" s="386"/>
      <c r="J7" s="386"/>
      <c r="K7" s="386"/>
      <c r="L7" s="386"/>
      <c r="M7" s="386"/>
      <c r="N7" s="386"/>
      <c r="O7" s="386"/>
      <c r="P7" s="386"/>
      <c r="Q7" s="386"/>
      <c r="R7" s="386"/>
      <c r="S7" s="386"/>
      <c r="T7" s="386"/>
      <c r="U7" s="386"/>
      <c r="V7" s="386"/>
      <c r="W7" s="386"/>
      <c r="X7" s="386"/>
      <c r="Y7" s="386"/>
      <c r="Z7" s="386"/>
      <c r="AA7" s="386"/>
      <c r="AB7" s="386"/>
      <c r="AC7" s="386"/>
      <c r="AE7" s="388">
        <v>7</v>
      </c>
      <c r="AF7" s="388" t="s">
        <v>385</v>
      </c>
      <c r="AG7" s="393" t="e">
        <f>MONTH(B6)</f>
        <v>#VALUE!</v>
      </c>
      <c r="AI7" s="388">
        <v>7</v>
      </c>
      <c r="AJ7" s="387" t="s">
        <v>391</v>
      </c>
    </row>
    <row r="8" spans="1:36">
      <c r="A8" s="857" t="s">
        <v>81</v>
      </c>
      <c r="B8" s="394"/>
      <c r="C8" s="385"/>
      <c r="D8" s="385"/>
      <c r="E8" s="385"/>
      <c r="F8" s="395"/>
      <c r="G8" s="385"/>
      <c r="H8" s="385"/>
      <c r="I8" s="386"/>
      <c r="J8" s="386"/>
      <c r="K8" s="386"/>
      <c r="L8" s="386"/>
      <c r="M8" s="386"/>
      <c r="N8" s="386"/>
      <c r="O8" s="386"/>
      <c r="P8" s="386"/>
      <c r="Q8" s="386"/>
      <c r="R8" s="386"/>
      <c r="S8" s="386"/>
      <c r="T8" s="386"/>
      <c r="U8" s="386"/>
      <c r="V8" s="386"/>
      <c r="W8" s="386"/>
      <c r="X8" s="386"/>
      <c r="Y8" s="386"/>
      <c r="Z8" s="386"/>
      <c r="AA8" s="386"/>
      <c r="AB8" s="386"/>
      <c r="AC8" s="386"/>
      <c r="AE8" s="388">
        <v>8</v>
      </c>
      <c r="AF8" s="388" t="s">
        <v>385</v>
      </c>
      <c r="AG8" s="393" t="e">
        <f>LOOKUP(AG7,AI1:AI12,AJ1:AJ12)</f>
        <v>#VALUE!</v>
      </c>
      <c r="AI8" s="388">
        <v>8</v>
      </c>
      <c r="AJ8" s="387" t="s">
        <v>392</v>
      </c>
    </row>
    <row r="9" spans="1:36">
      <c r="A9" s="858" t="str">
        <f>'Sch-1'!M8</f>
        <v>Sr.GM , Contracts &amp; Materials Department,</v>
      </c>
      <c r="B9" s="858"/>
      <c r="C9" s="385"/>
      <c r="D9" s="385"/>
      <c r="E9" s="385"/>
      <c r="F9" s="395"/>
      <c r="G9" s="385"/>
      <c r="H9" s="385"/>
      <c r="I9" s="386"/>
      <c r="J9" s="386"/>
      <c r="K9" s="386"/>
      <c r="L9" s="386"/>
      <c r="M9" s="386"/>
      <c r="N9" s="386"/>
      <c r="O9" s="386"/>
      <c r="P9" s="386"/>
      <c r="Q9" s="386"/>
      <c r="R9" s="386"/>
      <c r="S9" s="386"/>
      <c r="T9" s="386"/>
      <c r="U9" s="386"/>
      <c r="V9" s="386"/>
      <c r="W9" s="386"/>
      <c r="X9" s="386"/>
      <c r="Y9" s="386"/>
      <c r="Z9" s="386"/>
      <c r="AA9" s="386"/>
      <c r="AB9" s="386"/>
      <c r="AC9" s="386"/>
      <c r="AE9" s="388">
        <v>9</v>
      </c>
      <c r="AF9" s="388" t="s">
        <v>385</v>
      </c>
      <c r="AG9" s="393" t="e">
        <f>YEAR(B6)</f>
        <v>#VALUE!</v>
      </c>
      <c r="AI9" s="388">
        <v>9</v>
      </c>
      <c r="AJ9" s="387" t="s">
        <v>393</v>
      </c>
    </row>
    <row r="10" spans="1:36">
      <c r="A10" s="858" t="str">
        <f>'Sch-1'!M9</f>
        <v>Power Grid Corporation of India Ltd.,</v>
      </c>
      <c r="B10" s="858"/>
      <c r="C10" s="385"/>
      <c r="D10" s="385"/>
      <c r="E10" s="385"/>
      <c r="F10" s="395"/>
      <c r="G10" s="385"/>
      <c r="H10" s="385"/>
      <c r="I10" s="386"/>
      <c r="J10" s="386"/>
      <c r="K10" s="386"/>
      <c r="L10" s="386"/>
      <c r="M10" s="386"/>
      <c r="N10" s="386"/>
      <c r="O10" s="386"/>
      <c r="P10" s="386"/>
      <c r="Q10" s="386"/>
      <c r="R10" s="386"/>
      <c r="S10" s="386"/>
      <c r="T10" s="386"/>
      <c r="U10" s="386"/>
      <c r="V10" s="386"/>
      <c r="W10" s="386"/>
      <c r="X10" s="386"/>
      <c r="Y10" s="386"/>
      <c r="Z10" s="386"/>
      <c r="AA10" s="386"/>
      <c r="AB10" s="386"/>
      <c r="AC10" s="386"/>
      <c r="AE10" s="388">
        <v>10</v>
      </c>
      <c r="AF10" s="388" t="s">
        <v>385</v>
      </c>
      <c r="AI10" s="388">
        <v>10</v>
      </c>
      <c r="AJ10" s="387" t="s">
        <v>394</v>
      </c>
    </row>
    <row r="11" spans="1:36">
      <c r="A11" s="858" t="str">
        <f>'Sch-1'!M10</f>
        <v>SRTS-II, RHQ</v>
      </c>
      <c r="B11" s="858"/>
      <c r="C11" s="385"/>
      <c r="D11" s="385"/>
      <c r="E11" s="385"/>
      <c r="F11" s="395"/>
      <c r="G11" s="385"/>
      <c r="H11" s="385"/>
      <c r="I11" s="386"/>
      <c r="J11" s="386"/>
      <c r="K11" s="386"/>
      <c r="L11" s="386"/>
      <c r="M11" s="386"/>
      <c r="N11" s="386"/>
      <c r="O11" s="386"/>
      <c r="P11" s="386"/>
      <c r="Q11" s="386"/>
      <c r="R11" s="386"/>
      <c r="S11" s="386"/>
      <c r="T11" s="386"/>
      <c r="U11" s="386"/>
      <c r="V11" s="386"/>
      <c r="W11" s="386"/>
      <c r="X11" s="386"/>
      <c r="Y11" s="386"/>
      <c r="Z11" s="386"/>
      <c r="AA11" s="386"/>
      <c r="AB11" s="386"/>
      <c r="AC11" s="386"/>
      <c r="AE11" s="388">
        <v>11</v>
      </c>
      <c r="AF11" s="388" t="s">
        <v>385</v>
      </c>
      <c r="AI11" s="388">
        <v>11</v>
      </c>
      <c r="AJ11" s="387" t="s">
        <v>395</v>
      </c>
    </row>
    <row r="12" spans="1:36">
      <c r="A12" s="858" t="str">
        <f>'Sch-1'!M11</f>
        <v>Singanayakanahalli</v>
      </c>
      <c r="B12" s="858"/>
      <c r="C12" s="385"/>
      <c r="D12" s="385"/>
      <c r="E12" s="385"/>
      <c r="F12" s="395"/>
      <c r="G12" s="385"/>
      <c r="H12" s="385"/>
      <c r="I12" s="386"/>
      <c r="J12" s="386"/>
      <c r="K12" s="386"/>
      <c r="L12" s="386"/>
      <c r="M12" s="386"/>
      <c r="N12" s="386"/>
      <c r="O12" s="386"/>
      <c r="P12" s="386"/>
      <c r="Q12" s="386"/>
      <c r="R12" s="386"/>
      <c r="S12" s="386"/>
      <c r="T12" s="386"/>
      <c r="U12" s="386"/>
      <c r="V12" s="386"/>
      <c r="W12" s="386"/>
      <c r="X12" s="386"/>
      <c r="Y12" s="386"/>
      <c r="Z12" s="386"/>
      <c r="AA12" s="386"/>
      <c r="AB12" s="386"/>
      <c r="AC12" s="386"/>
      <c r="AE12" s="388">
        <v>12</v>
      </c>
      <c r="AF12" s="388" t="s">
        <v>385</v>
      </c>
      <c r="AI12" s="388">
        <v>12</v>
      </c>
      <c r="AJ12" s="387" t="s">
        <v>396</v>
      </c>
    </row>
    <row r="13" spans="1:36">
      <c r="A13" s="858" t="str">
        <f>'Sch-1'!M12</f>
        <v>Bengaluru-560064</v>
      </c>
      <c r="B13" s="858"/>
      <c r="C13" s="385"/>
      <c r="D13" s="385"/>
      <c r="E13" s="385"/>
      <c r="F13" s="395"/>
      <c r="G13" s="385"/>
      <c r="H13" s="385"/>
      <c r="I13" s="386"/>
      <c r="J13" s="386"/>
      <c r="K13" s="386"/>
      <c r="L13" s="386"/>
      <c r="M13" s="386"/>
      <c r="N13" s="386"/>
      <c r="O13" s="386"/>
      <c r="P13" s="386"/>
      <c r="Q13" s="386"/>
      <c r="R13" s="386"/>
      <c r="S13" s="386"/>
      <c r="T13" s="386"/>
      <c r="U13" s="386"/>
      <c r="V13" s="386"/>
      <c r="W13" s="386"/>
      <c r="X13" s="386"/>
      <c r="Y13" s="386"/>
      <c r="Z13" s="386"/>
      <c r="AA13" s="386"/>
      <c r="AB13" s="386"/>
      <c r="AC13" s="386"/>
      <c r="AE13" s="388">
        <v>13</v>
      </c>
      <c r="AF13" s="388" t="s">
        <v>385</v>
      </c>
    </row>
    <row r="14" spans="1:36" ht="22.5" customHeight="1">
      <c r="A14" s="401"/>
      <c r="B14" s="401"/>
      <c r="C14" s="385"/>
      <c r="D14" s="385"/>
      <c r="E14" s="385"/>
      <c r="F14" s="395"/>
      <c r="G14" s="385"/>
      <c r="H14" s="385"/>
      <c r="I14" s="386"/>
      <c r="J14" s="386"/>
      <c r="K14" s="386"/>
      <c r="L14" s="386"/>
      <c r="M14" s="386"/>
      <c r="N14" s="386"/>
      <c r="O14" s="386"/>
      <c r="P14" s="386"/>
      <c r="Q14" s="386"/>
      <c r="R14" s="386"/>
      <c r="S14" s="386"/>
      <c r="T14" s="386"/>
      <c r="U14" s="386"/>
      <c r="V14" s="386"/>
      <c r="W14" s="386"/>
      <c r="X14" s="386"/>
      <c r="Y14" s="386"/>
      <c r="Z14" s="386"/>
      <c r="AA14" s="386"/>
      <c r="AB14" s="386"/>
      <c r="AC14" s="386"/>
      <c r="AE14" s="388">
        <v>14</v>
      </c>
      <c r="AF14" s="388" t="s">
        <v>385</v>
      </c>
    </row>
    <row r="15" spans="1:36" ht="84" customHeight="1">
      <c r="A15" s="859" t="s">
        <v>397</v>
      </c>
      <c r="B15" s="860"/>
      <c r="C15" s="1081" t="str">
        <f>Cover!B2</f>
        <v>Construction of additional store building at Tuticorin GIS</v>
      </c>
      <c r="D15" s="1081"/>
      <c r="E15" s="1081"/>
      <c r="F15" s="1081"/>
      <c r="G15" s="385"/>
      <c r="H15" s="385"/>
      <c r="I15" s="386"/>
      <c r="J15" s="386"/>
      <c r="K15" s="386"/>
      <c r="L15" s="386"/>
      <c r="M15" s="386"/>
      <c r="N15" s="386"/>
      <c r="O15" s="386"/>
      <c r="P15" s="386"/>
      <c r="Q15" s="386"/>
      <c r="R15" s="386"/>
      <c r="S15" s="386"/>
      <c r="T15" s="386"/>
      <c r="U15" s="386"/>
      <c r="V15" s="386"/>
      <c r="W15" s="386"/>
      <c r="X15" s="386"/>
      <c r="Y15" s="386"/>
      <c r="Z15" s="386"/>
      <c r="AA15" s="386"/>
      <c r="AB15" s="386"/>
      <c r="AC15" s="386"/>
      <c r="AE15" s="388">
        <v>15</v>
      </c>
      <c r="AF15" s="388" t="s">
        <v>385</v>
      </c>
    </row>
    <row r="16" spans="1:36" ht="27.75" customHeight="1">
      <c r="A16" s="385" t="s">
        <v>398</v>
      </c>
      <c r="B16" s="385"/>
      <c r="C16" s="395"/>
      <c r="D16" s="395"/>
      <c r="E16" s="395"/>
      <c r="F16" s="395"/>
      <c r="G16" s="385"/>
      <c r="H16" s="385"/>
      <c r="I16" s="386"/>
      <c r="J16" s="386"/>
      <c r="K16" s="386"/>
      <c r="L16" s="386"/>
      <c r="M16" s="386"/>
      <c r="N16" s="386"/>
      <c r="O16" s="386"/>
      <c r="P16" s="386"/>
      <c r="Q16" s="386"/>
      <c r="R16" s="386"/>
      <c r="S16" s="386"/>
      <c r="T16" s="386"/>
      <c r="U16" s="386"/>
      <c r="V16" s="386"/>
      <c r="W16" s="386"/>
      <c r="X16" s="386"/>
      <c r="Y16" s="386"/>
      <c r="Z16" s="386"/>
      <c r="AA16" s="386"/>
      <c r="AB16" s="386"/>
      <c r="AC16" s="386"/>
      <c r="AE16" s="388">
        <v>16</v>
      </c>
      <c r="AF16" s="388" t="s">
        <v>385</v>
      </c>
    </row>
    <row r="17" spans="1:41" ht="100.5" customHeight="1">
      <c r="A17" s="860">
        <v>1</v>
      </c>
      <c r="B17" s="1064" t="str">
        <f>Z17 &amp;AB17 &amp; AC17 &amp; AA17</f>
        <v>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as may be determined in accordance with the terms and conditions of the Bidding Documents.</v>
      </c>
      <c r="C17" s="1064"/>
      <c r="D17" s="1064"/>
      <c r="E17" s="1064"/>
      <c r="F17" s="1064"/>
      <c r="G17" s="385"/>
      <c r="H17" s="385"/>
      <c r="I17" s="386"/>
      <c r="J17" s="386"/>
      <c r="K17" s="386"/>
      <c r="L17" s="386"/>
      <c r="M17" s="386"/>
      <c r="N17" s="386"/>
      <c r="O17" s="386"/>
      <c r="P17" s="386"/>
      <c r="Q17" s="386"/>
      <c r="R17" s="386"/>
      <c r="S17" s="386"/>
      <c r="T17" s="386"/>
      <c r="U17" s="386"/>
      <c r="V17" s="386"/>
      <c r="W17" s="386"/>
      <c r="X17" s="386"/>
      <c r="Y17" s="386"/>
      <c r="Z17" s="746" t="s">
        <v>399</v>
      </c>
      <c r="AA17" s="677" t="s">
        <v>400</v>
      </c>
      <c r="AB17" s="396"/>
      <c r="AC17" s="397"/>
      <c r="AE17" s="388">
        <v>17</v>
      </c>
      <c r="AF17" s="388" t="s">
        <v>385</v>
      </c>
    </row>
    <row r="18" spans="1:41" ht="39" customHeight="1">
      <c r="A18" s="385"/>
      <c r="B18" s="1082" t="s">
        <v>401</v>
      </c>
      <c r="C18" s="1082"/>
      <c r="D18" s="1082"/>
      <c r="E18" s="1082"/>
      <c r="F18" s="1082"/>
      <c r="G18" s="385"/>
      <c r="H18" s="385"/>
      <c r="I18" s="386"/>
      <c r="J18" s="386"/>
      <c r="K18" s="386"/>
      <c r="L18" s="386"/>
      <c r="M18" s="386"/>
      <c r="N18" s="386"/>
      <c r="O18" s="386"/>
      <c r="P18" s="386"/>
      <c r="Q18" s="386"/>
      <c r="R18" s="386"/>
      <c r="S18" s="386"/>
      <c r="T18" s="386"/>
      <c r="U18" s="386"/>
      <c r="V18" s="386"/>
      <c r="W18" s="386"/>
      <c r="X18" s="386"/>
      <c r="Y18" s="386"/>
      <c r="Z18" s="386"/>
      <c r="AA18" s="386"/>
      <c r="AB18" s="386"/>
      <c r="AC18" s="386"/>
      <c r="AE18" s="388">
        <v>18</v>
      </c>
      <c r="AF18" s="388" t="s">
        <v>385</v>
      </c>
    </row>
    <row r="19" spans="1:41" s="390" customFormat="1" ht="27.75" customHeight="1">
      <c r="A19" s="861">
        <v>2</v>
      </c>
      <c r="B19" s="1077" t="s">
        <v>402</v>
      </c>
      <c r="C19" s="1077"/>
      <c r="D19" s="1077"/>
      <c r="E19" s="1077"/>
      <c r="F19" s="1077"/>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98"/>
      <c r="AE19" s="388">
        <v>19</v>
      </c>
      <c r="AF19" s="388" t="s">
        <v>385</v>
      </c>
      <c r="AG19" s="398"/>
      <c r="AH19" s="398"/>
      <c r="AI19" s="398"/>
      <c r="AJ19" s="398"/>
      <c r="AK19" s="398"/>
      <c r="AL19" s="398"/>
      <c r="AM19" s="398"/>
      <c r="AN19" s="398"/>
      <c r="AO19" s="398"/>
    </row>
    <row r="20" spans="1:41" ht="39.75" customHeight="1">
      <c r="A20" s="860">
        <v>2.1</v>
      </c>
      <c r="B20" s="1064" t="s">
        <v>403</v>
      </c>
      <c r="C20" s="1064"/>
      <c r="D20" s="1064"/>
      <c r="E20" s="1064"/>
      <c r="F20" s="1064"/>
      <c r="G20" s="385"/>
      <c r="H20" s="385"/>
      <c r="I20" s="386"/>
      <c r="J20" s="386"/>
      <c r="K20" s="386"/>
      <c r="L20" s="386"/>
      <c r="M20" s="386"/>
      <c r="N20" s="386"/>
      <c r="O20" s="386"/>
      <c r="P20" s="386"/>
      <c r="Q20" s="386"/>
      <c r="R20" s="386"/>
      <c r="S20" s="386"/>
      <c r="T20" s="386"/>
      <c r="U20" s="386"/>
      <c r="V20" s="386"/>
      <c r="W20" s="386"/>
      <c r="X20" s="386"/>
      <c r="Y20" s="386"/>
      <c r="Z20" s="386"/>
      <c r="AA20" s="386"/>
      <c r="AB20" s="386"/>
      <c r="AC20" s="386"/>
      <c r="AE20" s="388">
        <v>20</v>
      </c>
      <c r="AF20" s="388" t="s">
        <v>385</v>
      </c>
    </row>
    <row r="21" spans="1:41" ht="36.75" customHeight="1">
      <c r="A21" s="385"/>
      <c r="B21" s="1061" t="s">
        <v>404</v>
      </c>
      <c r="C21" s="1061"/>
      <c r="D21" s="1063" t="s">
        <v>405</v>
      </c>
      <c r="E21" s="1064"/>
      <c r="F21" s="1064"/>
      <c r="G21" s="385"/>
      <c r="H21" s="385"/>
      <c r="I21" s="386"/>
      <c r="J21" s="386"/>
      <c r="K21" s="386"/>
      <c r="L21" s="386"/>
      <c r="M21" s="386"/>
      <c r="N21" s="386"/>
      <c r="O21" s="386"/>
      <c r="P21" s="386"/>
      <c r="Q21" s="386"/>
      <c r="R21" s="386"/>
      <c r="S21" s="386"/>
      <c r="T21" s="386"/>
      <c r="U21" s="386"/>
      <c r="V21" s="386"/>
      <c r="W21" s="386"/>
      <c r="X21" s="386"/>
      <c r="Y21" s="386"/>
      <c r="Z21" s="386"/>
      <c r="AA21" s="386"/>
      <c r="AB21" s="386"/>
      <c r="AC21" s="386"/>
      <c r="AE21" s="388">
        <v>21</v>
      </c>
      <c r="AF21" s="388" t="s">
        <v>378</v>
      </c>
    </row>
    <row r="22" spans="1:41" ht="33" hidden="1" customHeight="1">
      <c r="A22" s="385"/>
      <c r="B22" s="1061" t="s">
        <v>406</v>
      </c>
      <c r="C22" s="1061"/>
      <c r="D22" s="678" t="s">
        <v>407</v>
      </c>
      <c r="E22" s="859"/>
      <c r="F22" s="859"/>
      <c r="G22" s="385"/>
      <c r="H22" s="385"/>
      <c r="I22" s="386"/>
      <c r="J22" s="386"/>
      <c r="K22" s="386"/>
      <c r="L22" s="386"/>
      <c r="M22" s="386"/>
      <c r="N22" s="386"/>
      <c r="O22" s="386"/>
      <c r="P22" s="386"/>
      <c r="Q22" s="386"/>
      <c r="R22" s="386"/>
      <c r="S22" s="386"/>
      <c r="T22" s="386"/>
      <c r="U22" s="386"/>
      <c r="V22" s="386"/>
      <c r="W22" s="386"/>
      <c r="X22" s="386"/>
      <c r="Y22" s="386"/>
      <c r="Z22" s="386"/>
      <c r="AA22" s="386"/>
      <c r="AB22" s="386"/>
      <c r="AC22" s="386"/>
      <c r="AE22" s="388">
        <v>22</v>
      </c>
      <c r="AF22" s="388" t="s">
        <v>385</v>
      </c>
    </row>
    <row r="23" spans="1:41" ht="27.95" hidden="1" customHeight="1">
      <c r="A23" s="385"/>
      <c r="B23" s="1062" t="s">
        <v>408</v>
      </c>
      <c r="C23" s="1061"/>
      <c r="D23" s="859" t="s">
        <v>409</v>
      </c>
      <c r="E23" s="859"/>
      <c r="F23" s="859"/>
      <c r="G23" s="385"/>
      <c r="H23" s="385"/>
      <c r="I23" s="386"/>
      <c r="J23" s="386"/>
      <c r="K23" s="386"/>
      <c r="L23" s="386"/>
      <c r="M23" s="386"/>
      <c r="N23" s="386"/>
      <c r="O23" s="386"/>
      <c r="P23" s="386"/>
      <c r="Q23" s="386"/>
      <c r="R23" s="386"/>
      <c r="S23" s="386"/>
      <c r="T23" s="386"/>
      <c r="U23" s="386"/>
      <c r="V23" s="386"/>
      <c r="W23" s="386"/>
      <c r="X23" s="386"/>
      <c r="Y23" s="386"/>
      <c r="Z23" s="386"/>
      <c r="AA23" s="386"/>
      <c r="AB23" s="386"/>
      <c r="AC23" s="386"/>
      <c r="AE23" s="388">
        <v>24</v>
      </c>
      <c r="AF23" s="388" t="s">
        <v>385</v>
      </c>
    </row>
    <row r="24" spans="1:41" ht="27.95" customHeight="1">
      <c r="A24" s="385"/>
      <c r="B24" s="1061" t="s">
        <v>410</v>
      </c>
      <c r="C24" s="1061"/>
      <c r="D24" s="859" t="s">
        <v>411</v>
      </c>
      <c r="E24" s="859"/>
      <c r="F24" s="859"/>
      <c r="G24" s="385"/>
      <c r="H24" s="385"/>
      <c r="I24" s="386"/>
      <c r="J24" s="386"/>
      <c r="K24" s="386"/>
      <c r="L24" s="386"/>
      <c r="M24" s="386"/>
      <c r="N24" s="386"/>
      <c r="O24" s="386"/>
      <c r="P24" s="386"/>
      <c r="Q24" s="386"/>
      <c r="R24" s="386"/>
      <c r="S24" s="386"/>
      <c r="T24" s="386"/>
      <c r="U24" s="386"/>
      <c r="V24" s="386"/>
      <c r="W24" s="386"/>
      <c r="X24" s="386"/>
      <c r="Y24" s="386"/>
      <c r="Z24" s="386"/>
      <c r="AA24" s="386"/>
      <c r="AB24" s="386"/>
      <c r="AC24" s="386"/>
      <c r="AE24" s="388">
        <v>25</v>
      </c>
      <c r="AF24" s="388" t="s">
        <v>385</v>
      </c>
    </row>
    <row r="25" spans="1:41" ht="27.95" customHeight="1">
      <c r="A25" s="385"/>
      <c r="B25" s="1061" t="s">
        <v>412</v>
      </c>
      <c r="C25" s="1061"/>
      <c r="D25" s="859" t="s">
        <v>413</v>
      </c>
      <c r="E25" s="859"/>
      <c r="F25" s="859"/>
      <c r="G25" s="385"/>
      <c r="H25" s="385"/>
      <c r="I25" s="386"/>
      <c r="J25" s="386"/>
      <c r="K25" s="386"/>
      <c r="L25" s="386"/>
      <c r="M25" s="386"/>
      <c r="N25" s="386"/>
      <c r="O25" s="386"/>
      <c r="P25" s="386"/>
      <c r="Q25" s="386"/>
      <c r="R25" s="386"/>
      <c r="S25" s="386"/>
      <c r="T25" s="386"/>
      <c r="U25" s="386"/>
      <c r="V25" s="386"/>
      <c r="W25" s="386"/>
      <c r="X25" s="386"/>
      <c r="Y25" s="386"/>
      <c r="Z25" s="386"/>
      <c r="AA25" s="386"/>
      <c r="AB25" s="386"/>
      <c r="AC25" s="386"/>
      <c r="AE25" s="388">
        <v>26</v>
      </c>
      <c r="AF25" s="388" t="s">
        <v>385</v>
      </c>
    </row>
    <row r="26" spans="1:41" ht="27.95" hidden="1" customHeight="1">
      <c r="A26" s="385"/>
      <c r="B26" s="1061" t="s">
        <v>332</v>
      </c>
      <c r="C26" s="1061"/>
      <c r="D26" s="859" t="s">
        <v>414</v>
      </c>
      <c r="E26" s="859"/>
      <c r="F26" s="859"/>
      <c r="G26" s="385"/>
      <c r="H26" s="385"/>
      <c r="I26" s="386"/>
      <c r="J26" s="386"/>
      <c r="K26" s="386"/>
      <c r="L26" s="386"/>
      <c r="M26" s="386"/>
      <c r="N26" s="386"/>
      <c r="O26" s="386"/>
      <c r="P26" s="386"/>
      <c r="Q26" s="386"/>
      <c r="R26" s="386"/>
      <c r="S26" s="386"/>
      <c r="T26" s="386"/>
      <c r="U26" s="386"/>
      <c r="V26" s="386"/>
      <c r="W26" s="386"/>
      <c r="X26" s="386"/>
      <c r="Y26" s="386"/>
      <c r="Z26" s="386"/>
      <c r="AA26" s="386"/>
      <c r="AB26" s="386"/>
      <c r="AC26" s="386"/>
      <c r="AE26" s="388">
        <v>27</v>
      </c>
      <c r="AF26" s="388" t="s">
        <v>385</v>
      </c>
    </row>
    <row r="27" spans="1:41" ht="87" customHeight="1">
      <c r="A27" s="862">
        <v>2.2000000000000002</v>
      </c>
      <c r="B27" s="1064" t="s">
        <v>415</v>
      </c>
      <c r="C27" s="1064"/>
      <c r="D27" s="1064"/>
      <c r="E27" s="1064"/>
      <c r="F27" s="1064"/>
      <c r="G27" s="385"/>
      <c r="H27" s="385"/>
      <c r="I27" s="386"/>
      <c r="J27" s="386"/>
      <c r="K27" s="386"/>
      <c r="L27" s="386"/>
      <c r="M27" s="386"/>
      <c r="N27" s="386"/>
      <c r="O27" s="386"/>
      <c r="P27" s="386"/>
      <c r="Q27" s="386"/>
      <c r="R27" s="386"/>
      <c r="S27" s="386"/>
      <c r="T27" s="386"/>
      <c r="U27" s="386"/>
      <c r="V27" s="386"/>
      <c r="W27" s="386"/>
      <c r="X27" s="386"/>
      <c r="Y27" s="386"/>
      <c r="Z27" s="386"/>
      <c r="AA27" s="386"/>
      <c r="AB27" s="386"/>
      <c r="AC27" s="386"/>
      <c r="AE27" s="388">
        <v>28</v>
      </c>
      <c r="AF27" s="388" t="s">
        <v>385</v>
      </c>
    </row>
    <row r="28" spans="1:41" ht="52.5" customHeight="1">
      <c r="A28" s="862">
        <v>2.2999999999999998</v>
      </c>
      <c r="B28" s="1063" t="s">
        <v>416</v>
      </c>
      <c r="C28" s="1064"/>
      <c r="D28" s="1064"/>
      <c r="E28" s="1064"/>
      <c r="F28" s="1064"/>
      <c r="G28" s="385"/>
      <c r="H28" s="385"/>
      <c r="I28" s="386"/>
      <c r="J28" s="386"/>
      <c r="K28" s="386"/>
      <c r="L28" s="386"/>
      <c r="M28" s="386"/>
      <c r="N28" s="386"/>
      <c r="O28" s="386"/>
      <c r="P28" s="386"/>
      <c r="Q28" s="386"/>
      <c r="R28" s="386"/>
      <c r="S28" s="386"/>
      <c r="T28" s="386"/>
      <c r="U28" s="386"/>
      <c r="V28" s="386"/>
      <c r="W28" s="386"/>
      <c r="X28" s="386"/>
      <c r="Y28" s="386"/>
      <c r="Z28" s="386"/>
      <c r="AA28" s="386"/>
      <c r="AB28" s="386"/>
      <c r="AC28" s="386"/>
      <c r="AE28" s="388">
        <v>29</v>
      </c>
      <c r="AF28" s="388" t="s">
        <v>385</v>
      </c>
    </row>
    <row r="29" spans="1:41" ht="146.25" customHeight="1">
      <c r="A29" s="862">
        <v>2.4</v>
      </c>
      <c r="B29" s="1064" t="s">
        <v>417</v>
      </c>
      <c r="C29" s="1064"/>
      <c r="D29" s="1064"/>
      <c r="E29" s="1064"/>
      <c r="F29" s="1064"/>
      <c r="G29" s="385"/>
      <c r="H29" s="385"/>
      <c r="I29" s="386"/>
      <c r="J29" s="386"/>
      <c r="K29" s="386"/>
      <c r="L29" s="386"/>
      <c r="M29" s="386"/>
      <c r="N29" s="386"/>
      <c r="O29" s="386"/>
      <c r="P29" s="386"/>
      <c r="Q29" s="386"/>
      <c r="R29" s="386"/>
      <c r="S29" s="386"/>
      <c r="T29" s="386"/>
      <c r="U29" s="386"/>
      <c r="V29" s="386"/>
      <c r="W29" s="386"/>
      <c r="X29" s="386"/>
      <c r="Y29" s="386"/>
      <c r="Z29" s="386"/>
      <c r="AA29" s="386"/>
      <c r="AB29" s="386"/>
      <c r="AC29" s="386"/>
      <c r="AE29" s="388">
        <v>30</v>
      </c>
      <c r="AF29" s="388" t="s">
        <v>385</v>
      </c>
    </row>
    <row r="30" spans="1:41" ht="72.75" customHeight="1">
      <c r="A30" s="862">
        <v>2.5</v>
      </c>
      <c r="B30" s="1064" t="s">
        <v>418</v>
      </c>
      <c r="C30" s="1064"/>
      <c r="D30" s="1064"/>
      <c r="E30" s="1064"/>
      <c r="F30" s="1064"/>
      <c r="G30" s="385"/>
      <c r="H30" s="385"/>
      <c r="I30" s="386"/>
      <c r="J30" s="386"/>
      <c r="K30" s="386"/>
      <c r="L30" s="386"/>
      <c r="M30" s="386"/>
      <c r="N30" s="386"/>
      <c r="O30" s="386"/>
      <c r="P30" s="386"/>
      <c r="Q30" s="386"/>
      <c r="R30" s="386"/>
      <c r="S30" s="386"/>
      <c r="T30" s="386"/>
      <c r="U30" s="386"/>
      <c r="V30" s="386"/>
      <c r="W30" s="386"/>
      <c r="X30" s="386"/>
      <c r="Y30" s="386"/>
      <c r="Z30" s="386"/>
      <c r="AA30" s="386"/>
      <c r="AB30" s="386"/>
      <c r="AC30" s="386"/>
      <c r="AE30" s="388">
        <v>31</v>
      </c>
      <c r="AF30" s="388" t="s">
        <v>378</v>
      </c>
    </row>
    <row r="31" spans="1:41" ht="69.75" customHeight="1">
      <c r="A31" s="860">
        <v>3</v>
      </c>
      <c r="B31" s="1064" t="s">
        <v>419</v>
      </c>
      <c r="C31" s="1064"/>
      <c r="D31" s="1064"/>
      <c r="E31" s="1064"/>
      <c r="F31" s="1064"/>
      <c r="G31" s="385"/>
      <c r="H31" s="385"/>
      <c r="I31" s="386"/>
      <c r="J31" s="386"/>
      <c r="K31" s="386"/>
      <c r="L31" s="386"/>
      <c r="M31" s="386"/>
      <c r="N31" s="386"/>
      <c r="O31" s="386"/>
      <c r="P31" s="386"/>
      <c r="Q31" s="386"/>
      <c r="R31" s="386"/>
      <c r="S31" s="386"/>
      <c r="T31" s="386"/>
      <c r="U31" s="386"/>
      <c r="V31" s="386"/>
      <c r="W31" s="386"/>
      <c r="X31" s="386"/>
      <c r="Y31" s="386"/>
      <c r="Z31" s="386"/>
      <c r="AA31" s="386"/>
      <c r="AB31" s="386"/>
      <c r="AC31" s="386"/>
    </row>
    <row r="32" spans="1:41" ht="70.5" customHeight="1">
      <c r="A32" s="860">
        <v>3.1</v>
      </c>
      <c r="B32" s="1065" t="s">
        <v>420</v>
      </c>
      <c r="C32" s="1065"/>
      <c r="D32" s="1065"/>
      <c r="E32" s="1065"/>
      <c r="F32" s="1065"/>
      <c r="G32" s="385"/>
      <c r="H32" s="385"/>
      <c r="I32" s="386"/>
      <c r="J32" s="386"/>
      <c r="K32" s="386"/>
      <c r="L32" s="386"/>
      <c r="M32" s="386"/>
      <c r="N32" s="386"/>
      <c r="O32" s="386"/>
      <c r="P32" s="386"/>
      <c r="Q32" s="386"/>
      <c r="R32" s="386"/>
      <c r="S32" s="386"/>
      <c r="T32" s="386"/>
      <c r="U32" s="386"/>
      <c r="V32" s="386"/>
      <c r="W32" s="386"/>
      <c r="X32" s="386"/>
      <c r="Y32" s="386"/>
      <c r="Z32" s="386"/>
      <c r="AA32" s="386"/>
      <c r="AB32" s="386"/>
      <c r="AC32" s="386"/>
    </row>
    <row r="33" spans="1:29" ht="75" customHeight="1">
      <c r="A33" s="862">
        <v>3.2</v>
      </c>
      <c r="B33" s="1063" t="s">
        <v>421</v>
      </c>
      <c r="C33" s="1064"/>
      <c r="D33" s="1064"/>
      <c r="E33" s="1064"/>
      <c r="F33" s="1064"/>
      <c r="G33" s="385"/>
      <c r="H33" s="385"/>
      <c r="I33" s="386"/>
      <c r="J33" s="386"/>
      <c r="K33" s="386"/>
      <c r="L33" s="386"/>
      <c r="M33" s="386"/>
      <c r="N33" s="386"/>
      <c r="O33" s="386"/>
      <c r="P33" s="386"/>
      <c r="Q33" s="386"/>
      <c r="R33" s="386"/>
      <c r="S33" s="386"/>
      <c r="T33" s="386"/>
      <c r="U33" s="386"/>
      <c r="V33" s="386"/>
      <c r="W33" s="386"/>
      <c r="X33" s="386"/>
      <c r="Y33" s="386"/>
      <c r="Z33" s="386"/>
      <c r="AA33" s="386"/>
      <c r="AB33" s="386"/>
      <c r="AC33" s="386"/>
    </row>
    <row r="34" spans="1:29" ht="19.5" customHeight="1">
      <c r="A34" s="862"/>
      <c r="B34" s="1064"/>
      <c r="C34" s="1064"/>
      <c r="D34" s="1064"/>
      <c r="E34" s="1064"/>
      <c r="F34" s="1064"/>
      <c r="G34" s="385"/>
      <c r="H34" s="385"/>
      <c r="I34" s="386"/>
      <c r="J34" s="386"/>
      <c r="K34" s="386"/>
      <c r="L34" s="386"/>
      <c r="M34" s="386"/>
      <c r="N34" s="386"/>
      <c r="O34" s="386"/>
      <c r="P34" s="386"/>
      <c r="Q34" s="386"/>
      <c r="R34" s="386"/>
      <c r="S34" s="386"/>
      <c r="T34" s="386"/>
      <c r="U34" s="386"/>
      <c r="V34" s="386"/>
      <c r="W34" s="386"/>
      <c r="X34" s="386"/>
      <c r="Y34" s="386"/>
      <c r="Z34" s="386"/>
      <c r="AA34" s="386"/>
      <c r="AB34" s="386"/>
      <c r="AC34" s="386"/>
    </row>
    <row r="35" spans="1:29" ht="49.5" customHeight="1">
      <c r="A35" s="862">
        <v>3.3</v>
      </c>
      <c r="B35" s="1063" t="s">
        <v>422</v>
      </c>
      <c r="C35" s="1064"/>
      <c r="D35" s="1064"/>
      <c r="E35" s="1064"/>
      <c r="F35" s="1064"/>
      <c r="G35" s="385"/>
      <c r="H35" s="385"/>
      <c r="I35" s="386"/>
      <c r="J35" s="386"/>
      <c r="K35" s="386"/>
      <c r="L35" s="386"/>
      <c r="M35" s="386"/>
      <c r="N35" s="386"/>
      <c r="O35" s="386"/>
      <c r="P35" s="386"/>
      <c r="Q35" s="386"/>
      <c r="R35" s="386"/>
      <c r="S35" s="386"/>
      <c r="T35" s="386"/>
      <c r="U35" s="386"/>
      <c r="V35" s="386"/>
      <c r="W35" s="386"/>
      <c r="X35" s="386"/>
      <c r="Y35" s="386"/>
      <c r="Z35" s="386"/>
      <c r="AA35" s="386"/>
      <c r="AB35" s="386"/>
      <c r="AC35" s="386"/>
    </row>
    <row r="36" spans="1:29" ht="24" customHeight="1">
      <c r="A36" s="862"/>
      <c r="B36" s="1064"/>
      <c r="C36" s="1064"/>
      <c r="D36" s="1064"/>
      <c r="E36" s="1064"/>
      <c r="F36" s="1064"/>
      <c r="G36" s="385"/>
      <c r="H36" s="385"/>
      <c r="I36" s="386"/>
      <c r="J36" s="386"/>
      <c r="K36" s="386"/>
      <c r="L36" s="386"/>
      <c r="M36" s="386"/>
      <c r="N36" s="386"/>
      <c r="O36" s="386"/>
      <c r="P36" s="386"/>
      <c r="Q36" s="386"/>
      <c r="R36" s="386"/>
      <c r="S36" s="386"/>
      <c r="T36" s="386"/>
      <c r="U36" s="386"/>
      <c r="V36" s="386"/>
      <c r="W36" s="386"/>
      <c r="X36" s="386"/>
      <c r="Y36" s="386"/>
      <c r="Z36" s="386"/>
      <c r="AA36" s="386"/>
      <c r="AB36" s="386"/>
      <c r="AC36" s="386"/>
    </row>
    <row r="37" spans="1:29" ht="84" hidden="1" customHeight="1">
      <c r="A37" s="860">
        <v>4</v>
      </c>
      <c r="B37" s="1070" t="s">
        <v>423</v>
      </c>
      <c r="C37" s="1070"/>
      <c r="D37" s="1070"/>
      <c r="E37" s="1070"/>
      <c r="F37" s="1070"/>
      <c r="G37" s="385"/>
      <c r="H37" s="385"/>
      <c r="I37" s="386"/>
      <c r="J37" s="386"/>
      <c r="K37" s="386"/>
      <c r="L37" s="386"/>
      <c r="M37" s="386"/>
      <c r="N37" s="386"/>
      <c r="O37" s="386"/>
      <c r="P37" s="386"/>
      <c r="Q37" s="386"/>
      <c r="R37" s="386"/>
      <c r="S37" s="386"/>
      <c r="T37" s="386"/>
      <c r="U37" s="386"/>
      <c r="V37" s="386"/>
      <c r="W37" s="386"/>
      <c r="X37" s="386"/>
      <c r="Y37" s="386"/>
      <c r="Z37" s="386"/>
      <c r="AA37" s="386"/>
      <c r="AB37" s="386"/>
      <c r="AC37" s="386"/>
    </row>
    <row r="38" spans="1:29" ht="99.75" customHeight="1">
      <c r="A38" s="860">
        <v>5</v>
      </c>
      <c r="B38" s="1064" t="s">
        <v>424</v>
      </c>
      <c r="C38" s="1064"/>
      <c r="D38" s="1064"/>
      <c r="E38" s="1064"/>
      <c r="F38" s="1064"/>
      <c r="G38" s="385"/>
      <c r="H38" s="385"/>
      <c r="I38" s="386"/>
      <c r="J38" s="386"/>
      <c r="K38" s="386"/>
      <c r="L38" s="386"/>
      <c r="M38" s="386"/>
      <c r="N38" s="386"/>
      <c r="O38" s="386"/>
      <c r="P38" s="386"/>
      <c r="Q38" s="386"/>
      <c r="R38" s="386"/>
      <c r="S38" s="386"/>
      <c r="T38" s="386"/>
      <c r="U38" s="386"/>
      <c r="V38" s="386"/>
      <c r="W38" s="386"/>
      <c r="X38" s="386"/>
      <c r="Y38" s="386"/>
      <c r="Z38" s="386"/>
      <c r="AA38" s="386"/>
      <c r="AB38" s="386"/>
      <c r="AC38" s="386"/>
    </row>
    <row r="39" spans="1:29" ht="30" hidden="1" customHeight="1">
      <c r="A39" s="385"/>
      <c r="B39" s="1" t="str">
        <f>IF(ISERROR("Dated this " &amp; AG6 &amp; LOOKUP(AG6,AE1:AE30,AF1:AF30) &amp; " day of " &amp; AG8 &amp; " " &amp;AG9), "", "Dated this " &amp; AG6 &amp; LOOKUP(AG6,AE1:AE30,AF1:AF30) &amp; " day of " &amp; AG8 &amp; " " &amp;AG9)</f>
        <v/>
      </c>
      <c r="C39" s="1"/>
      <c r="D39" s="1"/>
      <c r="E39" s="854"/>
      <c r="F39" s="854"/>
      <c r="G39" s="385"/>
      <c r="H39" s="385"/>
      <c r="I39" s="386"/>
      <c r="J39" s="386"/>
      <c r="K39" s="386"/>
      <c r="L39" s="386"/>
      <c r="M39" s="386"/>
      <c r="N39" s="386"/>
      <c r="O39" s="386"/>
      <c r="P39" s="386"/>
      <c r="Q39" s="386"/>
      <c r="R39" s="386"/>
      <c r="S39" s="386"/>
      <c r="T39" s="386"/>
      <c r="U39" s="386"/>
      <c r="V39" s="386"/>
      <c r="W39" s="386"/>
      <c r="X39" s="386"/>
      <c r="Y39" s="386"/>
      <c r="Z39" s="386"/>
      <c r="AA39" s="386"/>
      <c r="AB39" s="386"/>
      <c r="AC39" s="386"/>
    </row>
    <row r="40" spans="1:29" ht="30" customHeight="1">
      <c r="A40" s="385"/>
      <c r="B40" s="1" t="s">
        <v>425</v>
      </c>
      <c r="C40" s="35"/>
      <c r="D40" s="13"/>
      <c r="E40" s="13"/>
      <c r="F40" s="13"/>
      <c r="G40" s="385"/>
      <c r="H40" s="385"/>
      <c r="I40" s="386"/>
      <c r="J40" s="386"/>
      <c r="K40" s="386"/>
      <c r="L40" s="386"/>
      <c r="M40" s="386"/>
      <c r="N40" s="386"/>
      <c r="O40" s="386"/>
      <c r="P40" s="386"/>
      <c r="Q40" s="386"/>
      <c r="R40" s="386"/>
      <c r="S40" s="386"/>
      <c r="T40" s="386"/>
      <c r="U40" s="386"/>
      <c r="V40" s="386"/>
      <c r="W40" s="386"/>
      <c r="X40" s="386"/>
      <c r="Y40" s="386"/>
      <c r="Z40" s="386"/>
      <c r="AA40" s="386"/>
      <c r="AB40" s="386"/>
      <c r="AC40" s="386"/>
    </row>
    <row r="41" spans="1:29" ht="30" customHeight="1">
      <c r="A41" s="385"/>
      <c r="B41" s="863"/>
      <c r="C41" s="13"/>
      <c r="D41" s="13"/>
      <c r="E41" s="1"/>
      <c r="F41" s="336" t="s">
        <v>426</v>
      </c>
      <c r="G41" s="385"/>
      <c r="H41" s="385"/>
      <c r="I41" s="386"/>
      <c r="J41" s="386"/>
      <c r="K41" s="386"/>
      <c r="L41" s="386"/>
      <c r="M41" s="386"/>
      <c r="N41" s="386"/>
      <c r="O41" s="386"/>
      <c r="P41" s="386"/>
      <c r="Q41" s="386"/>
      <c r="R41" s="386"/>
      <c r="S41" s="386"/>
      <c r="T41" s="386"/>
      <c r="U41" s="386"/>
      <c r="V41" s="386"/>
      <c r="W41" s="386"/>
      <c r="X41" s="386"/>
      <c r="Y41" s="386"/>
      <c r="Z41" s="386"/>
      <c r="AA41" s="386"/>
      <c r="AB41" s="386"/>
      <c r="AC41" s="386"/>
    </row>
    <row r="42" spans="1:29" ht="30" customHeight="1">
      <c r="A42" s="385"/>
      <c r="B42" s="863"/>
      <c r="C42" s="13"/>
      <c r="D42" s="1"/>
      <c r="E42" s="1"/>
      <c r="F42" s="336" t="str">
        <f>"For and on behalf of " &amp; 'Sch-1'!G9</f>
        <v xml:space="preserve">For and on behalf of </v>
      </c>
      <c r="G42" s="385"/>
      <c r="H42" s="385"/>
      <c r="I42" s="386"/>
      <c r="J42" s="386"/>
      <c r="K42" s="386"/>
      <c r="L42" s="386"/>
      <c r="M42" s="386"/>
      <c r="N42" s="386"/>
      <c r="O42" s="386"/>
      <c r="P42" s="386"/>
      <c r="Q42" s="386"/>
      <c r="R42" s="386"/>
      <c r="S42" s="386"/>
      <c r="T42" s="386"/>
      <c r="U42" s="386"/>
      <c r="V42" s="386"/>
      <c r="W42" s="386"/>
      <c r="X42" s="386"/>
      <c r="Y42" s="386"/>
      <c r="Z42" s="386"/>
      <c r="AA42" s="386"/>
      <c r="AB42" s="386"/>
      <c r="AC42" s="386"/>
    </row>
    <row r="43" spans="1:29" ht="30" customHeight="1">
      <c r="A43" s="386"/>
      <c r="B43" s="386"/>
      <c r="C43" s="399"/>
      <c r="D43" s="386"/>
      <c r="E43" s="400" t="s">
        <v>427</v>
      </c>
      <c r="F43" s="401"/>
      <c r="G43" s="385"/>
      <c r="H43" s="385"/>
      <c r="I43" s="386"/>
      <c r="J43" s="386"/>
      <c r="K43" s="386"/>
      <c r="L43" s="386"/>
      <c r="M43" s="386"/>
      <c r="N43" s="386"/>
      <c r="O43" s="386"/>
      <c r="P43" s="386"/>
      <c r="Q43" s="386"/>
      <c r="R43" s="386"/>
      <c r="S43" s="386"/>
      <c r="T43" s="386"/>
      <c r="U43" s="386"/>
      <c r="V43" s="386"/>
      <c r="W43" s="386"/>
      <c r="X43" s="386"/>
      <c r="Y43" s="386"/>
      <c r="Z43" s="386"/>
      <c r="AA43" s="386"/>
      <c r="AB43" s="386"/>
      <c r="AC43" s="386"/>
    </row>
    <row r="44" spans="1:29" ht="30" customHeight="1">
      <c r="A44" s="402" t="s">
        <v>428</v>
      </c>
      <c r="B44" s="1071" t="str">
        <f>'Sch-1'!F28</f>
        <v>--2025</v>
      </c>
      <c r="C44" s="1071"/>
      <c r="D44" s="386"/>
      <c r="E44" s="400" t="s">
        <v>429</v>
      </c>
      <c r="F44" s="403" t="str">
        <f>'Sch-1'!M29</f>
        <v/>
      </c>
      <c r="G44" s="385"/>
      <c r="H44" s="385"/>
      <c r="I44" s="386"/>
      <c r="J44" s="386"/>
      <c r="K44" s="386"/>
      <c r="L44" s="386"/>
      <c r="M44" s="386"/>
      <c r="N44" s="386"/>
      <c r="O44" s="386"/>
      <c r="P44" s="386"/>
      <c r="Q44" s="386"/>
      <c r="R44" s="386"/>
      <c r="S44" s="386"/>
      <c r="T44" s="386"/>
      <c r="U44" s="386"/>
      <c r="V44" s="386"/>
      <c r="W44" s="386"/>
      <c r="X44" s="386"/>
      <c r="Y44" s="386"/>
      <c r="Z44" s="386"/>
      <c r="AA44" s="386"/>
      <c r="AB44" s="386"/>
      <c r="AC44" s="386"/>
    </row>
    <row r="45" spans="1:29" ht="30" customHeight="1">
      <c r="A45" s="402" t="s">
        <v>430</v>
      </c>
      <c r="B45" s="403" t="str">
        <f>'Sch-1'!F29</f>
        <v/>
      </c>
      <c r="C45" s="404"/>
      <c r="D45" s="386"/>
      <c r="E45" s="400" t="s">
        <v>431</v>
      </c>
      <c r="F45" s="403" t="str">
        <f>'Sch-1'!M30</f>
        <v/>
      </c>
      <c r="G45" s="385"/>
      <c r="H45" s="385"/>
      <c r="I45" s="386"/>
      <c r="J45" s="386"/>
      <c r="K45" s="386"/>
      <c r="L45" s="386"/>
      <c r="M45" s="386"/>
      <c r="N45" s="386"/>
      <c r="O45" s="386"/>
      <c r="P45" s="386"/>
      <c r="Q45" s="386"/>
      <c r="R45" s="386"/>
      <c r="S45" s="386"/>
      <c r="T45" s="386"/>
      <c r="U45" s="386"/>
      <c r="V45" s="386"/>
      <c r="W45" s="386"/>
      <c r="X45" s="386"/>
      <c r="Y45" s="386"/>
      <c r="Z45" s="386"/>
      <c r="AA45" s="386"/>
      <c r="AB45" s="386"/>
      <c r="AC45" s="386"/>
    </row>
    <row r="46" spans="1:29" ht="30" customHeight="1">
      <c r="A46" s="385"/>
      <c r="B46" s="385"/>
      <c r="C46" s="385"/>
      <c r="D46" s="386"/>
      <c r="E46" s="400" t="s">
        <v>432</v>
      </c>
      <c r="F46" s="385"/>
      <c r="G46" s="385"/>
      <c r="H46" s="385"/>
      <c r="I46" s="386"/>
      <c r="J46" s="386"/>
      <c r="K46" s="386"/>
      <c r="L46" s="386"/>
      <c r="M46" s="386"/>
      <c r="N46" s="386"/>
      <c r="O46" s="386"/>
      <c r="P46" s="386"/>
      <c r="Q46" s="386"/>
      <c r="R46" s="386"/>
      <c r="S46" s="386"/>
      <c r="T46" s="386"/>
      <c r="U46" s="386"/>
      <c r="V46" s="386"/>
      <c r="W46" s="386"/>
      <c r="X46" s="386"/>
      <c r="Y46" s="386"/>
      <c r="Z46" s="386"/>
      <c r="AA46" s="386"/>
      <c r="AB46" s="386"/>
      <c r="AC46" s="386"/>
    </row>
    <row r="47" spans="1:29" ht="6" customHeight="1">
      <c r="A47" s="1068" t="str">
        <f>IF('Names of Bidder'!D6="Sole Bidder", "", "In case of bid from a Joint Venture, name &amp; designation of representative of JV partner is to be provided and Bid Form is also to be signed by him.")</f>
        <v/>
      </c>
      <c r="B47" s="1068"/>
      <c r="C47" s="1068"/>
      <c r="D47" s="1068"/>
      <c r="E47" s="1068"/>
      <c r="F47" s="1068"/>
      <c r="G47" s="385"/>
      <c r="H47" s="385"/>
      <c r="I47" s="386"/>
      <c r="J47" s="386"/>
      <c r="K47" s="386"/>
      <c r="L47" s="386"/>
      <c r="M47" s="386"/>
      <c r="N47" s="386"/>
      <c r="O47" s="386"/>
      <c r="P47" s="386"/>
      <c r="Q47" s="386"/>
      <c r="R47" s="386"/>
      <c r="S47" s="386"/>
      <c r="T47" s="386"/>
      <c r="U47" s="386"/>
      <c r="V47" s="386"/>
      <c r="W47" s="386"/>
      <c r="X47" s="386"/>
      <c r="Y47" s="386"/>
      <c r="Z47" s="386"/>
      <c r="AA47" s="386"/>
      <c r="AB47" s="386"/>
      <c r="AC47" s="386"/>
    </row>
    <row r="48" spans="1:29" ht="30" hidden="1" customHeight="1">
      <c r="A48" s="864"/>
      <c r="B48" s="864"/>
      <c r="C48" s="1" t="str">
        <f>IF(Z2="2 or More", "Other Partner-2", "")</f>
        <v/>
      </c>
      <c r="D48" s="864"/>
      <c r="E48" s="865"/>
      <c r="F48" s="865" t="str">
        <f>IF(Z2=1,"Other Partner",IF(Z2="2 or More","Other Partner-1",""))</f>
        <v/>
      </c>
      <c r="G48" s="385"/>
      <c r="H48" s="385"/>
      <c r="I48" s="386"/>
      <c r="J48" s="386"/>
      <c r="K48" s="386"/>
      <c r="L48" s="386"/>
      <c r="M48" s="386"/>
      <c r="N48" s="386"/>
      <c r="O48" s="386"/>
      <c r="P48" s="386"/>
      <c r="Q48" s="386"/>
      <c r="R48" s="386"/>
      <c r="S48" s="386"/>
      <c r="T48" s="386"/>
      <c r="U48" s="386"/>
      <c r="V48" s="386"/>
      <c r="W48" s="386"/>
      <c r="X48" s="386"/>
      <c r="Y48" s="386"/>
      <c r="Z48" s="386"/>
      <c r="AA48" s="386"/>
      <c r="AB48" s="386"/>
      <c r="AC48" s="386"/>
    </row>
    <row r="49" spans="1:41" s="390" customFormat="1" ht="30" hidden="1" customHeight="1">
      <c r="A49" s="1"/>
      <c r="B49" s="336" t="str">
        <f>IF(Z2="2 or More", "Printed Name :", "")</f>
        <v/>
      </c>
      <c r="C49" s="866"/>
      <c r="D49" s="1"/>
      <c r="E49" s="336" t="str">
        <f>IF(Z1="Sole Bidder", "", "Printed Name :")</f>
        <v/>
      </c>
      <c r="F49" s="867"/>
      <c r="G49" s="385"/>
      <c r="H49" s="401"/>
      <c r="I49" s="385"/>
      <c r="J49" s="385"/>
      <c r="K49" s="385"/>
      <c r="L49" s="385"/>
      <c r="M49" s="385"/>
      <c r="N49" s="385"/>
      <c r="O49" s="385"/>
      <c r="P49" s="385"/>
      <c r="Q49" s="385"/>
      <c r="R49" s="385"/>
      <c r="S49" s="385"/>
      <c r="T49" s="385"/>
      <c r="U49" s="385"/>
      <c r="V49" s="385"/>
      <c r="W49" s="385"/>
      <c r="X49" s="385"/>
      <c r="Y49" s="385"/>
      <c r="Z49" s="385"/>
      <c r="AA49" s="385"/>
      <c r="AB49" s="385"/>
      <c r="AC49" s="385"/>
      <c r="AD49" s="398"/>
      <c r="AE49" s="388"/>
      <c r="AF49" s="388"/>
      <c r="AG49" s="398"/>
      <c r="AH49" s="398"/>
      <c r="AI49" s="398"/>
      <c r="AJ49" s="398"/>
      <c r="AK49" s="398"/>
      <c r="AL49" s="398"/>
      <c r="AM49" s="398"/>
      <c r="AN49" s="398"/>
      <c r="AO49" s="398"/>
    </row>
    <row r="50" spans="1:41" s="390" customFormat="1" ht="30" hidden="1" customHeight="1">
      <c r="A50" s="1"/>
      <c r="B50" s="336" t="str">
        <f>IF(Z2="2 or More", "Designation :", "")</f>
        <v/>
      </c>
      <c r="C50" s="866"/>
      <c r="D50" s="1"/>
      <c r="E50" s="336" t="str">
        <f>IF(Z1="Sole Bidder", "", "Designation :")</f>
        <v/>
      </c>
      <c r="F50" s="867"/>
      <c r="G50" s="385"/>
      <c r="H50" s="401"/>
      <c r="I50" s="385"/>
      <c r="J50" s="385"/>
      <c r="K50" s="385"/>
      <c r="L50" s="385"/>
      <c r="M50" s="385"/>
      <c r="N50" s="385"/>
      <c r="O50" s="385"/>
      <c r="P50" s="385"/>
      <c r="Q50" s="385"/>
      <c r="R50" s="385"/>
      <c r="S50" s="385"/>
      <c r="T50" s="385"/>
      <c r="U50" s="385"/>
      <c r="V50" s="385"/>
      <c r="W50" s="385"/>
      <c r="X50" s="385"/>
      <c r="Y50" s="385"/>
      <c r="Z50" s="385"/>
      <c r="AA50" s="385"/>
      <c r="AB50" s="385"/>
      <c r="AC50" s="385"/>
      <c r="AD50" s="398"/>
      <c r="AE50" s="388"/>
      <c r="AF50" s="388"/>
      <c r="AG50" s="398"/>
      <c r="AH50" s="398"/>
      <c r="AI50" s="398"/>
      <c r="AJ50" s="398"/>
      <c r="AK50" s="398"/>
      <c r="AL50" s="398"/>
      <c r="AM50" s="398"/>
      <c r="AN50" s="398"/>
      <c r="AO50" s="398"/>
    </row>
    <row r="51" spans="1:41" s="390" customFormat="1" ht="30" hidden="1" customHeight="1">
      <c r="A51" s="1"/>
      <c r="B51" s="336" t="str">
        <f>IF(Z2=2, "Common Seal :", "")</f>
        <v/>
      </c>
      <c r="C51" s="101"/>
      <c r="D51" s="1"/>
      <c r="E51" s="336"/>
      <c r="F51" s="1"/>
      <c r="G51" s="385"/>
      <c r="H51" s="401"/>
      <c r="I51" s="385"/>
      <c r="J51" s="385"/>
      <c r="K51" s="385"/>
      <c r="L51" s="385"/>
      <c r="M51" s="385"/>
      <c r="N51" s="385"/>
      <c r="O51" s="385"/>
      <c r="P51" s="385"/>
      <c r="Q51" s="385"/>
      <c r="R51" s="385"/>
      <c r="S51" s="385"/>
      <c r="T51" s="385"/>
      <c r="U51" s="385"/>
      <c r="V51" s="385"/>
      <c r="W51" s="385"/>
      <c r="X51" s="385"/>
      <c r="Y51" s="385"/>
      <c r="Z51" s="385"/>
      <c r="AA51" s="385"/>
      <c r="AB51" s="385"/>
      <c r="AC51" s="385"/>
      <c r="AD51" s="398"/>
      <c r="AE51" s="388"/>
      <c r="AF51" s="388"/>
      <c r="AG51" s="398"/>
      <c r="AH51" s="398"/>
      <c r="AI51" s="398"/>
      <c r="AJ51" s="398"/>
      <c r="AK51" s="398"/>
      <c r="AL51" s="398"/>
      <c r="AM51" s="398"/>
      <c r="AN51" s="398"/>
      <c r="AO51" s="398"/>
    </row>
    <row r="52" spans="1:41" s="390" customFormat="1" ht="33" hidden="1" customHeight="1">
      <c r="A52" s="868" t="s">
        <v>433</v>
      </c>
      <c r="B52" s="338"/>
      <c r="C52" s="101"/>
      <c r="D52" s="1"/>
      <c r="E52" s="336"/>
      <c r="F52" s="1"/>
      <c r="G52" s="385"/>
      <c r="H52" s="401"/>
      <c r="I52" s="385"/>
      <c r="J52" s="385"/>
      <c r="K52" s="385"/>
      <c r="L52" s="385"/>
      <c r="M52" s="385"/>
      <c r="N52" s="385"/>
      <c r="O52" s="385"/>
      <c r="P52" s="385"/>
      <c r="Q52" s="385"/>
      <c r="R52" s="385"/>
      <c r="S52" s="385"/>
      <c r="T52" s="385"/>
      <c r="U52" s="385"/>
      <c r="V52" s="385"/>
      <c r="W52" s="385"/>
      <c r="X52" s="385"/>
      <c r="Y52" s="385"/>
      <c r="Z52" s="385"/>
      <c r="AA52" s="385"/>
      <c r="AB52" s="385"/>
      <c r="AC52" s="385"/>
      <c r="AD52" s="398"/>
      <c r="AE52" s="388"/>
      <c r="AF52" s="388"/>
      <c r="AG52" s="398"/>
      <c r="AH52" s="398"/>
      <c r="AI52" s="398"/>
      <c r="AJ52" s="398"/>
      <c r="AK52" s="398"/>
      <c r="AL52" s="398"/>
      <c r="AM52" s="398"/>
      <c r="AN52" s="398"/>
      <c r="AO52" s="398"/>
    </row>
    <row r="53" spans="1:41" s="390" customFormat="1" ht="33" customHeight="1">
      <c r="A53" s="1069" t="s">
        <v>434</v>
      </c>
      <c r="B53" s="1069"/>
      <c r="C53" s="1069"/>
      <c r="D53" s="1066"/>
      <c r="E53" s="1067"/>
      <c r="F53" s="1067"/>
      <c r="G53" s="385"/>
      <c r="H53" s="401"/>
      <c r="I53" s="385"/>
      <c r="J53" s="385"/>
      <c r="K53" s="385"/>
      <c r="L53" s="385"/>
      <c r="M53" s="385"/>
      <c r="N53" s="385"/>
      <c r="O53" s="385"/>
      <c r="P53" s="385"/>
      <c r="Q53" s="385"/>
      <c r="R53" s="385"/>
      <c r="S53" s="385"/>
      <c r="T53" s="385"/>
      <c r="U53" s="385"/>
      <c r="V53" s="385"/>
      <c r="W53" s="385"/>
      <c r="X53" s="385"/>
      <c r="Y53" s="385"/>
      <c r="Z53" s="385"/>
      <c r="AA53" s="385"/>
      <c r="AB53" s="385"/>
      <c r="AC53" s="385"/>
      <c r="AD53" s="398"/>
      <c r="AE53" s="388"/>
      <c r="AF53" s="388"/>
      <c r="AG53" s="398"/>
      <c r="AH53" s="398"/>
      <c r="AI53" s="398"/>
      <c r="AJ53" s="398"/>
      <c r="AK53" s="398"/>
      <c r="AL53" s="398"/>
      <c r="AM53" s="398"/>
      <c r="AN53" s="398"/>
      <c r="AO53" s="398"/>
    </row>
    <row r="54" spans="1:41" s="390" customFormat="1" ht="33" customHeight="1">
      <c r="A54" s="1076"/>
      <c r="B54" s="1076"/>
      <c r="C54" s="1076"/>
      <c r="D54" s="869"/>
      <c r="E54" s="869"/>
      <c r="F54" s="869"/>
      <c r="G54" s="385"/>
      <c r="H54" s="401"/>
      <c r="I54" s="385"/>
      <c r="J54" s="385"/>
      <c r="K54" s="385"/>
      <c r="L54" s="385"/>
      <c r="M54" s="385"/>
      <c r="N54" s="385"/>
      <c r="O54" s="385"/>
      <c r="P54" s="385"/>
      <c r="Q54" s="385"/>
      <c r="R54" s="385"/>
      <c r="S54" s="385"/>
      <c r="T54" s="385"/>
      <c r="U54" s="385"/>
      <c r="V54" s="385"/>
      <c r="W54" s="385"/>
      <c r="X54" s="385"/>
      <c r="Y54" s="385"/>
      <c r="Z54" s="385"/>
      <c r="AA54" s="385"/>
      <c r="AB54" s="385"/>
      <c r="AC54" s="385"/>
      <c r="AD54" s="398"/>
      <c r="AE54" s="388"/>
      <c r="AF54" s="388"/>
      <c r="AG54" s="398"/>
      <c r="AH54" s="398"/>
      <c r="AI54" s="398"/>
      <c r="AJ54" s="398"/>
      <c r="AK54" s="398"/>
      <c r="AL54" s="398"/>
      <c r="AM54" s="398"/>
      <c r="AN54" s="398"/>
      <c r="AO54" s="398"/>
    </row>
    <row r="55" spans="1:41" s="390" customFormat="1" ht="33" customHeight="1">
      <c r="A55" s="1075"/>
      <c r="B55" s="1075"/>
      <c r="C55" s="1075"/>
      <c r="D55" s="869"/>
      <c r="E55" s="869"/>
      <c r="F55" s="869"/>
      <c r="G55" s="385"/>
      <c r="H55" s="401"/>
      <c r="I55" s="385"/>
      <c r="J55" s="385"/>
      <c r="K55" s="385"/>
      <c r="L55" s="385"/>
      <c r="M55" s="385"/>
      <c r="N55" s="385"/>
      <c r="O55" s="385"/>
      <c r="P55" s="385"/>
      <c r="Q55" s="385"/>
      <c r="R55" s="385"/>
      <c r="S55" s="385"/>
      <c r="T55" s="385"/>
      <c r="U55" s="385"/>
      <c r="V55" s="385"/>
      <c r="W55" s="385"/>
      <c r="X55" s="385"/>
      <c r="Y55" s="385"/>
      <c r="Z55" s="385"/>
      <c r="AA55" s="385"/>
      <c r="AB55" s="385"/>
      <c r="AC55" s="385"/>
      <c r="AD55" s="398"/>
      <c r="AE55" s="388"/>
      <c r="AF55" s="388"/>
      <c r="AG55" s="398"/>
      <c r="AH55" s="398"/>
      <c r="AI55" s="398"/>
      <c r="AJ55" s="398"/>
      <c r="AK55" s="398"/>
      <c r="AL55" s="398"/>
      <c r="AM55" s="398"/>
      <c r="AN55" s="398"/>
      <c r="AO55" s="398"/>
    </row>
    <row r="56" spans="1:41" s="390" customFormat="1" ht="33" customHeight="1">
      <c r="A56" s="1074" t="s">
        <v>435</v>
      </c>
      <c r="B56" s="1074"/>
      <c r="C56" s="1074"/>
      <c r="D56" s="1066"/>
      <c r="E56" s="1067"/>
      <c r="F56" s="1067"/>
      <c r="G56" s="385"/>
      <c r="H56" s="401"/>
      <c r="I56" s="385"/>
      <c r="J56" s="385"/>
      <c r="K56" s="385"/>
      <c r="L56" s="385"/>
      <c r="M56" s="385"/>
      <c r="N56" s="385"/>
      <c r="O56" s="385"/>
      <c r="P56" s="385"/>
      <c r="Q56" s="385"/>
      <c r="R56" s="385"/>
      <c r="S56" s="385"/>
      <c r="T56" s="385"/>
      <c r="U56" s="385"/>
      <c r="V56" s="385"/>
      <c r="W56" s="385"/>
      <c r="X56" s="385"/>
      <c r="Y56" s="385"/>
      <c r="Z56" s="385"/>
      <c r="AA56" s="385"/>
      <c r="AB56" s="385"/>
      <c r="AC56" s="385"/>
      <c r="AD56" s="398"/>
      <c r="AE56" s="388"/>
      <c r="AF56" s="388"/>
      <c r="AG56" s="398"/>
      <c r="AH56" s="398"/>
      <c r="AI56" s="398"/>
      <c r="AJ56" s="398"/>
      <c r="AK56" s="398"/>
      <c r="AL56" s="398"/>
      <c r="AM56" s="398"/>
      <c r="AN56" s="398"/>
      <c r="AO56" s="398"/>
    </row>
    <row r="57" spans="1:41" s="390" customFormat="1" ht="33" customHeight="1">
      <c r="A57" s="1074" t="s">
        <v>436</v>
      </c>
      <c r="B57" s="1074"/>
      <c r="C57" s="1074"/>
      <c r="D57" s="1066"/>
      <c r="E57" s="1067"/>
      <c r="F57" s="1067"/>
      <c r="G57" s="385"/>
      <c r="H57" s="401"/>
      <c r="I57" s="385"/>
      <c r="J57" s="385"/>
      <c r="K57" s="385"/>
      <c r="L57" s="385"/>
      <c r="M57" s="385"/>
      <c r="N57" s="385"/>
      <c r="O57" s="385"/>
      <c r="P57" s="385"/>
      <c r="Q57" s="385"/>
      <c r="R57" s="385"/>
      <c r="S57" s="385"/>
      <c r="T57" s="385"/>
      <c r="U57" s="385"/>
      <c r="V57" s="385"/>
      <c r="W57" s="385"/>
      <c r="X57" s="385"/>
      <c r="Y57" s="385"/>
      <c r="Z57" s="385"/>
      <c r="AA57" s="385"/>
      <c r="AB57" s="385"/>
      <c r="AC57" s="385"/>
      <c r="AD57" s="398"/>
      <c r="AE57" s="388"/>
      <c r="AF57" s="388"/>
      <c r="AG57" s="398"/>
      <c r="AH57" s="398"/>
      <c r="AI57" s="398"/>
      <c r="AJ57" s="398"/>
      <c r="AK57" s="398"/>
      <c r="AL57" s="398"/>
      <c r="AM57" s="398"/>
      <c r="AN57" s="398"/>
      <c r="AO57" s="398"/>
    </row>
    <row r="58" spans="1:41" s="390" customFormat="1" ht="33" customHeight="1">
      <c r="A58" s="1074" t="s">
        <v>437</v>
      </c>
      <c r="B58" s="1074"/>
      <c r="C58" s="1074"/>
      <c r="D58" s="1066"/>
      <c r="E58" s="1067"/>
      <c r="F58" s="1067"/>
      <c r="G58" s="385"/>
      <c r="H58" s="401"/>
      <c r="I58" s="385"/>
      <c r="J58" s="385"/>
      <c r="K58" s="385"/>
      <c r="L58" s="385"/>
      <c r="M58" s="385"/>
      <c r="N58" s="385"/>
      <c r="O58" s="385"/>
      <c r="P58" s="385"/>
      <c r="Q58" s="385"/>
      <c r="R58" s="385"/>
      <c r="S58" s="385"/>
      <c r="T58" s="385"/>
      <c r="U58" s="385"/>
      <c r="V58" s="385"/>
      <c r="W58" s="385"/>
      <c r="X58" s="385"/>
      <c r="Y58" s="385"/>
      <c r="Z58" s="385"/>
      <c r="AA58" s="385"/>
      <c r="AB58" s="385"/>
      <c r="AC58" s="385"/>
      <c r="AD58" s="398"/>
      <c r="AE58" s="388"/>
      <c r="AF58" s="388"/>
      <c r="AG58" s="398"/>
      <c r="AH58" s="398"/>
      <c r="AI58" s="398"/>
      <c r="AJ58" s="398"/>
      <c r="AK58" s="398"/>
      <c r="AL58" s="398"/>
      <c r="AM58" s="398"/>
      <c r="AN58" s="398"/>
      <c r="AO58" s="398"/>
    </row>
    <row r="59" spans="1:41" s="390" customFormat="1" ht="33" customHeight="1">
      <c r="A59" s="1069" t="s">
        <v>438</v>
      </c>
      <c r="B59" s="1069"/>
      <c r="C59" s="1069"/>
      <c r="D59" s="1066"/>
      <c r="E59" s="1067"/>
      <c r="F59" s="1067"/>
      <c r="G59" s="385"/>
      <c r="H59" s="401"/>
      <c r="I59" s="385"/>
      <c r="J59" s="385"/>
      <c r="K59" s="385"/>
      <c r="L59" s="385"/>
      <c r="M59" s="385"/>
      <c r="N59" s="385"/>
      <c r="O59" s="385"/>
      <c r="P59" s="385"/>
      <c r="Q59" s="385"/>
      <c r="R59" s="385"/>
      <c r="S59" s="385"/>
      <c r="T59" s="385"/>
      <c r="U59" s="385"/>
      <c r="V59" s="385"/>
      <c r="W59" s="385"/>
      <c r="X59" s="385"/>
      <c r="Y59" s="385"/>
      <c r="Z59" s="385"/>
      <c r="AA59" s="385"/>
      <c r="AB59" s="385"/>
      <c r="AC59" s="385"/>
      <c r="AD59" s="398"/>
      <c r="AE59" s="388"/>
      <c r="AF59" s="388"/>
      <c r="AG59" s="398"/>
      <c r="AH59" s="398"/>
      <c r="AI59" s="398"/>
      <c r="AJ59" s="398"/>
      <c r="AK59" s="398"/>
      <c r="AL59" s="398"/>
      <c r="AM59" s="398"/>
      <c r="AN59" s="398"/>
      <c r="AO59" s="398"/>
    </row>
    <row r="60" spans="1:41" s="390" customFormat="1" ht="33" customHeight="1">
      <c r="A60" s="1076"/>
      <c r="B60" s="1076"/>
      <c r="C60" s="1076"/>
      <c r="D60" s="869"/>
      <c r="E60" s="869"/>
      <c r="F60" s="869"/>
      <c r="G60" s="385"/>
      <c r="H60" s="401"/>
      <c r="I60" s="385"/>
      <c r="J60" s="385"/>
      <c r="K60" s="385"/>
      <c r="L60" s="385"/>
      <c r="M60" s="385"/>
      <c r="N60" s="385"/>
      <c r="O60" s="385"/>
      <c r="P60" s="385"/>
      <c r="Q60" s="385"/>
      <c r="R60" s="385"/>
      <c r="S60" s="385"/>
      <c r="T60" s="385"/>
      <c r="U60" s="385"/>
      <c r="V60" s="385"/>
      <c r="W60" s="385"/>
      <c r="X60" s="385"/>
      <c r="Y60" s="385"/>
      <c r="Z60" s="385"/>
      <c r="AA60" s="385"/>
      <c r="AB60" s="385"/>
      <c r="AC60" s="385"/>
      <c r="AD60" s="398"/>
      <c r="AE60" s="388"/>
      <c r="AF60" s="388"/>
      <c r="AG60" s="398"/>
      <c r="AH60" s="398"/>
      <c r="AI60" s="398"/>
      <c r="AJ60" s="398"/>
      <c r="AK60" s="398"/>
      <c r="AL60" s="398"/>
      <c r="AM60" s="398"/>
      <c r="AN60" s="398"/>
      <c r="AO60" s="398"/>
    </row>
    <row r="61" spans="1:41" s="390" customFormat="1" ht="33" customHeight="1">
      <c r="A61" s="1075"/>
      <c r="B61" s="1075"/>
      <c r="C61" s="1075"/>
      <c r="D61" s="869"/>
      <c r="E61" s="869"/>
      <c r="F61" s="869"/>
      <c r="G61" s="385"/>
      <c r="H61" s="401"/>
      <c r="I61" s="385"/>
      <c r="J61" s="385"/>
      <c r="K61" s="385"/>
      <c r="L61" s="385"/>
      <c r="M61" s="385"/>
      <c r="N61" s="385"/>
      <c r="O61" s="385"/>
      <c r="P61" s="385"/>
      <c r="Q61" s="385"/>
      <c r="R61" s="385"/>
      <c r="S61" s="385"/>
      <c r="T61" s="385"/>
      <c r="U61" s="385"/>
      <c r="V61" s="385"/>
      <c r="W61" s="385"/>
      <c r="X61" s="385"/>
      <c r="Y61" s="385"/>
      <c r="Z61" s="385"/>
      <c r="AA61" s="385"/>
      <c r="AB61" s="385"/>
      <c r="AC61" s="385"/>
      <c r="AD61" s="398"/>
      <c r="AE61" s="388"/>
      <c r="AF61" s="388"/>
      <c r="AG61" s="398"/>
      <c r="AH61" s="398"/>
      <c r="AI61" s="398"/>
      <c r="AJ61" s="398"/>
      <c r="AK61" s="398"/>
      <c r="AL61" s="398"/>
      <c r="AM61" s="398"/>
      <c r="AN61" s="398"/>
      <c r="AO61" s="398"/>
    </row>
    <row r="62" spans="1:41" s="390" customFormat="1" ht="60.75" customHeight="1">
      <c r="A62" s="1073"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2" s="1073"/>
      <c r="C62" s="1073"/>
      <c r="D62" s="1073"/>
      <c r="E62" s="1073"/>
      <c r="F62" s="1073"/>
      <c r="G62" s="385"/>
      <c r="H62" s="401"/>
      <c r="I62" s="385"/>
      <c r="J62" s="385"/>
      <c r="K62" s="385"/>
      <c r="L62" s="385"/>
      <c r="M62" s="385"/>
      <c r="N62" s="385"/>
      <c r="O62" s="385"/>
      <c r="P62" s="385"/>
      <c r="Q62" s="385"/>
      <c r="R62" s="385"/>
      <c r="S62" s="385"/>
      <c r="T62" s="385"/>
      <c r="U62" s="385"/>
      <c r="V62" s="385"/>
      <c r="W62" s="385"/>
      <c r="X62" s="385"/>
      <c r="Y62" s="385"/>
      <c r="Z62" s="385"/>
      <c r="AA62" s="385"/>
      <c r="AB62" s="385"/>
      <c r="AC62" s="385"/>
      <c r="AD62" s="398"/>
      <c r="AE62" s="388"/>
      <c r="AF62" s="388"/>
      <c r="AG62" s="398"/>
      <c r="AH62" s="398"/>
      <c r="AI62" s="398"/>
      <c r="AJ62" s="398"/>
      <c r="AK62" s="398"/>
      <c r="AL62" s="398"/>
      <c r="AM62" s="398"/>
      <c r="AN62" s="398"/>
      <c r="AO62" s="398"/>
    </row>
    <row r="63" spans="1:41" s="390" customFormat="1" ht="33" customHeight="1">
      <c r="A63" s="1072" t="s">
        <v>59</v>
      </c>
      <c r="B63" s="1072"/>
      <c r="C63" s="1072"/>
      <c r="D63" s="1072"/>
      <c r="E63" s="1072"/>
      <c r="F63" s="1072"/>
      <c r="G63" s="385"/>
      <c r="H63" s="401"/>
      <c r="I63" s="385"/>
      <c r="J63" s="385"/>
      <c r="K63" s="385"/>
      <c r="L63" s="385"/>
      <c r="M63" s="385"/>
      <c r="N63" s="385"/>
      <c r="O63" s="385"/>
      <c r="P63" s="385"/>
      <c r="Q63" s="385"/>
      <c r="R63" s="385"/>
      <c r="S63" s="385"/>
      <c r="T63" s="385"/>
      <c r="U63" s="385"/>
      <c r="V63" s="385"/>
      <c r="W63" s="385"/>
      <c r="X63" s="385"/>
      <c r="Y63" s="385"/>
      <c r="Z63" s="385"/>
      <c r="AA63" s="385"/>
      <c r="AB63" s="385"/>
      <c r="AC63" s="385"/>
      <c r="AD63" s="398"/>
      <c r="AE63" s="388"/>
      <c r="AF63" s="388"/>
      <c r="AG63" s="398"/>
      <c r="AH63" s="398"/>
      <c r="AI63" s="398"/>
      <c r="AJ63" s="398"/>
      <c r="AK63" s="398"/>
      <c r="AL63" s="398"/>
      <c r="AM63" s="398"/>
      <c r="AN63" s="398"/>
      <c r="AO63" s="398"/>
    </row>
    <row r="64" spans="1:41" s="390" customFormat="1" ht="33" customHeight="1">
      <c r="A64" s="401"/>
      <c r="B64" s="401"/>
      <c r="C64" s="385"/>
      <c r="D64" s="385"/>
      <c r="E64" s="385"/>
      <c r="F64" s="385"/>
      <c r="G64" s="385"/>
      <c r="H64" s="401"/>
      <c r="I64" s="385"/>
      <c r="J64" s="385"/>
      <c r="K64" s="385"/>
      <c r="L64" s="385"/>
      <c r="M64" s="385"/>
      <c r="N64" s="385"/>
      <c r="O64" s="385"/>
      <c r="P64" s="385"/>
      <c r="Q64" s="385"/>
      <c r="R64" s="385"/>
      <c r="S64" s="385"/>
      <c r="T64" s="385"/>
      <c r="U64" s="385"/>
      <c r="V64" s="385"/>
      <c r="W64" s="385"/>
      <c r="X64" s="385"/>
      <c r="Y64" s="385"/>
      <c r="Z64" s="385"/>
      <c r="AA64" s="385"/>
      <c r="AB64" s="385"/>
      <c r="AC64" s="385"/>
      <c r="AD64" s="398"/>
      <c r="AE64" s="388"/>
      <c r="AF64" s="388"/>
      <c r="AG64" s="398"/>
      <c r="AH64" s="398"/>
      <c r="AI64" s="398"/>
      <c r="AJ64" s="398"/>
      <c r="AK64" s="398"/>
      <c r="AL64" s="398"/>
      <c r="AM64" s="398"/>
      <c r="AN64" s="398"/>
      <c r="AO64" s="398"/>
    </row>
    <row r="65" spans="1:41" s="390" customFormat="1" ht="33" customHeight="1">
      <c r="A65" s="401"/>
      <c r="B65" s="401"/>
      <c r="C65" s="385"/>
      <c r="D65" s="385"/>
      <c r="E65" s="385"/>
      <c r="F65" s="385"/>
      <c r="G65" s="385"/>
      <c r="H65" s="401"/>
      <c r="I65" s="385"/>
      <c r="J65" s="385"/>
      <c r="K65" s="385"/>
      <c r="L65" s="385"/>
      <c r="M65" s="385"/>
      <c r="N65" s="385"/>
      <c r="O65" s="385"/>
      <c r="P65" s="385"/>
      <c r="Q65" s="385"/>
      <c r="R65" s="385"/>
      <c r="S65" s="385"/>
      <c r="T65" s="385"/>
      <c r="U65" s="385"/>
      <c r="V65" s="385"/>
      <c r="W65" s="385"/>
      <c r="X65" s="385"/>
      <c r="Y65" s="385"/>
      <c r="Z65" s="385"/>
      <c r="AA65" s="385"/>
      <c r="AB65" s="385"/>
      <c r="AC65" s="385"/>
      <c r="AD65" s="398"/>
      <c r="AE65" s="388"/>
      <c r="AF65" s="388"/>
      <c r="AG65" s="398"/>
      <c r="AH65" s="398"/>
      <c r="AI65" s="398"/>
      <c r="AJ65" s="398"/>
      <c r="AK65" s="398"/>
      <c r="AL65" s="398"/>
      <c r="AM65" s="398"/>
      <c r="AN65" s="398"/>
      <c r="AO65" s="398"/>
    </row>
    <row r="66" spans="1:41">
      <c r="A66" s="401"/>
      <c r="B66" s="401"/>
      <c r="C66" s="385"/>
      <c r="D66" s="385"/>
      <c r="E66" s="385"/>
      <c r="F66" s="385"/>
      <c r="G66" s="385"/>
      <c r="H66" s="385"/>
      <c r="I66" s="386"/>
      <c r="J66" s="386"/>
      <c r="K66" s="386"/>
      <c r="L66" s="386"/>
      <c r="M66" s="386"/>
      <c r="N66" s="386"/>
      <c r="O66" s="386"/>
      <c r="P66" s="386"/>
      <c r="Q66" s="386"/>
      <c r="R66" s="386"/>
      <c r="S66" s="386"/>
      <c r="T66" s="386"/>
      <c r="U66" s="386"/>
      <c r="V66" s="386"/>
      <c r="W66" s="386"/>
      <c r="X66" s="386"/>
      <c r="Y66" s="386"/>
      <c r="Z66" s="386"/>
      <c r="AA66" s="386"/>
      <c r="AB66" s="386"/>
      <c r="AC66" s="386"/>
    </row>
    <row r="67" spans="1:41">
      <c r="A67" s="401"/>
      <c r="B67" s="401"/>
      <c r="C67" s="385"/>
      <c r="D67" s="385"/>
      <c r="E67" s="385"/>
      <c r="F67" s="385"/>
      <c r="G67" s="385"/>
      <c r="H67" s="385"/>
      <c r="I67" s="386"/>
      <c r="J67" s="386"/>
      <c r="K67" s="386"/>
      <c r="L67" s="386"/>
      <c r="M67" s="386"/>
      <c r="N67" s="386"/>
      <c r="O67" s="386"/>
      <c r="P67" s="386"/>
      <c r="Q67" s="386"/>
      <c r="R67" s="386"/>
      <c r="S67" s="386"/>
      <c r="T67" s="386"/>
      <c r="U67" s="386"/>
      <c r="V67" s="386"/>
      <c r="W67" s="386"/>
      <c r="X67" s="386"/>
      <c r="Y67" s="386"/>
      <c r="Z67" s="386"/>
      <c r="AA67" s="386"/>
      <c r="AB67" s="386"/>
      <c r="AC67" s="386"/>
    </row>
    <row r="68" spans="1:41">
      <c r="A68" s="401"/>
      <c r="B68" s="401"/>
      <c r="C68" s="385"/>
      <c r="D68" s="385"/>
      <c r="E68" s="385"/>
      <c r="F68" s="385"/>
      <c r="G68" s="385"/>
      <c r="H68" s="385"/>
      <c r="I68" s="386"/>
      <c r="J68" s="386"/>
      <c r="K68" s="386"/>
      <c r="L68" s="386"/>
      <c r="M68" s="386"/>
      <c r="N68" s="386"/>
      <c r="O68" s="386"/>
      <c r="P68" s="386"/>
      <c r="Q68" s="386"/>
      <c r="R68" s="386"/>
      <c r="S68" s="386"/>
      <c r="T68" s="386"/>
      <c r="U68" s="386"/>
      <c r="V68" s="386"/>
      <c r="W68" s="386"/>
      <c r="X68" s="386"/>
      <c r="Y68" s="386"/>
      <c r="Z68" s="386"/>
      <c r="AA68" s="386"/>
      <c r="AB68" s="386"/>
      <c r="AC68" s="386"/>
    </row>
    <row r="69" spans="1:41">
      <c r="A69" s="401"/>
      <c r="B69" s="401"/>
      <c r="C69" s="385"/>
      <c r="D69" s="385"/>
      <c r="E69" s="385"/>
      <c r="F69" s="385"/>
      <c r="G69" s="385"/>
      <c r="H69" s="385"/>
      <c r="I69" s="386"/>
      <c r="J69" s="386"/>
      <c r="K69" s="386"/>
      <c r="L69" s="386"/>
      <c r="M69" s="386"/>
      <c r="N69" s="386"/>
      <c r="O69" s="386"/>
      <c r="P69" s="386"/>
      <c r="Q69" s="386"/>
      <c r="R69" s="386"/>
      <c r="S69" s="386"/>
      <c r="T69" s="386"/>
      <c r="U69" s="386"/>
      <c r="V69" s="386"/>
      <c r="W69" s="386"/>
      <c r="X69" s="386"/>
      <c r="Y69" s="386"/>
      <c r="Z69" s="386"/>
      <c r="AA69" s="386"/>
      <c r="AB69" s="386"/>
      <c r="AC69" s="386"/>
    </row>
    <row r="70" spans="1:41">
      <c r="A70" s="401"/>
      <c r="B70" s="401"/>
      <c r="C70" s="385"/>
      <c r="D70" s="385"/>
      <c r="E70" s="385"/>
      <c r="F70" s="385"/>
      <c r="G70" s="385"/>
      <c r="H70" s="385"/>
      <c r="I70" s="386"/>
      <c r="J70" s="386"/>
      <c r="K70" s="386"/>
      <c r="L70" s="386"/>
      <c r="M70" s="386"/>
      <c r="N70" s="386"/>
      <c r="O70" s="386"/>
      <c r="P70" s="386"/>
      <c r="Q70" s="386"/>
      <c r="R70" s="386"/>
      <c r="S70" s="386"/>
      <c r="T70" s="386"/>
      <c r="U70" s="386"/>
      <c r="V70" s="386"/>
      <c r="W70" s="386"/>
      <c r="X70" s="386"/>
      <c r="Y70" s="386"/>
      <c r="Z70" s="386"/>
      <c r="AA70" s="386"/>
      <c r="AB70" s="386"/>
      <c r="AC70" s="386"/>
    </row>
    <row r="71" spans="1:41">
      <c r="A71" s="401"/>
      <c r="B71" s="401"/>
      <c r="C71" s="385"/>
      <c r="D71" s="385"/>
      <c r="E71" s="385"/>
      <c r="F71" s="385"/>
      <c r="G71" s="385"/>
      <c r="H71" s="385"/>
      <c r="I71" s="386"/>
      <c r="J71" s="386"/>
      <c r="K71" s="386"/>
      <c r="L71" s="386"/>
      <c r="M71" s="386"/>
      <c r="N71" s="386"/>
      <c r="O71" s="386"/>
      <c r="P71" s="386"/>
      <c r="Q71" s="386"/>
      <c r="R71" s="386"/>
      <c r="S71" s="386"/>
      <c r="T71" s="386"/>
      <c r="U71" s="386"/>
      <c r="V71" s="386"/>
      <c r="W71" s="386"/>
      <c r="X71" s="386"/>
      <c r="Y71" s="386"/>
      <c r="Z71" s="386"/>
      <c r="AA71" s="386"/>
      <c r="AB71" s="386"/>
      <c r="AC71" s="386"/>
    </row>
    <row r="72" spans="1:41">
      <c r="A72" s="401"/>
      <c r="B72" s="401"/>
      <c r="C72" s="385"/>
      <c r="D72" s="385"/>
      <c r="E72" s="385"/>
      <c r="F72" s="385"/>
      <c r="G72" s="385"/>
      <c r="H72" s="385"/>
      <c r="I72" s="386"/>
      <c r="J72" s="386"/>
      <c r="K72" s="386"/>
      <c r="L72" s="386"/>
      <c r="M72" s="386"/>
      <c r="N72" s="386"/>
      <c r="O72" s="386"/>
      <c r="P72" s="386"/>
      <c r="Q72" s="386"/>
      <c r="R72" s="386"/>
      <c r="S72" s="386"/>
      <c r="T72" s="386"/>
      <c r="U72" s="386"/>
      <c r="V72" s="386"/>
      <c r="W72" s="386"/>
      <c r="X72" s="386"/>
      <c r="Y72" s="386"/>
      <c r="Z72" s="386"/>
      <c r="AA72" s="386"/>
      <c r="AB72" s="386"/>
      <c r="AC72" s="386"/>
    </row>
    <row r="73" spans="1:41">
      <c r="A73" s="401"/>
      <c r="B73" s="401"/>
      <c r="C73" s="385"/>
      <c r="D73" s="385"/>
      <c r="E73" s="385"/>
      <c r="F73" s="385"/>
      <c r="G73" s="385"/>
      <c r="H73" s="385"/>
      <c r="I73" s="386"/>
      <c r="J73" s="386"/>
      <c r="K73" s="386"/>
      <c r="L73" s="386"/>
      <c r="M73" s="386"/>
      <c r="N73" s="386"/>
      <c r="O73" s="386"/>
      <c r="P73" s="386"/>
      <c r="Q73" s="386"/>
      <c r="R73" s="386"/>
      <c r="S73" s="386"/>
      <c r="T73" s="386"/>
      <c r="U73" s="386"/>
      <c r="V73" s="386"/>
      <c r="W73" s="386"/>
      <c r="X73" s="386"/>
      <c r="Y73" s="386"/>
      <c r="Z73" s="386"/>
      <c r="AA73" s="386"/>
      <c r="AB73" s="386"/>
      <c r="AC73" s="386"/>
    </row>
    <row r="74" spans="1:41">
      <c r="A74" s="401"/>
      <c r="B74" s="401"/>
      <c r="C74" s="385"/>
      <c r="D74" s="385"/>
      <c r="E74" s="385"/>
      <c r="F74" s="385"/>
      <c r="G74" s="385"/>
      <c r="H74" s="385"/>
      <c r="I74" s="386"/>
      <c r="J74" s="386"/>
      <c r="K74" s="386"/>
      <c r="L74" s="386"/>
      <c r="M74" s="386"/>
      <c r="N74" s="386"/>
      <c r="O74" s="386"/>
      <c r="P74" s="386"/>
      <c r="Q74" s="386"/>
      <c r="R74" s="386"/>
      <c r="S74" s="386"/>
      <c r="T74" s="386"/>
      <c r="U74" s="386"/>
      <c r="V74" s="386"/>
      <c r="W74" s="386"/>
      <c r="X74" s="386"/>
      <c r="Y74" s="386"/>
      <c r="Z74" s="386"/>
      <c r="AA74" s="386"/>
      <c r="AB74" s="386"/>
      <c r="AC74" s="386"/>
    </row>
    <row r="75" spans="1:41">
      <c r="A75" s="401"/>
      <c r="B75" s="401"/>
      <c r="C75" s="385"/>
      <c r="D75" s="385"/>
      <c r="E75" s="385"/>
      <c r="F75" s="385"/>
      <c r="G75" s="385"/>
      <c r="H75" s="385"/>
      <c r="I75" s="386"/>
      <c r="J75" s="386"/>
      <c r="K75" s="386"/>
      <c r="L75" s="386"/>
      <c r="M75" s="386"/>
      <c r="N75" s="386"/>
      <c r="O75" s="386"/>
      <c r="P75" s="386"/>
      <c r="Q75" s="386"/>
      <c r="R75" s="386"/>
      <c r="S75" s="386"/>
      <c r="T75" s="386"/>
      <c r="U75" s="386"/>
      <c r="V75" s="386"/>
      <c r="W75" s="386"/>
      <c r="X75" s="386"/>
      <c r="Y75" s="386"/>
      <c r="Z75" s="386"/>
      <c r="AA75" s="386"/>
      <c r="AB75" s="386"/>
      <c r="AC75" s="386"/>
    </row>
    <row r="76" spans="1:41">
      <c r="A76" s="401"/>
      <c r="B76" s="401"/>
      <c r="C76" s="385"/>
      <c r="D76" s="385"/>
      <c r="E76" s="385"/>
      <c r="F76" s="385"/>
      <c r="G76" s="385"/>
      <c r="H76" s="385"/>
      <c r="I76" s="386"/>
      <c r="J76" s="386"/>
      <c r="K76" s="386"/>
      <c r="L76" s="386"/>
      <c r="M76" s="386"/>
      <c r="N76" s="386"/>
      <c r="O76" s="386"/>
      <c r="P76" s="386"/>
      <c r="Q76" s="386"/>
      <c r="R76" s="386"/>
      <c r="S76" s="386"/>
      <c r="T76" s="386"/>
      <c r="U76" s="386"/>
      <c r="V76" s="386"/>
      <c r="W76" s="386"/>
      <c r="X76" s="386"/>
      <c r="Y76" s="386"/>
      <c r="Z76" s="386"/>
      <c r="AA76" s="386"/>
      <c r="AB76" s="386"/>
      <c r="AC76" s="386"/>
    </row>
    <row r="77" spans="1:41">
      <c r="A77" s="401"/>
      <c r="B77" s="401"/>
      <c r="C77" s="385"/>
      <c r="D77" s="385"/>
      <c r="E77" s="385"/>
      <c r="F77" s="385"/>
      <c r="G77" s="385"/>
      <c r="H77" s="385"/>
      <c r="I77" s="386"/>
      <c r="J77" s="386"/>
      <c r="K77" s="386"/>
      <c r="L77" s="386"/>
      <c r="M77" s="386"/>
      <c r="N77" s="386"/>
      <c r="O77" s="386"/>
      <c r="P77" s="386"/>
      <c r="Q77" s="386"/>
      <c r="R77" s="386"/>
      <c r="S77" s="386"/>
      <c r="T77" s="386"/>
      <c r="U77" s="386"/>
      <c r="V77" s="386"/>
      <c r="W77" s="386"/>
      <c r="X77" s="386"/>
      <c r="Y77" s="386"/>
      <c r="Z77" s="386"/>
      <c r="AA77" s="386"/>
      <c r="AB77" s="386"/>
      <c r="AC77" s="386"/>
    </row>
  </sheetData>
  <sheetProtection sheet="1" objects="1" scenarios="1" formatColumns="0" formatRows="0" selectLockedCells="1"/>
  <customSheetViews>
    <customSheetView guid="{B48B8B4C-A880-453D-8729-90D004BEF0DB}" scale="115" showPageBreaks="1" showGridLines="0" zeroValues="0" printArea="1" hiddenRows="1" view="pageBreakPreview">
      <selection activeCell="F49" sqref="F49"/>
      <pageMargins left="0" right="0" top="0" bottom="0" header="0" footer="0"/>
      <pageSetup orientation="portrait" r:id="rId1"/>
      <headerFooter alignWithMargins="0">
        <oddFooter>&amp;R&amp;"Book Antiqua,Bold"&amp;8Bid Form (1st Envelope)  / Page &amp;P of &amp;N</oddFooter>
      </headerFooter>
    </customSheetView>
    <customSheetView guid="{7043F04C-1FA3-449D-BEB8-4AC08DF68A5A}" scale="115" showPageBreaks="1" showGridLines="0" zeroValues="0" printArea="1" hiddenRows="1" view="pageBreakPreview" topLeftCell="A36">
      <selection activeCell="D53" sqref="D53:F53"/>
      <pageMargins left="0" right="0" top="0" bottom="0" header="0" footer="0"/>
      <pageSetup orientation="portrait" r:id="rId2"/>
      <headerFooter alignWithMargins="0">
        <oddFooter>&amp;R&amp;"Book Antiqua,Bold"&amp;8Bid Form (1st Envelope)  / Page &amp;P of &amp;N</oddFooter>
      </headerFooter>
    </customSheetView>
    <customSheetView guid="{D0757F9E-DF41-4B40-A5E5-F4F8FDD8D61D}" showPageBreaks="1" showGridLines="0" zeroValues="0" printArea="1" hiddenColumns="1" view="pageBreakPreview" topLeftCell="A46">
      <selection activeCell="F51" sqref="F51"/>
      <pageMargins left="0" right="0" top="0" bottom="0" header="0" footer="0"/>
      <pageSetup orientation="portrait" r:id="rId3"/>
      <headerFooter alignWithMargins="0">
        <oddFooter>&amp;R&amp;"Book Antiqua,Bold"&amp;8Bid Form (1st Envelope)  / Page &amp;P of &amp;N</oddFooter>
      </headerFooter>
    </customSheetView>
    <customSheetView guid="{E81F0721-C35D-4189-B675-E46A21339863}" showGridLines="0" zeroValues="0" topLeftCell="A58">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4"/>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 right="0" top="0" bottom="0" header="0" footer="0"/>
      <pageSetup orientation="portrait" r:id="rId21"/>
      <headerFooter alignWithMargins="0">
        <oddFooter>&amp;R&amp;"Book Antiqua,Bold"&amp;8Bid Form (1st Envelope)  / Page &amp;P of &amp;N</oddFooter>
      </headerFooter>
    </customSheetView>
    <customSheetView guid="{7F1A5DE7-1043-4C11-AB2C-CC6BC6A0F482}" showPageBreaks="1" showGridLines="0" zeroValues="0" printArea="1" hiddenColumns="1" view="pageBreakPreview">
      <selection activeCell="C5" sqref="C5:F5"/>
      <pageMargins left="0" right="0" top="0" bottom="0" header="0" footer="0"/>
      <pageSetup orientation="portrait" r:id="rId22"/>
      <headerFooter alignWithMargins="0">
        <oddFooter>&amp;R&amp;"Book Antiqua,Bold"&amp;8Bid Form (1st Envelope)  / Page &amp;P of &amp;N</oddFooter>
      </headerFooter>
    </customSheetView>
    <customSheetView guid="{75D87FDD-0292-4E5A-8E8F-63018B009393}" scale="115" showPageBreaks="1" showGridLines="0" zeroValues="0" printArea="1" hiddenRows="1" view="pageBreakPreview">
      <selection activeCell="F49" sqref="F49"/>
      <pageMargins left="0" right="0" top="0" bottom="0" header="0" footer="0"/>
      <pageSetup orientation="portrait" r:id="rId23"/>
      <headerFooter alignWithMargins="0">
        <oddFooter>&amp;R&amp;"Book Antiqua,Bold"&amp;8Bid Form (1st Envelope)  / Page &amp;P of &amp;N</oddFooter>
      </headerFooter>
    </customSheetView>
  </customSheetViews>
  <mergeCells count="45">
    <mergeCell ref="B20:F20"/>
    <mergeCell ref="D21:F21"/>
    <mergeCell ref="B19:F19"/>
    <mergeCell ref="A3:F3"/>
    <mergeCell ref="C5:F5"/>
    <mergeCell ref="B6:C6"/>
    <mergeCell ref="C15:F15"/>
    <mergeCell ref="B17:F17"/>
    <mergeCell ref="B18:F18"/>
    <mergeCell ref="B21:C21"/>
    <mergeCell ref="A63:F63"/>
    <mergeCell ref="B28:F28"/>
    <mergeCell ref="B29:F29"/>
    <mergeCell ref="B30:F30"/>
    <mergeCell ref="D59:F59"/>
    <mergeCell ref="B31:F31"/>
    <mergeCell ref="A62:F62"/>
    <mergeCell ref="A58:C58"/>
    <mergeCell ref="A61:C61"/>
    <mergeCell ref="D58:F58"/>
    <mergeCell ref="A60:C60"/>
    <mergeCell ref="A54:C54"/>
    <mergeCell ref="A57:C57"/>
    <mergeCell ref="A55:C55"/>
    <mergeCell ref="A59:C59"/>
    <mergeCell ref="A56:C56"/>
    <mergeCell ref="D56:F56"/>
    <mergeCell ref="D57:F57"/>
    <mergeCell ref="B38:F38"/>
    <mergeCell ref="B27:F27"/>
    <mergeCell ref="B25:C25"/>
    <mergeCell ref="B35:F35"/>
    <mergeCell ref="D53:F53"/>
    <mergeCell ref="B34:F34"/>
    <mergeCell ref="B36:F36"/>
    <mergeCell ref="A47:F47"/>
    <mergeCell ref="A53:C53"/>
    <mergeCell ref="B37:F37"/>
    <mergeCell ref="B44:C44"/>
    <mergeCell ref="B22:C22"/>
    <mergeCell ref="B23:C23"/>
    <mergeCell ref="B24:C24"/>
    <mergeCell ref="B33:F33"/>
    <mergeCell ref="B26:C26"/>
    <mergeCell ref="B32:F32"/>
  </mergeCells>
  <phoneticPr fontId="32" type="noConversion"/>
  <conditionalFormatting sqref="C49:C50">
    <cfRule type="expression" dxfId="1" priority="2" stopIfTrue="1">
      <formula>$B$49=""</formula>
    </cfRule>
  </conditionalFormatting>
  <conditionalFormatting sqref="F49:F50">
    <cfRule type="expression" dxfId="0" priority="1" stopIfTrue="1">
      <formula>$E$49=""</formula>
    </cfRule>
  </conditionalFormatting>
  <pageMargins left="0.75" right="0.77" top="0.62" bottom="0.61" header="0.39" footer="0.32"/>
  <pageSetup orientation="portrait" r:id="rId24"/>
  <headerFooter alignWithMargins="0">
    <oddFooter>&amp;R&amp;"Book Antiqua,Bold"&amp;8Bid Form (1st Envelope)  / Page &amp;P of &amp;N</oddFooter>
  </headerFooter>
  <drawing r:id="rId2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472" customWidth="1"/>
    <col min="2" max="2" width="46.875" style="472" customWidth="1"/>
    <col min="3" max="3" width="2.125" style="472" customWidth="1"/>
    <col min="4" max="4" width="17.625" style="531" customWidth="1"/>
    <col min="5" max="5" width="4.125" style="531" customWidth="1"/>
    <col min="6" max="6" width="17.625" style="531" customWidth="1"/>
    <col min="7" max="7" width="29.625" style="475" customWidth="1"/>
    <col min="8" max="8" width="15.125" style="475" customWidth="1"/>
    <col min="9" max="9" width="8.875" style="475" bestFit="1" customWidth="1"/>
    <col min="10" max="11" width="8" style="475"/>
    <col min="12" max="12" width="14" style="475" customWidth="1"/>
    <col min="13" max="16384" width="8" style="475"/>
  </cols>
  <sheetData>
    <row r="1" spans="1:8" ht="15.95" customHeight="1">
      <c r="B1" s="1101" t="s">
        <v>439</v>
      </c>
      <c r="C1" s="1102"/>
      <c r="D1" s="1102"/>
      <c r="E1" s="1102"/>
      <c r="F1" s="1102"/>
    </row>
    <row r="2" spans="1:8" ht="15.95" customHeight="1">
      <c r="B2" s="473"/>
      <c r="C2" s="474"/>
      <c r="D2" s="476"/>
      <c r="E2" s="476"/>
      <c r="F2" s="476"/>
    </row>
    <row r="3" spans="1:8" s="477" customFormat="1" ht="15.95" customHeight="1">
      <c r="A3" s="472"/>
      <c r="B3" s="472"/>
      <c r="C3" s="472"/>
      <c r="D3" s="1103" t="s">
        <v>440</v>
      </c>
      <c r="E3" s="1103"/>
      <c r="F3" s="1103"/>
    </row>
    <row r="4" spans="1:8" s="477" customFormat="1" ht="20.25" customHeight="1">
      <c r="A4" s="1104" t="s">
        <v>441</v>
      </c>
      <c r="B4" s="1104"/>
      <c r="C4" s="1104"/>
      <c r="D4" s="1105" t="e">
        <f>'Sch-1'!G9:I9</f>
        <v>#VALUE!</v>
      </c>
      <c r="E4" s="1105"/>
      <c r="F4" s="1105"/>
    </row>
    <row r="5" spans="1:8" s="482" customFormat="1" ht="21" customHeight="1">
      <c r="A5" s="478" t="s">
        <v>300</v>
      </c>
      <c r="B5" s="1097" t="s">
        <v>442</v>
      </c>
      <c r="C5" s="1098"/>
      <c r="D5" s="479" t="s">
        <v>443</v>
      </c>
      <c r="E5" s="1099" t="s">
        <v>444</v>
      </c>
      <c r="F5" s="1100"/>
    </row>
    <row r="6" spans="1:8" s="477" customFormat="1" ht="36" customHeight="1">
      <c r="A6" s="483">
        <v>1</v>
      </c>
      <c r="B6" s="484" t="s">
        <v>445</v>
      </c>
      <c r="C6" s="485"/>
      <c r="D6" s="486">
        <f>'Sch-6'!D14</f>
        <v>0</v>
      </c>
      <c r="E6" s="487" t="s">
        <v>148</v>
      </c>
      <c r="F6" s="488">
        <f>D6</f>
        <v>0</v>
      </c>
      <c r="G6" s="489"/>
    </row>
    <row r="7" spans="1:8" s="477" customFormat="1" ht="34.5" customHeight="1">
      <c r="A7" s="483">
        <v>2</v>
      </c>
      <c r="B7" s="484" t="s">
        <v>446</v>
      </c>
      <c r="C7" s="485"/>
      <c r="D7" s="486">
        <f>'Sch-6'!D16</f>
        <v>0</v>
      </c>
      <c r="E7" s="487"/>
      <c r="F7" s="488">
        <f>D7</f>
        <v>0</v>
      </c>
      <c r="G7" s="489"/>
    </row>
    <row r="8" spans="1:8" s="477" customFormat="1" ht="21" customHeight="1">
      <c r="A8" s="483">
        <v>3</v>
      </c>
      <c r="B8" s="484" t="s">
        <v>447</v>
      </c>
      <c r="C8" s="485"/>
      <c r="D8" s="490" t="e">
        <f>'Sch-6'!#REF!</f>
        <v>#REF!</v>
      </c>
      <c r="E8" s="480"/>
      <c r="F8" s="481" t="e">
        <f>D8</f>
        <v>#REF!</v>
      </c>
      <c r="G8" s="489"/>
    </row>
    <row r="9" spans="1:8" s="477" customFormat="1" ht="21" customHeight="1">
      <c r="A9" s="483">
        <v>4</v>
      </c>
      <c r="B9" s="484" t="s">
        <v>448</v>
      </c>
      <c r="C9" s="485"/>
      <c r="D9" s="490" t="s">
        <v>449</v>
      </c>
      <c r="E9" s="487"/>
      <c r="F9" s="481" t="str">
        <f>D9</f>
        <v>Not Applicable</v>
      </c>
    </row>
    <row r="10" spans="1:8" s="477" customFormat="1" ht="21" customHeight="1">
      <c r="A10" s="483">
        <v>5</v>
      </c>
      <c r="B10" s="484" t="s">
        <v>450</v>
      </c>
      <c r="C10" s="485"/>
      <c r="D10" s="491" t="e">
        <f>SUM(D6,D7,D8)</f>
        <v>#REF!</v>
      </c>
      <c r="E10" s="487"/>
      <c r="F10" s="492" t="e">
        <f>SUM(F6,F7,F8)</f>
        <v>#REF!</v>
      </c>
    </row>
    <row r="11" spans="1:8" s="477" customFormat="1" ht="21" customHeight="1">
      <c r="A11" s="483">
        <v>6</v>
      </c>
      <c r="B11" s="493" t="s">
        <v>451</v>
      </c>
      <c r="C11" s="494" t="s">
        <v>148</v>
      </c>
      <c r="D11" s="486" t="e">
        <f>H11</f>
        <v>#REF!</v>
      </c>
      <c r="E11" s="495" t="s">
        <v>148</v>
      </c>
      <c r="F11" s="488" t="e">
        <f>D11</f>
        <v>#REF!</v>
      </c>
      <c r="H11" s="496" t="e">
        <f>ROUND(('Sch-1'!N23-'Sch-1 dis'!F75)+('Sch-2'!J20-'Sch-2 Dis'!F56)+ (#REF!-'Sch-3 Dis'!F81),0)</f>
        <v>#REF!</v>
      </c>
    </row>
    <row r="12" spans="1:8" s="477" customFormat="1" ht="21.95" customHeight="1">
      <c r="A12" s="483">
        <v>7</v>
      </c>
      <c r="B12" s="493" t="s">
        <v>452</v>
      </c>
      <c r="C12" s="485"/>
      <c r="D12" s="479" t="e">
        <f>D10-D11</f>
        <v>#REF!</v>
      </c>
      <c r="E12" s="487"/>
      <c r="F12" s="492" t="e">
        <f>F10-F11</f>
        <v>#REF!</v>
      </c>
      <c r="G12" s="497"/>
      <c r="H12" s="496"/>
    </row>
    <row r="13" spans="1:8" s="477" customFormat="1" ht="21.95" customHeight="1">
      <c r="A13" s="483">
        <v>8</v>
      </c>
      <c r="B13" s="484" t="s">
        <v>453</v>
      </c>
      <c r="C13" s="485"/>
      <c r="D13" s="486"/>
      <c r="E13" s="487"/>
      <c r="F13" s="488"/>
    </row>
    <row r="14" spans="1:8" s="477" customFormat="1" ht="21.95" customHeight="1">
      <c r="A14" s="483" t="s">
        <v>148</v>
      </c>
      <c r="B14" s="484" t="s">
        <v>454</v>
      </c>
      <c r="C14" s="498"/>
      <c r="D14" s="499" t="e">
        <f>'Sch-5 Dis'!D14:E14</f>
        <v>#REF!</v>
      </c>
      <c r="E14" s="500"/>
      <c r="F14" s="481">
        <f>F32</f>
        <v>0</v>
      </c>
      <c r="G14" s="489"/>
    </row>
    <row r="15" spans="1:8" s="477" customFormat="1" ht="21.95" customHeight="1">
      <c r="A15" s="483"/>
      <c r="B15" s="484" t="s">
        <v>455</v>
      </c>
      <c r="C15" s="485"/>
      <c r="D15" s="499" t="e">
        <f>'Sch-5 Dis'!D16:E16</f>
        <v>#REF!</v>
      </c>
      <c r="E15" s="501"/>
      <c r="F15" s="481">
        <f>F34</f>
        <v>0</v>
      </c>
      <c r="G15" s="489"/>
    </row>
    <row r="16" spans="1:8" s="477" customFormat="1" ht="21.95" customHeight="1">
      <c r="A16" s="483"/>
      <c r="B16" s="484" t="s">
        <v>456</v>
      </c>
      <c r="C16" s="485"/>
      <c r="D16" s="499" t="e">
        <f>'Sch-5 Dis'!#REF!</f>
        <v>#REF!</v>
      </c>
      <c r="E16" s="501"/>
      <c r="F16" s="481">
        <f>F35</f>
        <v>0</v>
      </c>
      <c r="G16" s="489"/>
    </row>
    <row r="17" spans="1:12" s="477" customFormat="1" ht="21.95" customHeight="1">
      <c r="A17" s="483"/>
      <c r="B17" s="484" t="s">
        <v>457</v>
      </c>
      <c r="C17" s="485"/>
      <c r="D17" s="499" t="e">
        <f>SUM('Sch-5 Dis'!#REF!,'Sch-5 Dis'!#REF!)</f>
        <v>#REF!</v>
      </c>
      <c r="E17" s="501"/>
      <c r="F17" s="481">
        <f>F38</f>
        <v>0</v>
      </c>
      <c r="G17" s="489"/>
    </row>
    <row r="18" spans="1:12" s="477" customFormat="1" ht="21.95" customHeight="1">
      <c r="A18" s="483"/>
      <c r="B18" s="484" t="s">
        <v>458</v>
      </c>
      <c r="C18" s="485"/>
      <c r="D18" s="490" t="s">
        <v>7</v>
      </c>
      <c r="E18" s="480"/>
      <c r="F18" s="481" t="str">
        <f>F36</f>
        <v/>
      </c>
    </row>
    <row r="19" spans="1:12" s="477" customFormat="1" ht="27" customHeight="1">
      <c r="A19" s="483"/>
      <c r="B19" s="484" t="s">
        <v>459</v>
      </c>
      <c r="C19" s="502"/>
      <c r="D19" s="503" t="e">
        <f>SUM(D14,D15,D16,D17,D18)</f>
        <v>#REF!</v>
      </c>
      <c r="E19" s="504"/>
      <c r="F19" s="502">
        <f>SUM(F14:F18)</f>
        <v>0</v>
      </c>
      <c r="G19" s="489"/>
    </row>
    <row r="20" spans="1:12" s="477" customFormat="1" ht="33.75" customHeight="1">
      <c r="A20" s="483">
        <v>8</v>
      </c>
      <c r="B20" s="484" t="s">
        <v>460</v>
      </c>
      <c r="C20" s="485"/>
      <c r="D20" s="479" t="e">
        <f>D10+D19</f>
        <v>#REF!</v>
      </c>
      <c r="E20" s="505" t="s">
        <v>148</v>
      </c>
      <c r="F20" s="506" t="e">
        <f>F10+F19</f>
        <v>#REF!</v>
      </c>
      <c r="G20" s="489"/>
    </row>
    <row r="21" spans="1:12" s="477" customFormat="1" ht="51" customHeight="1">
      <c r="A21" s="483">
        <v>9</v>
      </c>
      <c r="B21" s="484" t="s">
        <v>461</v>
      </c>
      <c r="C21" s="485"/>
      <c r="D21" s="486">
        <v>0</v>
      </c>
      <c r="E21" s="487"/>
      <c r="F21" s="488">
        <f>D21</f>
        <v>0</v>
      </c>
    </row>
    <row r="22" spans="1:12" s="477" customFormat="1" ht="23.25" customHeight="1">
      <c r="A22" s="507" t="s">
        <v>148</v>
      </c>
      <c r="B22" s="508" t="s">
        <v>148</v>
      </c>
      <c r="C22" s="508"/>
      <c r="D22" s="509"/>
      <c r="E22" s="510"/>
      <c r="F22" s="511"/>
    </row>
    <row r="23" spans="1:12" s="477" customFormat="1" ht="18.75" customHeight="1">
      <c r="A23" s="512" t="s">
        <v>462</v>
      </c>
      <c r="B23" s="1083" t="s">
        <v>463</v>
      </c>
      <c r="C23" s="1083"/>
      <c r="D23" s="1083"/>
      <c r="E23" s="1083"/>
      <c r="F23" s="1106"/>
    </row>
    <row r="24" spans="1:12" s="477" customFormat="1" ht="18.75" customHeight="1">
      <c r="A24" s="512"/>
      <c r="B24" s="1089" t="e">
        <f>H24&amp;" "&amp;G24&amp;" "&amp;I24&amp;" "&amp;J24&amp;"%"&amp; " as"&amp;" "&amp;K24&amp; " "&amp;L24</f>
        <v>#REF!</v>
      </c>
      <c r="C24" s="1090"/>
      <c r="D24" s="1090"/>
      <c r="E24" s="1090"/>
      <c r="F24" s="1091"/>
      <c r="G24" s="514" t="s">
        <v>7</v>
      </c>
      <c r="H24" s="515" t="s">
        <v>464</v>
      </c>
      <c r="I24" s="515" t="str">
        <f>IF(J24="","","@")</f>
        <v/>
      </c>
      <c r="J24" s="516" t="s">
        <v>7</v>
      </c>
      <c r="K24" s="517" t="e">
        <f>IF(OR(L24=0,L24=""),"","Rs.")</f>
        <v>#REF!</v>
      </c>
      <c r="L24" s="518" t="e">
        <f>IF(D14=0,"",D14)</f>
        <v>#REF!</v>
      </c>
    </row>
    <row r="25" spans="1:12" s="477" customFormat="1" ht="19.5" customHeight="1">
      <c r="B25" s="1089" t="e">
        <f>H25&amp;" "&amp;G25&amp;" "&amp;I25&amp;" "&amp;J25&amp;"%"&amp; " as"&amp;" "&amp;K25&amp; " "&amp;L25</f>
        <v>#REF!</v>
      </c>
      <c r="C25" s="1090"/>
      <c r="D25" s="1090"/>
      <c r="E25" s="1090"/>
      <c r="F25" s="1091"/>
      <c r="G25" s="514" t="s">
        <v>7</v>
      </c>
      <c r="H25" s="515" t="s">
        <v>465</v>
      </c>
      <c r="I25" s="515" t="str">
        <f>IF(J25="","","@")</f>
        <v/>
      </c>
      <c r="J25" s="516" t="s">
        <v>7</v>
      </c>
      <c r="K25" s="517" t="e">
        <f>IF(OR(L25=0,L25=""),"","Rs.")</f>
        <v>#REF!</v>
      </c>
      <c r="L25" s="518" t="e">
        <f>IF(D15=0,"",D15)</f>
        <v>#REF!</v>
      </c>
    </row>
    <row r="26" spans="1:12" s="477" customFormat="1" ht="19.5" customHeight="1">
      <c r="B26" s="1089" t="e">
        <f>H26&amp;" "&amp;G26&amp;" "&amp;I26&amp;" "&amp;J26&amp;"%"&amp; " as"&amp;" "&amp;K26&amp; " "&amp;L26</f>
        <v>#REF!</v>
      </c>
      <c r="C26" s="1090"/>
      <c r="D26" s="1090"/>
      <c r="E26" s="1090"/>
      <c r="F26" s="1091"/>
      <c r="G26" s="514" t="s">
        <v>7</v>
      </c>
      <c r="H26" s="515" t="s">
        <v>466</v>
      </c>
      <c r="I26" s="515" t="str">
        <f>IF(J26="","","@")</f>
        <v/>
      </c>
      <c r="J26" s="516" t="s">
        <v>7</v>
      </c>
      <c r="K26" s="517" t="e">
        <f>IF(OR(L26=0,L26=""),"","Rs.")</f>
        <v>#REF!</v>
      </c>
      <c r="L26" s="518" t="e">
        <f>IF(D16=0,"",D16)</f>
        <v>#REF!</v>
      </c>
    </row>
    <row r="27" spans="1:12" s="477" customFormat="1" ht="19.5" customHeight="1">
      <c r="B27" s="1089" t="e">
        <f>H27&amp;" "&amp;G27&amp;" "&amp;I27&amp;" "&amp;J27&amp; " as"&amp;" "&amp;K27&amp; " "&amp;L27</f>
        <v>#REF!</v>
      </c>
      <c r="C27" s="1090"/>
      <c r="D27" s="1090"/>
      <c r="E27" s="1090"/>
      <c r="F27" s="1091"/>
      <c r="G27" s="514" t="s">
        <v>7</v>
      </c>
      <c r="H27" s="515" t="s">
        <v>467</v>
      </c>
      <c r="I27" s="515"/>
      <c r="J27" s="519"/>
      <c r="K27" s="517" t="e">
        <f>IF(OR(L27=0,L27=""),"","Rs.")</f>
        <v>#REF!</v>
      </c>
      <c r="L27" s="518" t="e">
        <f>IF(D17=0,"",D17)</f>
        <v>#REF!</v>
      </c>
    </row>
    <row r="28" spans="1:12" s="477" customFormat="1" ht="19.5" customHeight="1">
      <c r="B28" s="1089" t="str">
        <f>H28&amp;" "&amp;G28&amp;" "&amp;I28&amp;" "&amp;J28&amp; " as"&amp;" "&amp;K28&amp; " "&amp;L28</f>
        <v xml:space="preserve">Others     as  </v>
      </c>
      <c r="C28" s="1090"/>
      <c r="D28" s="1090"/>
      <c r="E28" s="1090"/>
      <c r="F28" s="1091"/>
      <c r="G28" s="514" t="s">
        <v>7</v>
      </c>
      <c r="H28" s="513" t="s">
        <v>468</v>
      </c>
      <c r="I28" s="513"/>
      <c r="J28" s="513"/>
      <c r="K28" s="513" t="str">
        <f>IF(OR(L28=0,L28=""),"","Rs.")</f>
        <v/>
      </c>
      <c r="L28" s="520" t="str">
        <f>IF(D18=0,"",D18)</f>
        <v/>
      </c>
    </row>
    <row r="29" spans="1:12" s="477" customFormat="1" ht="19.5" customHeight="1">
      <c r="B29" s="1095"/>
      <c r="C29" s="1095"/>
      <c r="D29" s="1095"/>
      <c r="E29" s="1095"/>
      <c r="F29" s="1096"/>
    </row>
    <row r="30" spans="1:12" ht="59.25" customHeight="1">
      <c r="A30" s="521" t="s">
        <v>469</v>
      </c>
      <c r="B30" s="1092" t="s">
        <v>470</v>
      </c>
      <c r="C30" s="1093"/>
      <c r="D30" s="1093"/>
      <c r="E30" s="1093"/>
      <c r="F30" s="1094"/>
    </row>
    <row r="31" spans="1:12" s="477" customFormat="1" ht="19.5" customHeight="1">
      <c r="A31" s="522" t="s">
        <v>471</v>
      </c>
      <c r="B31" s="1083" t="s">
        <v>472</v>
      </c>
      <c r="C31" s="1083"/>
      <c r="D31" s="1083"/>
      <c r="E31" s="513" t="s">
        <v>473</v>
      </c>
      <c r="F31" s="518">
        <v>0</v>
      </c>
    </row>
    <row r="32" spans="1:12" s="477" customFormat="1" ht="19.5" customHeight="1">
      <c r="A32" s="522" t="s">
        <v>474</v>
      </c>
      <c r="B32" s="515" t="s">
        <v>475</v>
      </c>
      <c r="C32" s="523"/>
      <c r="D32" s="524">
        <v>0.1</v>
      </c>
      <c r="E32" s="513" t="s">
        <v>473</v>
      </c>
      <c r="F32" s="518">
        <f>ROUND(D32*F31,0)</f>
        <v>0</v>
      </c>
      <c r="H32" s="1083"/>
      <c r="I32" s="1083"/>
      <c r="J32" s="1083"/>
    </row>
    <row r="33" spans="1:10" s="477" customFormat="1" ht="19.5" customHeight="1">
      <c r="A33" s="525" t="s">
        <v>476</v>
      </c>
      <c r="B33" s="515" t="s">
        <v>477</v>
      </c>
      <c r="C33" s="523"/>
      <c r="D33" s="526">
        <v>0</v>
      </c>
      <c r="E33" s="513"/>
      <c r="F33" s="518">
        <f>D33</f>
        <v>0</v>
      </c>
      <c r="H33" s="513"/>
      <c r="I33" s="513"/>
      <c r="J33" s="513"/>
    </row>
    <row r="34" spans="1:10" s="477" customFormat="1" ht="19.5" customHeight="1">
      <c r="A34" s="525" t="s">
        <v>478</v>
      </c>
      <c r="B34" s="515" t="s">
        <v>479</v>
      </c>
      <c r="D34" s="524">
        <v>0.02</v>
      </c>
      <c r="E34" s="513" t="s">
        <v>473</v>
      </c>
      <c r="F34" s="518">
        <f>ROUND((F33+(F33*D32))*D34,0)</f>
        <v>0</v>
      </c>
    </row>
    <row r="35" spans="1:10" s="477" customFormat="1" ht="19.5" customHeight="1">
      <c r="A35" s="525" t="s">
        <v>480</v>
      </c>
      <c r="B35" s="515" t="s">
        <v>481</v>
      </c>
      <c r="C35" s="513"/>
      <c r="D35" s="524">
        <v>0.01</v>
      </c>
      <c r="E35" s="513"/>
      <c r="F35" s="518">
        <f>ROUND(((F31-F33)+((F31-F33)*D32))*D35,0)</f>
        <v>0</v>
      </c>
    </row>
    <row r="36" spans="1:10" s="477" customFormat="1" ht="19.5" customHeight="1">
      <c r="A36" s="525" t="s">
        <v>482</v>
      </c>
      <c r="B36" s="517" t="s">
        <v>483</v>
      </c>
      <c r="C36" s="513"/>
      <c r="D36" s="513"/>
      <c r="E36" s="513" t="s">
        <v>473</v>
      </c>
      <c r="F36" s="527" t="str">
        <f>L28</f>
        <v/>
      </c>
    </row>
    <row r="37" spans="1:10" s="477" customFormat="1" ht="19.5" customHeight="1">
      <c r="A37" s="525" t="s">
        <v>484</v>
      </c>
      <c r="B37" s="1083" t="s">
        <v>485</v>
      </c>
      <c r="C37" s="1083"/>
      <c r="D37" s="1083"/>
      <c r="E37" s="513" t="s">
        <v>473</v>
      </c>
      <c r="F37" s="528">
        <f>SUM(F31,F32,F34,F35,F36)</f>
        <v>0</v>
      </c>
    </row>
    <row r="38" spans="1:10" s="477" customFormat="1" ht="19.5" customHeight="1">
      <c r="A38" s="525" t="s">
        <v>486</v>
      </c>
      <c r="B38" s="517" t="s">
        <v>487</v>
      </c>
      <c r="C38" s="513"/>
      <c r="D38" s="524"/>
      <c r="E38" s="513" t="s">
        <v>473</v>
      </c>
      <c r="F38" s="527">
        <f>ROUND(D38*F37,0)</f>
        <v>0</v>
      </c>
    </row>
    <row r="39" spans="1:10" s="477" customFormat="1" ht="19.5" customHeight="1">
      <c r="A39" s="522"/>
      <c r="B39" s="513"/>
      <c r="C39" s="513"/>
      <c r="D39" s="513"/>
      <c r="E39" s="513"/>
      <c r="F39" s="529"/>
    </row>
    <row r="40" spans="1:10" s="477" customFormat="1" ht="15" customHeight="1">
      <c r="A40" s="522"/>
      <c r="B40" s="513"/>
      <c r="C40" s="513"/>
      <c r="D40" s="513"/>
      <c r="E40" s="513"/>
      <c r="F40" s="529"/>
    </row>
    <row r="41" spans="1:10" s="477" customFormat="1" ht="15" customHeight="1">
      <c r="A41" s="522"/>
      <c r="B41" s="513"/>
      <c r="C41" s="513"/>
      <c r="D41" s="513"/>
      <c r="E41" s="513"/>
      <c r="F41" s="529"/>
    </row>
    <row r="42" spans="1:10" s="477" customFormat="1" ht="19.5" customHeight="1">
      <c r="A42" s="522"/>
      <c r="B42" s="513"/>
      <c r="C42" s="513"/>
      <c r="D42" s="513"/>
      <c r="E42" s="513"/>
      <c r="F42" s="529"/>
    </row>
    <row r="43" spans="1:10" ht="49.5" customHeight="1">
      <c r="A43" s="1084" t="str">
        <f>Basic!B1</f>
        <v>Construction of additional store building at Tuticorin GIS</v>
      </c>
      <c r="B43" s="1085"/>
      <c r="C43" s="1086"/>
      <c r="D43" s="1087" t="s">
        <v>488</v>
      </c>
      <c r="E43" s="1088"/>
      <c r="F43" s="537" t="s">
        <v>489</v>
      </c>
    </row>
    <row r="44" spans="1:10">
      <c r="A44" s="532" t="s">
        <v>490</v>
      </c>
      <c r="B44" s="533" t="str">
        <f>Basic!B5</f>
        <v>SR-II/C&amp;M/WC-4384/2025</v>
      </c>
      <c r="C44" s="534"/>
      <c r="D44" s="535"/>
      <c r="E44" s="536"/>
      <c r="F44" s="538"/>
    </row>
    <row r="46" spans="1:10">
      <c r="A46" s="530"/>
    </row>
  </sheetData>
  <sheetProtection selectLockedCells="1" selectUnlockedCells="1"/>
  <customSheetViews>
    <customSheetView guid="{B48B8B4C-A880-453D-8729-90D004BEF0D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7043F04C-1FA3-449D-BEB8-4AC08DF68A5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7F1A5DE7-1043-4C11-AB2C-CC6BC6A0F48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75D87FDD-0292-4E5A-8E8F-63018B0093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8" type="noConversion"/>
  <printOptions horizontalCentered="1"/>
  <pageMargins left="0.79" right="0.37" top="0.65" bottom="0.45" header="0.38" footer="0"/>
  <pageSetup paperSize="9" scale="84" fitToHeight="0" orientation="portrait" horizontalDpi="1200" verticalDpi="1200" r:id="rId20"/>
  <headerFooter alignWithMargins="0">
    <oddFooter xml:space="preserve">&amp;R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06" customWidth="1"/>
    <col min="2" max="2" width="46.875" style="106" customWidth="1"/>
    <col min="3" max="3" width="2.125" style="106" customWidth="1"/>
    <col min="4" max="4" width="17.625" style="144" customWidth="1"/>
    <col min="5" max="5" width="4.125" style="144" customWidth="1"/>
    <col min="6" max="6" width="17.625" style="144" customWidth="1"/>
    <col min="7" max="7" width="21.625" style="109" customWidth="1"/>
    <col min="8" max="8" width="15.125" style="258" customWidth="1"/>
    <col min="9" max="10" width="13.625" style="258" customWidth="1"/>
    <col min="11" max="11" width="14.875" style="258" customWidth="1"/>
    <col min="12" max="12" width="13.625" style="258" customWidth="1"/>
    <col min="13" max="16" width="8" style="258" customWidth="1"/>
    <col min="17" max="16384" width="8" style="109"/>
  </cols>
  <sheetData>
    <row r="1" spans="1:16" ht="15.95" customHeight="1">
      <c r="B1" s="1113" t="s">
        <v>439</v>
      </c>
      <c r="C1" s="1114"/>
      <c r="D1" s="1114"/>
      <c r="E1" s="1114"/>
      <c r="F1" s="1114"/>
    </row>
    <row r="2" spans="1:16" ht="15.95" customHeight="1">
      <c r="B2" s="107"/>
      <c r="C2" s="108"/>
      <c r="D2" s="110"/>
      <c r="E2" s="110"/>
      <c r="F2" s="110"/>
    </row>
    <row r="3" spans="1:16" s="111" customFormat="1" ht="15.95" customHeight="1">
      <c r="A3" s="106"/>
      <c r="B3" s="106"/>
      <c r="C3" s="106"/>
      <c r="D3" s="1115" t="s">
        <v>440</v>
      </c>
      <c r="E3" s="1115"/>
      <c r="F3" s="1115"/>
      <c r="H3" s="870"/>
      <c r="I3" s="870"/>
      <c r="J3" s="870"/>
      <c r="K3" s="870"/>
      <c r="L3" s="870"/>
      <c r="M3" s="870"/>
      <c r="N3" s="870"/>
      <c r="O3" s="870"/>
      <c r="P3" s="870"/>
    </row>
    <row r="4" spans="1:16" s="111" customFormat="1" ht="20.25" customHeight="1">
      <c r="A4" s="1121" t="s">
        <v>441</v>
      </c>
      <c r="B4" s="1121"/>
      <c r="C4" s="1121"/>
      <c r="D4" s="1116" t="str">
        <f>'Sch-1'!G9</f>
        <v/>
      </c>
      <c r="E4" s="1116"/>
      <c r="F4" s="1116"/>
      <c r="H4" s="870"/>
      <c r="I4" s="870"/>
      <c r="J4" s="870"/>
      <c r="K4" s="870"/>
      <c r="L4" s="870"/>
      <c r="M4" s="870"/>
      <c r="N4" s="870"/>
      <c r="O4" s="870"/>
      <c r="P4" s="870"/>
    </row>
    <row r="5" spans="1:16" s="117" customFormat="1" ht="21" customHeight="1">
      <c r="A5" s="113" t="s">
        <v>300</v>
      </c>
      <c r="B5" s="1119" t="s">
        <v>442</v>
      </c>
      <c r="C5" s="1120"/>
      <c r="D5" s="114" t="s">
        <v>443</v>
      </c>
      <c r="E5" s="1117" t="s">
        <v>444</v>
      </c>
      <c r="F5" s="1118"/>
      <c r="H5" s="871"/>
      <c r="I5" s="871"/>
      <c r="J5" s="871"/>
      <c r="K5" s="871"/>
      <c r="L5" s="871"/>
      <c r="M5" s="871"/>
      <c r="N5" s="871"/>
      <c r="O5" s="871"/>
      <c r="P5" s="871"/>
    </row>
    <row r="6" spans="1:16" s="111" customFormat="1" ht="36" customHeight="1">
      <c r="A6" s="118">
        <v>1</v>
      </c>
      <c r="B6" s="119" t="s">
        <v>445</v>
      </c>
      <c r="C6" s="120"/>
      <c r="D6" s="121">
        <f>'Sch-6'!D14</f>
        <v>0</v>
      </c>
      <c r="E6" s="122" t="s">
        <v>148</v>
      </c>
      <c r="F6" s="123">
        <f>D6</f>
        <v>0</v>
      </c>
      <c r="G6" s="124"/>
      <c r="H6" s="870"/>
      <c r="I6" s="870"/>
      <c r="J6" s="870"/>
      <c r="K6" s="870"/>
      <c r="L6" s="870"/>
      <c r="M6" s="870"/>
      <c r="N6" s="870"/>
      <c r="O6" s="870"/>
      <c r="P6" s="870"/>
    </row>
    <row r="7" spans="1:16" s="111" customFormat="1" ht="34.5" customHeight="1">
      <c r="A7" s="118">
        <v>2</v>
      </c>
      <c r="B7" s="119" t="s">
        <v>446</v>
      </c>
      <c r="C7" s="120"/>
      <c r="D7" s="121">
        <f>'Sch-6'!D16</f>
        <v>0</v>
      </c>
      <c r="E7" s="122"/>
      <c r="F7" s="123">
        <f>D7</f>
        <v>0</v>
      </c>
      <c r="G7" s="124"/>
      <c r="H7" s="870"/>
      <c r="I7" s="870"/>
      <c r="J7" s="870"/>
      <c r="K7" s="870"/>
      <c r="L7" s="870"/>
      <c r="M7" s="870"/>
      <c r="N7" s="870"/>
      <c r="O7" s="870"/>
      <c r="P7" s="870"/>
    </row>
    <row r="8" spans="1:16" s="111" customFormat="1" ht="21" customHeight="1">
      <c r="A8" s="118">
        <v>3</v>
      </c>
      <c r="B8" s="119" t="s">
        <v>447</v>
      </c>
      <c r="C8" s="120"/>
      <c r="D8" s="121" t="e">
        <f>'Sch-6'!#REF!</f>
        <v>#REF!</v>
      </c>
      <c r="E8" s="122"/>
      <c r="F8" s="123" t="e">
        <f>D8</f>
        <v>#REF!</v>
      </c>
      <c r="G8" s="124"/>
      <c r="H8" s="870"/>
      <c r="I8" s="870"/>
      <c r="J8" s="870"/>
      <c r="K8" s="870"/>
      <c r="L8" s="870"/>
      <c r="M8" s="870"/>
      <c r="N8" s="870"/>
      <c r="O8" s="870"/>
      <c r="P8" s="870"/>
    </row>
    <row r="9" spans="1:16" s="111" customFormat="1" ht="21" customHeight="1">
      <c r="A9" s="118">
        <v>4</v>
      </c>
      <c r="B9" s="119" t="s">
        <v>448</v>
      </c>
      <c r="C9" s="120"/>
      <c r="D9" s="125" t="s">
        <v>449</v>
      </c>
      <c r="E9" s="122"/>
      <c r="F9" s="116" t="str">
        <f>D9</f>
        <v>Not Applicable</v>
      </c>
      <c r="H9" s="870"/>
      <c r="I9" s="870"/>
      <c r="J9" s="870"/>
      <c r="K9" s="870"/>
      <c r="L9" s="870"/>
      <c r="M9" s="870"/>
      <c r="N9" s="870"/>
      <c r="O9" s="870"/>
      <c r="P9" s="870"/>
    </row>
    <row r="10" spans="1:16" s="111" customFormat="1" ht="21" customHeight="1">
      <c r="A10" s="118">
        <v>5</v>
      </c>
      <c r="B10" s="119" t="s">
        <v>450</v>
      </c>
      <c r="C10" s="120"/>
      <c r="D10" s="126" t="e">
        <f>SUM(D6,D7,D8)</f>
        <v>#REF!</v>
      </c>
      <c r="E10" s="122"/>
      <c r="F10" s="127" t="e">
        <f>F6+F7+F8</f>
        <v>#REF!</v>
      </c>
      <c r="H10" s="870"/>
      <c r="I10" s="870"/>
      <c r="J10" s="870"/>
      <c r="K10" s="870"/>
      <c r="L10" s="870"/>
      <c r="M10" s="870"/>
      <c r="N10" s="870"/>
      <c r="O10" s="870"/>
      <c r="P10" s="870"/>
    </row>
    <row r="11" spans="1:16" s="111" customFormat="1" ht="21" customHeight="1">
      <c r="A11" s="118">
        <v>6</v>
      </c>
      <c r="B11" s="128" t="s">
        <v>451</v>
      </c>
      <c r="C11" s="129" t="s">
        <v>148</v>
      </c>
      <c r="D11" s="121" t="e">
        <f>'Sch-1'!#REF!+'Sch-2'!#REF!+#REF!+'Sch-7'!#REF!</f>
        <v>#REF!</v>
      </c>
      <c r="E11" s="130" t="s">
        <v>148</v>
      </c>
      <c r="F11" s="123" t="e">
        <f>D11</f>
        <v>#REF!</v>
      </c>
      <c r="H11" s="870"/>
      <c r="I11" s="870"/>
      <c r="J11" s="870"/>
      <c r="K11" s="870"/>
      <c r="L11" s="870"/>
      <c r="M11" s="870"/>
      <c r="N11" s="870"/>
      <c r="O11" s="870"/>
      <c r="P11" s="870"/>
    </row>
    <row r="12" spans="1:16" s="111" customFormat="1" ht="21.95" customHeight="1">
      <c r="A12" s="118">
        <v>7</v>
      </c>
      <c r="B12" s="128" t="s">
        <v>452</v>
      </c>
      <c r="C12" s="120"/>
      <c r="D12" s="114" t="e">
        <f>D10-D11</f>
        <v>#REF!</v>
      </c>
      <c r="E12" s="122"/>
      <c r="F12" s="127" t="e">
        <f>F10-F11</f>
        <v>#REF!</v>
      </c>
      <c r="G12" s="131"/>
      <c r="H12" s="870"/>
      <c r="I12" s="870"/>
      <c r="J12" s="870"/>
      <c r="K12" s="870"/>
      <c r="L12" s="870"/>
      <c r="M12" s="870"/>
      <c r="N12" s="870"/>
      <c r="O12" s="870"/>
      <c r="P12" s="870"/>
    </row>
    <row r="13" spans="1:16" s="111" customFormat="1" ht="21.95" customHeight="1">
      <c r="A13" s="118">
        <v>8</v>
      </c>
      <c r="B13" s="119" t="s">
        <v>453</v>
      </c>
      <c r="C13" s="120"/>
      <c r="D13" s="121"/>
      <c r="E13" s="122"/>
      <c r="F13" s="123"/>
      <c r="H13" s="870"/>
      <c r="I13" s="870"/>
      <c r="J13" s="870"/>
      <c r="K13" s="870"/>
      <c r="L13" s="870"/>
      <c r="M13" s="870"/>
      <c r="N13" s="870"/>
      <c r="O13" s="870"/>
      <c r="P13" s="870"/>
    </row>
    <row r="14" spans="1:16" s="111" customFormat="1" ht="21.95" customHeight="1">
      <c r="A14" s="118" t="s">
        <v>148</v>
      </c>
      <c r="B14" s="119" t="s">
        <v>454</v>
      </c>
      <c r="C14" s="132"/>
      <c r="D14" s="125" t="e">
        <f>'Sch-5'!K14</f>
        <v>#REF!</v>
      </c>
      <c r="E14" s="133"/>
      <c r="F14" s="116" t="e">
        <f>F32</f>
        <v>#REF!</v>
      </c>
      <c r="G14" s="124"/>
      <c r="H14" s="870"/>
      <c r="I14" s="870"/>
      <c r="J14" s="870"/>
      <c r="K14" s="870"/>
      <c r="L14" s="870"/>
      <c r="M14" s="870"/>
      <c r="N14" s="870"/>
      <c r="O14" s="870"/>
      <c r="P14" s="870"/>
    </row>
    <row r="15" spans="1:16" s="111" customFormat="1" ht="21.95" customHeight="1">
      <c r="A15" s="118"/>
      <c r="B15" s="119" t="s">
        <v>491</v>
      </c>
      <c r="C15" s="120"/>
      <c r="D15" s="125" t="e">
        <f>'Sch-5'!#REF!+'Sch-5'!#REF!</f>
        <v>#REF!</v>
      </c>
      <c r="E15" s="134"/>
      <c r="F15" s="116" t="e">
        <f>F33</f>
        <v>#REF!</v>
      </c>
      <c r="G15" s="124"/>
      <c r="H15" s="870"/>
      <c r="I15" s="870"/>
      <c r="J15" s="870"/>
      <c r="K15" s="870"/>
      <c r="L15" s="870"/>
      <c r="M15" s="870"/>
      <c r="N15" s="870"/>
      <c r="O15" s="870"/>
      <c r="P15" s="870"/>
    </row>
    <row r="16" spans="1:16" s="111" customFormat="1" ht="21.95" customHeight="1">
      <c r="A16" s="118"/>
      <c r="B16" s="119" t="s">
        <v>492</v>
      </c>
      <c r="C16" s="120"/>
      <c r="D16" s="125" t="e">
        <f>#REF!+#REF!</f>
        <v>#REF!</v>
      </c>
      <c r="E16" s="134"/>
      <c r="F16" s="116" t="e">
        <f>F36</f>
        <v>#REF!</v>
      </c>
      <c r="G16" s="124"/>
      <c r="H16" s="870"/>
      <c r="I16" s="870"/>
      <c r="J16" s="870"/>
      <c r="K16" s="870"/>
      <c r="L16" s="870"/>
      <c r="M16" s="870"/>
      <c r="N16" s="870"/>
      <c r="O16" s="870"/>
      <c r="P16" s="870"/>
    </row>
    <row r="17" spans="1:16" s="111" customFormat="1" ht="21.95" customHeight="1">
      <c r="A17" s="118"/>
      <c r="B17" s="119" t="s">
        <v>493</v>
      </c>
      <c r="C17" s="120"/>
      <c r="D17" s="125" t="e">
        <f>#REF!</f>
        <v>#REF!</v>
      </c>
      <c r="E17" s="115"/>
      <c r="F17" s="116">
        <f>F34</f>
        <v>0</v>
      </c>
      <c r="H17" s="870"/>
      <c r="I17" s="870"/>
      <c r="J17" s="870"/>
      <c r="K17" s="870"/>
      <c r="L17" s="870"/>
      <c r="M17" s="870"/>
      <c r="N17" s="870"/>
      <c r="O17" s="870"/>
      <c r="P17" s="870"/>
    </row>
    <row r="18" spans="1:16" s="111" customFormat="1" ht="27" customHeight="1">
      <c r="A18" s="118"/>
      <c r="B18" s="119" t="s">
        <v>494</v>
      </c>
      <c r="C18" s="135"/>
      <c r="D18" s="246" t="e">
        <f>D14+D15+D16+D17</f>
        <v>#REF!</v>
      </c>
      <c r="E18" s="136"/>
      <c r="F18" s="135" t="e">
        <f>SUM(F14:F17)</f>
        <v>#REF!</v>
      </c>
      <c r="G18" s="124"/>
      <c r="H18" s="870"/>
      <c r="I18" s="870"/>
      <c r="J18" s="870"/>
      <c r="K18" s="870"/>
      <c r="L18" s="870"/>
      <c r="M18" s="870"/>
      <c r="N18" s="870"/>
      <c r="O18" s="870"/>
      <c r="P18" s="870"/>
    </row>
    <row r="19" spans="1:16" s="111" customFormat="1" ht="33.75" customHeight="1">
      <c r="A19" s="118">
        <v>8</v>
      </c>
      <c r="B19" s="119" t="s">
        <v>460</v>
      </c>
      <c r="C19" s="120"/>
      <c r="D19" s="114" t="e">
        <f>D10+D18</f>
        <v>#REF!</v>
      </c>
      <c r="E19" s="137" t="s">
        <v>148</v>
      </c>
      <c r="F19" s="138" t="e">
        <f>F10+F18</f>
        <v>#REF!</v>
      </c>
      <c r="G19" s="124"/>
      <c r="H19" s="870"/>
      <c r="I19" s="870"/>
      <c r="J19" s="870"/>
      <c r="K19" s="870"/>
      <c r="L19" s="870"/>
      <c r="M19" s="870"/>
      <c r="N19" s="870"/>
      <c r="O19" s="870"/>
      <c r="P19" s="870"/>
    </row>
    <row r="20" spans="1:16" s="111" customFormat="1" ht="51" customHeight="1">
      <c r="A20" s="118">
        <v>9</v>
      </c>
      <c r="B20" s="119" t="s">
        <v>461</v>
      </c>
      <c r="C20" s="120"/>
      <c r="D20" s="121">
        <f>'Sch-1'!N22</f>
        <v>0</v>
      </c>
      <c r="E20" s="122"/>
      <c r="F20" s="123">
        <f>D20</f>
        <v>0</v>
      </c>
      <c r="H20" s="870"/>
      <c r="I20" s="870"/>
      <c r="J20" s="870"/>
      <c r="K20" s="870"/>
      <c r="L20" s="870"/>
      <c r="M20" s="870"/>
      <c r="N20" s="870"/>
      <c r="O20" s="870"/>
      <c r="P20" s="870"/>
    </row>
    <row r="21" spans="1:16" s="111" customFormat="1" ht="23.25" customHeight="1">
      <c r="A21" s="139" t="s">
        <v>462</v>
      </c>
      <c r="B21" s="1107" t="s">
        <v>463</v>
      </c>
      <c r="C21" s="1107"/>
      <c r="D21" s="1107"/>
      <c r="E21" s="1107"/>
      <c r="F21" s="1108"/>
      <c r="H21" s="870"/>
      <c r="I21" s="870"/>
      <c r="J21" s="870"/>
      <c r="K21" s="870"/>
      <c r="L21" s="870"/>
      <c r="M21" s="870"/>
      <c r="N21" s="870"/>
      <c r="O21" s="870"/>
      <c r="P21" s="870"/>
    </row>
    <row r="22" spans="1:16" s="111" customFormat="1" ht="18.75" customHeight="1">
      <c r="A22" s="141" t="s">
        <v>471</v>
      </c>
      <c r="B22" s="1112" t="s">
        <v>307</v>
      </c>
      <c r="C22" s="1112"/>
      <c r="D22" s="1112"/>
      <c r="E22" s="140" t="s">
        <v>473</v>
      </c>
      <c r="F22" s="143" t="e">
        <f>D14</f>
        <v>#REF!</v>
      </c>
      <c r="H22" s="870"/>
      <c r="I22" s="870"/>
      <c r="J22" s="870"/>
      <c r="K22" s="870"/>
      <c r="L22" s="870"/>
      <c r="M22" s="870"/>
      <c r="N22" s="870"/>
      <c r="O22" s="870"/>
      <c r="P22" s="870"/>
    </row>
    <row r="23" spans="1:16" s="111" customFormat="1" ht="19.5" customHeight="1">
      <c r="A23" s="141" t="s">
        <v>474</v>
      </c>
      <c r="B23" s="1112" t="s">
        <v>495</v>
      </c>
      <c r="C23" s="1112"/>
      <c r="D23" s="1112"/>
      <c r="E23" s="140" t="s">
        <v>473</v>
      </c>
      <c r="F23" s="143" t="e">
        <f>D15</f>
        <v>#REF!</v>
      </c>
      <c r="H23" s="870"/>
      <c r="I23" s="870"/>
      <c r="J23" s="870"/>
      <c r="K23" s="870"/>
      <c r="L23" s="870"/>
      <c r="M23" s="870"/>
      <c r="N23" s="870"/>
      <c r="O23" s="870"/>
      <c r="P23" s="870"/>
    </row>
    <row r="24" spans="1:16" s="111" customFormat="1" ht="19.5" customHeight="1">
      <c r="A24" s="141" t="s">
        <v>476</v>
      </c>
      <c r="B24" s="1112" t="s">
        <v>496</v>
      </c>
      <c r="C24" s="1112"/>
      <c r="D24" s="1112"/>
      <c r="E24" s="140" t="s">
        <v>473</v>
      </c>
      <c r="F24" s="143" t="e">
        <f>D16</f>
        <v>#REF!</v>
      </c>
      <c r="H24" s="870"/>
      <c r="I24" s="870"/>
      <c r="J24" s="870"/>
      <c r="K24" s="870"/>
      <c r="L24" s="870"/>
      <c r="M24" s="870"/>
      <c r="N24" s="870"/>
      <c r="O24" s="870"/>
      <c r="P24" s="870"/>
    </row>
    <row r="25" spans="1:16" s="111" customFormat="1" ht="19.5" customHeight="1">
      <c r="A25" s="141" t="s">
        <v>478</v>
      </c>
      <c r="B25" s="1112" t="s">
        <v>468</v>
      </c>
      <c r="C25" s="1112"/>
      <c r="D25" s="1112"/>
      <c r="E25" s="140" t="s">
        <v>473</v>
      </c>
      <c r="F25" s="143" t="e">
        <f>D17</f>
        <v>#REF!</v>
      </c>
      <c r="H25" s="870"/>
      <c r="I25" s="870"/>
      <c r="J25" s="870"/>
      <c r="K25" s="870"/>
      <c r="L25" s="870"/>
      <c r="M25" s="870"/>
      <c r="N25" s="870"/>
      <c r="O25" s="870"/>
      <c r="P25" s="870"/>
    </row>
    <row r="26" spans="1:16" s="111" customFormat="1" ht="19.5" customHeight="1">
      <c r="A26" s="145" t="s">
        <v>469</v>
      </c>
      <c r="B26" s="1107" t="s">
        <v>497</v>
      </c>
      <c r="C26" s="1107"/>
      <c r="D26" s="1107"/>
      <c r="E26" s="1107"/>
      <c r="F26" s="1108"/>
      <c r="H26" s="870"/>
      <c r="I26" s="870"/>
      <c r="J26" s="870"/>
      <c r="K26" s="870"/>
      <c r="L26" s="870"/>
      <c r="M26" s="870"/>
      <c r="N26" s="870"/>
      <c r="O26" s="870"/>
      <c r="P26" s="870"/>
    </row>
    <row r="27" spans="1:16" ht="19.5" customHeight="1">
      <c r="A27" s="247"/>
      <c r="B27" s="109"/>
      <c r="C27" s="109"/>
      <c r="D27" s="109"/>
      <c r="E27" s="109"/>
      <c r="F27" s="248"/>
    </row>
    <row r="28" spans="1:16" s="111" customFormat="1" ht="19.5" customHeight="1">
      <c r="A28" s="249"/>
      <c r="F28" s="250"/>
      <c r="H28" s="870"/>
      <c r="I28" s="870"/>
      <c r="J28" s="870"/>
      <c r="K28" s="870"/>
      <c r="L28" s="870"/>
      <c r="M28" s="870"/>
      <c r="N28" s="870"/>
      <c r="O28" s="870"/>
      <c r="P28" s="870"/>
    </row>
    <row r="29" spans="1:16" s="111" customFormat="1" ht="19.5" customHeight="1">
      <c r="A29" s="249"/>
      <c r="F29" s="250"/>
      <c r="H29" s="870"/>
      <c r="I29" s="870"/>
      <c r="J29" s="870"/>
      <c r="K29" s="870"/>
      <c r="L29" s="870"/>
      <c r="M29" s="870"/>
      <c r="N29" s="870"/>
      <c r="O29" s="870"/>
      <c r="P29" s="870"/>
    </row>
    <row r="30" spans="1:16" s="111" customFormat="1" ht="60" customHeight="1">
      <c r="A30" s="145" t="s">
        <v>498</v>
      </c>
      <c r="B30" s="1109" t="s">
        <v>499</v>
      </c>
      <c r="C30" s="1110"/>
      <c r="D30" s="1110"/>
      <c r="E30" s="1110"/>
      <c r="F30" s="1111"/>
      <c r="H30" s="870" t="s">
        <v>500</v>
      </c>
      <c r="I30" s="870"/>
      <c r="J30" s="870"/>
      <c r="K30" s="870"/>
      <c r="L30" s="870"/>
      <c r="M30" s="870"/>
      <c r="N30" s="870"/>
      <c r="O30" s="870"/>
      <c r="P30" s="870"/>
    </row>
    <row r="31" spans="1:16" s="111" customFormat="1" ht="19.5" customHeight="1">
      <c r="A31" s="141" t="s">
        <v>471</v>
      </c>
      <c r="B31" s="1112" t="s">
        <v>472</v>
      </c>
      <c r="C31" s="1112"/>
      <c r="D31" s="1112"/>
      <c r="E31" s="140" t="s">
        <v>473</v>
      </c>
      <c r="F31" s="142" t="e">
        <f>'Sch-1'!#REF!</f>
        <v>#REF!</v>
      </c>
      <c r="H31" s="871" t="s">
        <v>501</v>
      </c>
      <c r="I31" s="871" t="e">
        <f>#REF!</f>
        <v>#REF!</v>
      </c>
      <c r="J31" s="871" t="e">
        <f>IF(I31=0, "", I31)</f>
        <v>#REF!</v>
      </c>
      <c r="K31" s="872" t="e">
        <f>IF(I31=0, "", "Discount on lum-sum basis on total price quoted by us without Taxes &amp; Duties. In Rs. ")</f>
        <v>#REF!</v>
      </c>
      <c r="L31" s="871" t="s">
        <v>502</v>
      </c>
      <c r="M31" s="873" t="e">
        <f>#REF!</f>
        <v>#REF!</v>
      </c>
      <c r="N31" s="873" t="e">
        <f t="shared" ref="N31:N37" si="0">IF(M31=0, "", M31)</f>
        <v>#REF!</v>
      </c>
      <c r="O31" s="872" t="e">
        <f>IF(M31=0, "", " Discount on lum-sum basis on total price quoted by us without Taxes &amp; Duties. In Percent (%) .")</f>
        <v>#REF!</v>
      </c>
      <c r="P31" s="870"/>
    </row>
    <row r="32" spans="1:16" s="111" customFormat="1" ht="19.5" customHeight="1">
      <c r="A32" s="141" t="s">
        <v>474</v>
      </c>
      <c r="B32" s="1112" t="s">
        <v>503</v>
      </c>
      <c r="C32" s="1112"/>
      <c r="D32" s="1112"/>
      <c r="E32" s="140" t="s">
        <v>473</v>
      </c>
      <c r="F32" s="142" t="e">
        <f>ROUND(0.103*F31,0)</f>
        <v>#REF!</v>
      </c>
      <c r="H32" s="870"/>
      <c r="I32" s="870"/>
      <c r="J32" s="871"/>
      <c r="K32" s="872" t="e">
        <f>IF(SUM(I33:I37)=0, "", "Discount on lum-sum basis on the Schedules as given below , In Rs. :")</f>
        <v>#REF!</v>
      </c>
      <c r="L32" s="870"/>
      <c r="M32" s="870"/>
      <c r="N32" s="873"/>
      <c r="O32" s="872" t="e">
        <f>IF(SUM(M33:M37)=0, "", "Discount on lum-sum basis on the Schedules as given below , In Percent (%) :")</f>
        <v>#REF!</v>
      </c>
      <c r="P32" s="870"/>
    </row>
    <row r="33" spans="1:16" s="111" customFormat="1" ht="19.5" customHeight="1">
      <c r="A33" s="141" t="s">
        <v>476</v>
      </c>
      <c r="B33" s="1112" t="s">
        <v>504</v>
      </c>
      <c r="C33" s="1112"/>
      <c r="D33" s="1112"/>
      <c r="E33" s="140" t="s">
        <v>473</v>
      </c>
      <c r="F33" s="142" t="e">
        <f>'Sch-5'!#REF!+'Sch-5'!#REF!</f>
        <v>#REF!</v>
      </c>
      <c r="H33" s="871" t="s">
        <v>505</v>
      </c>
      <c r="I33" s="871" t="e">
        <f>#REF!</f>
        <v>#REF!</v>
      </c>
      <c r="J33" s="871" t="e">
        <f>IF(I33=0, "", I33)</f>
        <v>#REF!</v>
      </c>
      <c r="K33" s="259" t="e">
        <f>IF(I33=0, "", "Schedule-1 : Ex works prices (Direct Only)")</f>
        <v>#REF!</v>
      </c>
      <c r="L33" s="871" t="s">
        <v>506</v>
      </c>
      <c r="M33" s="873" t="e">
        <f>#REF!</f>
        <v>#REF!</v>
      </c>
      <c r="N33" s="873" t="e">
        <f t="shared" si="0"/>
        <v>#REF!</v>
      </c>
      <c r="O33" s="259" t="e">
        <f>IF(M33=0, "", "Schedule-1 : Ex works prices (Direct Only)")</f>
        <v>#REF!</v>
      </c>
      <c r="P33" s="870"/>
    </row>
    <row r="34" spans="1:16" s="111" customFormat="1" ht="19.5" customHeight="1">
      <c r="A34" s="141" t="s">
        <v>478</v>
      </c>
      <c r="B34" s="1112" t="s">
        <v>468</v>
      </c>
      <c r="C34" s="1112"/>
      <c r="D34" s="1112"/>
      <c r="E34" s="140" t="s">
        <v>473</v>
      </c>
      <c r="F34" s="261"/>
      <c r="H34" s="871" t="s">
        <v>507</v>
      </c>
      <c r="I34" s="871" t="e">
        <f>#REF!</f>
        <v>#REF!</v>
      </c>
      <c r="J34" s="871" t="e">
        <f>IF(I34=0, "", I34)</f>
        <v>#REF!</v>
      </c>
      <c r="K34" s="259" t="e">
        <f>IF(I34=0, "", "Schedule-1 : Ex works prices (Bought Out Only)")</f>
        <v>#REF!</v>
      </c>
      <c r="L34" s="871" t="s">
        <v>508</v>
      </c>
      <c r="M34" s="873" t="e">
        <f>#REF!</f>
        <v>#REF!</v>
      </c>
      <c r="N34" s="873" t="e">
        <f t="shared" si="0"/>
        <v>#REF!</v>
      </c>
      <c r="O34" s="259" t="e">
        <f>IF(M34=0, "", "Schedule-1 : Ex works prices (Bought Out Only)")</f>
        <v>#REF!</v>
      </c>
      <c r="P34" s="870"/>
    </row>
    <row r="35" spans="1:16" s="111" customFormat="1" ht="15" customHeight="1">
      <c r="A35" s="141" t="s">
        <v>480</v>
      </c>
      <c r="B35" s="1112" t="s">
        <v>485</v>
      </c>
      <c r="C35" s="1112"/>
      <c r="D35" s="1112"/>
      <c r="E35" s="140" t="s">
        <v>473</v>
      </c>
      <c r="F35" s="143" t="e">
        <f>D6+D7+F32+F33+F34</f>
        <v>#REF!</v>
      </c>
      <c r="H35" s="871" t="s">
        <v>509</v>
      </c>
      <c r="I35" s="871" t="e">
        <f>#REF!</f>
        <v>#REF!</v>
      </c>
      <c r="J35" s="871" t="e">
        <f>IF(I35=0, "", I35)</f>
        <v>#REF!</v>
      </c>
      <c r="K35" s="259" t="e">
        <f>IF(I35=0, "", "Schedule-2 : Freight &amp; Insurance")</f>
        <v>#REF!</v>
      </c>
      <c r="L35" s="871" t="s">
        <v>510</v>
      </c>
      <c r="M35" s="873" t="e">
        <f>#REF!</f>
        <v>#REF!</v>
      </c>
      <c r="N35" s="873" t="e">
        <f t="shared" si="0"/>
        <v>#REF!</v>
      </c>
      <c r="O35" s="259" t="e">
        <f>IF(M35=0, "", "Schedule-2 : Freight &amp; Insurance")</f>
        <v>#REF!</v>
      </c>
      <c r="P35" s="870"/>
    </row>
    <row r="36" spans="1:16" s="111" customFormat="1" ht="15" customHeight="1">
      <c r="A36" s="141" t="s">
        <v>482</v>
      </c>
      <c r="B36" s="1112" t="s">
        <v>511</v>
      </c>
      <c r="C36" s="1112"/>
      <c r="D36" s="1112"/>
      <c r="E36" s="140" t="s">
        <v>473</v>
      </c>
      <c r="F36" s="143" t="e">
        <f>ROUND(0.01*F35,0)</f>
        <v>#REF!</v>
      </c>
      <c r="H36" s="871" t="s">
        <v>512</v>
      </c>
      <c r="I36" s="871" t="e">
        <f>#REF!</f>
        <v>#REF!</v>
      </c>
      <c r="J36" s="871" t="e">
        <f>IF(I36=0, "", I36)</f>
        <v>#REF!</v>
      </c>
      <c r="K36" s="259" t="e">
        <f>IF(I36=0, "", "Schedule-3 : Erection Charges")</f>
        <v>#REF!</v>
      </c>
      <c r="L36" s="871" t="s">
        <v>513</v>
      </c>
      <c r="M36" s="873" t="e">
        <f>#REF!</f>
        <v>#REF!</v>
      </c>
      <c r="N36" s="873" t="e">
        <f t="shared" si="0"/>
        <v>#REF!</v>
      </c>
      <c r="O36" s="259" t="e">
        <f>IF(M36=0, "", "Schedule-3 : Erection Charges")</f>
        <v>#REF!</v>
      </c>
      <c r="P36" s="870"/>
    </row>
    <row r="37" spans="1:16" s="111" customFormat="1" ht="19.5" customHeight="1">
      <c r="A37" s="251"/>
      <c r="B37" s="252"/>
      <c r="C37" s="252"/>
      <c r="D37" s="252"/>
      <c r="E37" s="252"/>
      <c r="F37" s="253"/>
      <c r="H37" s="871" t="s">
        <v>514</v>
      </c>
      <c r="I37" s="871" t="e">
        <f>#REF!</f>
        <v>#REF!</v>
      </c>
      <c r="J37" s="871" t="e">
        <f>IF(I37=0, "", I37)</f>
        <v>#REF!</v>
      </c>
      <c r="K37" s="259" t="e">
        <f>IF(I37=0, "", "Schedule-7 : Type Test Charges")</f>
        <v>#REF!</v>
      </c>
      <c r="L37" s="871" t="s">
        <v>515</v>
      </c>
      <c r="M37" s="873" t="e">
        <f>#REF!</f>
        <v>#REF!</v>
      </c>
      <c r="N37" s="873" t="e">
        <f t="shared" si="0"/>
        <v>#REF!</v>
      </c>
      <c r="O37" s="259" t="e">
        <f>IF(M37=0, "", "Schedule-7 : Type Test Charges")</f>
        <v>#REF!</v>
      </c>
      <c r="P37" s="870"/>
    </row>
    <row r="38" spans="1:16" ht="49.5" customHeight="1">
      <c r="A38" s="1122" t="str">
        <f>Cover!B2</f>
        <v>Construction of additional store building at Tuticorin GIS</v>
      </c>
      <c r="B38" s="1122"/>
      <c r="C38" s="1122"/>
      <c r="D38" s="1123" t="s">
        <v>488</v>
      </c>
      <c r="E38" s="1124"/>
      <c r="F38" s="112" t="s">
        <v>489</v>
      </c>
      <c r="H38" s="871" t="s">
        <v>516</v>
      </c>
      <c r="I38" s="871" t="e">
        <f>#REF!</f>
        <v>#REF!</v>
      </c>
      <c r="J38" s="871"/>
      <c r="K38" s="871"/>
      <c r="L38" s="871"/>
      <c r="M38" s="871"/>
      <c r="N38" s="871"/>
    </row>
    <row r="39" spans="1:16">
      <c r="H39" s="258" t="s">
        <v>517</v>
      </c>
      <c r="I39" s="260" t="e">
        <f>K31 &amp;J31 &amp;O31 &amp; N31</f>
        <v>#REF!</v>
      </c>
    </row>
    <row r="40" spans="1:16">
      <c r="I40" s="260" t="e">
        <f>K32 &amp; K33&amp;J33&amp;K34&amp;J34&amp;K35&amp;J35&amp;K36&amp;J36&amp;K37&amp;J37</f>
        <v>#REF!</v>
      </c>
    </row>
    <row r="41" spans="1:16">
      <c r="I41" s="260" t="e">
        <f>O32&amp;O33&amp;N33&amp;O34&amp;N34&amp;O35&amp;N35&amp;O36&amp;N36&amp;O37&amp;N37</f>
        <v>#REF!</v>
      </c>
    </row>
  </sheetData>
  <sheetProtection sheet="1" objects="1" scenarios="1" selectLockedCells="1"/>
  <customSheetViews>
    <customSheetView guid="{B48B8B4C-A880-453D-8729-90D004BEF0DB}"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7043F04C-1FA3-449D-BEB8-4AC08DF68A5A}"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E81F0721-C35D-4189-B675-E46A21339863}"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17F5C48B-526E-48D2-9F97-823D578F9893}"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7F1A5DE7-1043-4C11-AB2C-CC6BC6A0F482}"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75D87FDD-0292-4E5A-8E8F-63018B009393}"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3" type="noConversion"/>
  <printOptions horizontalCentered="1"/>
  <pageMargins left="0.79" right="0.37" top="0.65" bottom="0.45" header="0.38" footer="0"/>
  <pageSetup paperSize="9" scale="96" fitToHeight="0" orientation="portrait" horizontalDpi="1200" verticalDpi="1200" r:id="rId24"/>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indexed="8"/>
  </sheetPr>
  <dimension ref="A1:D112"/>
  <sheetViews>
    <sheetView workbookViewId="0">
      <selection sqref="A1:F1"/>
    </sheetView>
  </sheetViews>
  <sheetFormatPr defaultColWidth="8" defaultRowHeight="12.75"/>
  <cols>
    <col min="1" max="1" width="11.625" style="105" customWidth="1"/>
    <col min="2" max="2" width="22.125" style="105" customWidth="1"/>
    <col min="3" max="16384" width="8" style="105"/>
  </cols>
  <sheetData>
    <row r="1" spans="1:4" s="104" customFormat="1" ht="30" customHeight="1">
      <c r="A1" s="1125">
        <f>'Bid Form '!AB17</f>
        <v>0</v>
      </c>
      <c r="B1" s="1125"/>
    </row>
    <row r="2" spans="1:4" s="104" customFormat="1" ht="30" customHeight="1"/>
    <row r="3" spans="1:4">
      <c r="A3" s="104"/>
    </row>
    <row r="4" spans="1:4">
      <c r="A4" s="311" t="str">
        <f>IF(OR((A1&gt;9999999999),(A1&lt;0)),"Invalid Entry - More than 1000 crore OR -ve value",IF(A1=0, "Rs. Zero Only ",+CONCATENATE("Rs. ", B11,D11,B10,D10,B9,D9,B8,D8,B7,D7,B6," Only")))</f>
        <v xml:space="preserve">Rs. Zero Only </v>
      </c>
      <c r="B4" s="312"/>
    </row>
    <row r="5" spans="1:4">
      <c r="A5" s="313"/>
      <c r="B5" s="312"/>
    </row>
    <row r="6" spans="1:4">
      <c r="A6" s="314">
        <f>-INT(A1/100)*100+ROUND(A1,0)</f>
        <v>0</v>
      </c>
      <c r="B6" s="312" t="str">
        <f t="shared" ref="B6:B11" si="0">IF(A6=0,"",LOOKUP(A6,$A$13:$A$112,$B$13:$B$112))</f>
        <v/>
      </c>
      <c r="D6" s="874"/>
    </row>
    <row r="7" spans="1:4">
      <c r="A7" s="314">
        <f>-INT(A1/1000)*10+INT(A1/100)</f>
        <v>0</v>
      </c>
      <c r="B7" s="312" t="str">
        <f t="shared" si="0"/>
        <v/>
      </c>
      <c r="D7" s="874" t="str">
        <f>+IF(B7="",""," Hundred ")</f>
        <v/>
      </c>
    </row>
    <row r="8" spans="1:4">
      <c r="A8" s="314">
        <f>-INT(A1/100000)*100+INT(A1/1000)</f>
        <v>0</v>
      </c>
      <c r="B8" s="312" t="str">
        <f t="shared" si="0"/>
        <v/>
      </c>
      <c r="D8" s="874" t="str">
        <f>IF((B8=""),IF(C8="",""," Thousand ")," Thousand ")</f>
        <v/>
      </c>
    </row>
    <row r="9" spans="1:4">
      <c r="A9" s="314">
        <f>-INT(A1/10000000)*100+INT(A1/100000)</f>
        <v>0</v>
      </c>
      <c r="B9" s="312" t="str">
        <f t="shared" si="0"/>
        <v/>
      </c>
      <c r="D9" s="874" t="str">
        <f>IF((B9=""),IF(C9="",""," Lac ")," Lac ")</f>
        <v/>
      </c>
    </row>
    <row r="10" spans="1:4">
      <c r="A10" s="314">
        <f>-INT(A1/1000000000)*100+INT(A1/10000000)</f>
        <v>0</v>
      </c>
      <c r="B10" s="315" t="str">
        <f t="shared" si="0"/>
        <v/>
      </c>
      <c r="D10" s="874" t="str">
        <f>IF((B10=""),IF(C10="",""," Crore ")," Crore ")</f>
        <v/>
      </c>
    </row>
    <row r="11" spans="1:4">
      <c r="A11" s="316">
        <f>-INT(A1/10000000000)*1000+INT(A1/1000000000)</f>
        <v>0</v>
      </c>
      <c r="B11" s="315" t="str">
        <f t="shared" si="0"/>
        <v/>
      </c>
      <c r="D11" s="874" t="str">
        <f>IF((B11=""),IF(C11="",""," Hundred ")," Hundred ")</f>
        <v/>
      </c>
    </row>
    <row r="12" spans="1:4">
      <c r="A12" s="312"/>
      <c r="B12" s="312"/>
    </row>
    <row r="13" spans="1:4">
      <c r="A13" s="309">
        <v>1</v>
      </c>
      <c r="B13" s="310" t="s">
        <v>518</v>
      </c>
    </row>
    <row r="14" spans="1:4">
      <c r="A14" s="309">
        <v>2</v>
      </c>
      <c r="B14" s="310" t="s">
        <v>519</v>
      </c>
    </row>
    <row r="15" spans="1:4">
      <c r="A15" s="309">
        <v>3</v>
      </c>
      <c r="B15" s="310" t="s">
        <v>520</v>
      </c>
    </row>
    <row r="16" spans="1:4">
      <c r="A16" s="309">
        <v>4</v>
      </c>
      <c r="B16" s="310" t="s">
        <v>521</v>
      </c>
    </row>
    <row r="17" spans="1:2">
      <c r="A17" s="309">
        <v>5</v>
      </c>
      <c r="B17" s="310" t="s">
        <v>522</v>
      </c>
    </row>
    <row r="18" spans="1:2">
      <c r="A18" s="309">
        <v>6</v>
      </c>
      <c r="B18" s="310" t="s">
        <v>523</v>
      </c>
    </row>
    <row r="19" spans="1:2">
      <c r="A19" s="309">
        <v>7</v>
      </c>
      <c r="B19" s="310" t="s">
        <v>524</v>
      </c>
    </row>
    <row r="20" spans="1:2">
      <c r="A20" s="309">
        <v>8</v>
      </c>
      <c r="B20" s="310" t="s">
        <v>525</v>
      </c>
    </row>
    <row r="21" spans="1:2">
      <c r="A21" s="309">
        <v>9</v>
      </c>
      <c r="B21" s="310" t="s">
        <v>526</v>
      </c>
    </row>
    <row r="22" spans="1:2">
      <c r="A22" s="309">
        <v>10</v>
      </c>
      <c r="B22" s="310" t="s">
        <v>527</v>
      </c>
    </row>
    <row r="23" spans="1:2">
      <c r="A23" s="309">
        <v>11</v>
      </c>
      <c r="B23" s="310" t="s">
        <v>528</v>
      </c>
    </row>
    <row r="24" spans="1:2">
      <c r="A24" s="309">
        <v>12</v>
      </c>
      <c r="B24" s="310" t="s">
        <v>529</v>
      </c>
    </row>
    <row r="25" spans="1:2">
      <c r="A25" s="309">
        <v>13</v>
      </c>
      <c r="B25" s="310" t="s">
        <v>530</v>
      </c>
    </row>
    <row r="26" spans="1:2">
      <c r="A26" s="309">
        <v>14</v>
      </c>
      <c r="B26" s="310" t="s">
        <v>531</v>
      </c>
    </row>
    <row r="27" spans="1:2">
      <c r="A27" s="309">
        <v>15</v>
      </c>
      <c r="B27" s="310" t="s">
        <v>532</v>
      </c>
    </row>
    <row r="28" spans="1:2">
      <c r="A28" s="309">
        <v>16</v>
      </c>
      <c r="B28" s="310" t="s">
        <v>533</v>
      </c>
    </row>
    <row r="29" spans="1:2">
      <c r="A29" s="309">
        <v>17</v>
      </c>
      <c r="B29" s="310" t="s">
        <v>534</v>
      </c>
    </row>
    <row r="30" spans="1:2">
      <c r="A30" s="309">
        <v>18</v>
      </c>
      <c r="B30" s="310" t="s">
        <v>535</v>
      </c>
    </row>
    <row r="31" spans="1:2">
      <c r="A31" s="309">
        <v>19</v>
      </c>
      <c r="B31" s="310" t="s">
        <v>536</v>
      </c>
    </row>
    <row r="32" spans="1:2">
      <c r="A32" s="309">
        <v>20</v>
      </c>
      <c r="B32" s="310" t="s">
        <v>537</v>
      </c>
    </row>
    <row r="33" spans="1:2">
      <c r="A33" s="309">
        <v>21</v>
      </c>
      <c r="B33" s="310" t="s">
        <v>538</v>
      </c>
    </row>
    <row r="34" spans="1:2">
      <c r="A34" s="309">
        <v>22</v>
      </c>
      <c r="B34" s="310" t="s">
        <v>539</v>
      </c>
    </row>
    <row r="35" spans="1:2">
      <c r="A35" s="309">
        <v>23</v>
      </c>
      <c r="B35" s="310" t="s">
        <v>540</v>
      </c>
    </row>
    <row r="36" spans="1:2">
      <c r="A36" s="309">
        <v>24</v>
      </c>
      <c r="B36" s="310" t="s">
        <v>541</v>
      </c>
    </row>
    <row r="37" spans="1:2">
      <c r="A37" s="309">
        <v>25</v>
      </c>
      <c r="B37" s="310" t="s">
        <v>542</v>
      </c>
    </row>
    <row r="38" spans="1:2">
      <c r="A38" s="309">
        <v>26</v>
      </c>
      <c r="B38" s="310" t="s">
        <v>543</v>
      </c>
    </row>
    <row r="39" spans="1:2">
      <c r="A39" s="309">
        <v>27</v>
      </c>
      <c r="B39" s="310" t="s">
        <v>544</v>
      </c>
    </row>
    <row r="40" spans="1:2">
      <c r="A40" s="309">
        <v>28</v>
      </c>
      <c r="B40" s="310" t="s">
        <v>545</v>
      </c>
    </row>
    <row r="41" spans="1:2">
      <c r="A41" s="309">
        <v>29</v>
      </c>
      <c r="B41" s="310" t="s">
        <v>546</v>
      </c>
    </row>
    <row r="42" spans="1:2">
      <c r="A42" s="309">
        <v>30</v>
      </c>
      <c r="B42" s="310" t="s">
        <v>547</v>
      </c>
    </row>
    <row r="43" spans="1:2">
      <c r="A43" s="309">
        <v>31</v>
      </c>
      <c r="B43" s="310" t="s">
        <v>548</v>
      </c>
    </row>
    <row r="44" spans="1:2">
      <c r="A44" s="309">
        <v>32</v>
      </c>
      <c r="B44" s="310" t="s">
        <v>549</v>
      </c>
    </row>
    <row r="45" spans="1:2">
      <c r="A45" s="309">
        <v>33</v>
      </c>
      <c r="B45" s="310" t="s">
        <v>550</v>
      </c>
    </row>
    <row r="46" spans="1:2">
      <c r="A46" s="309">
        <v>34</v>
      </c>
      <c r="B46" s="310" t="s">
        <v>551</v>
      </c>
    </row>
    <row r="47" spans="1:2">
      <c r="A47" s="309">
        <v>35</v>
      </c>
      <c r="B47" s="310" t="s">
        <v>552</v>
      </c>
    </row>
    <row r="48" spans="1:2">
      <c r="A48" s="309">
        <v>36</v>
      </c>
      <c r="B48" s="310" t="s">
        <v>553</v>
      </c>
    </row>
    <row r="49" spans="1:2">
      <c r="A49" s="309">
        <v>37</v>
      </c>
      <c r="B49" s="310" t="s">
        <v>554</v>
      </c>
    </row>
    <row r="50" spans="1:2">
      <c r="A50" s="309">
        <v>38</v>
      </c>
      <c r="B50" s="310" t="s">
        <v>555</v>
      </c>
    </row>
    <row r="51" spans="1:2">
      <c r="A51" s="309">
        <v>39</v>
      </c>
      <c r="B51" s="310" t="s">
        <v>556</v>
      </c>
    </row>
    <row r="52" spans="1:2">
      <c r="A52" s="309">
        <v>40</v>
      </c>
      <c r="B52" s="310" t="s">
        <v>557</v>
      </c>
    </row>
    <row r="53" spans="1:2">
      <c r="A53" s="309">
        <v>41</v>
      </c>
      <c r="B53" s="310" t="s">
        <v>558</v>
      </c>
    </row>
    <row r="54" spans="1:2">
      <c r="A54" s="309">
        <v>42</v>
      </c>
      <c r="B54" s="310" t="s">
        <v>559</v>
      </c>
    </row>
    <row r="55" spans="1:2">
      <c r="A55" s="309">
        <v>43</v>
      </c>
      <c r="B55" s="310" t="s">
        <v>560</v>
      </c>
    </row>
    <row r="56" spans="1:2">
      <c r="A56" s="309">
        <v>44</v>
      </c>
      <c r="B56" s="310" t="s">
        <v>561</v>
      </c>
    </row>
    <row r="57" spans="1:2">
      <c r="A57" s="309">
        <v>45</v>
      </c>
      <c r="B57" s="310" t="s">
        <v>562</v>
      </c>
    </row>
    <row r="58" spans="1:2">
      <c r="A58" s="309">
        <v>46</v>
      </c>
      <c r="B58" s="310" t="s">
        <v>563</v>
      </c>
    </row>
    <row r="59" spans="1:2">
      <c r="A59" s="309">
        <v>47</v>
      </c>
      <c r="B59" s="310" t="s">
        <v>564</v>
      </c>
    </row>
    <row r="60" spans="1:2">
      <c r="A60" s="309">
        <v>48</v>
      </c>
      <c r="B60" s="310" t="s">
        <v>565</v>
      </c>
    </row>
    <row r="61" spans="1:2">
      <c r="A61" s="309">
        <v>49</v>
      </c>
      <c r="B61" s="310" t="s">
        <v>566</v>
      </c>
    </row>
    <row r="62" spans="1:2">
      <c r="A62" s="309">
        <v>50</v>
      </c>
      <c r="B62" s="310" t="s">
        <v>567</v>
      </c>
    </row>
    <row r="63" spans="1:2">
      <c r="A63" s="309">
        <v>51</v>
      </c>
      <c r="B63" s="310" t="s">
        <v>568</v>
      </c>
    </row>
    <row r="64" spans="1:2">
      <c r="A64" s="309">
        <v>52</v>
      </c>
      <c r="B64" s="310" t="s">
        <v>569</v>
      </c>
    </row>
    <row r="65" spans="1:2">
      <c r="A65" s="309">
        <v>53</v>
      </c>
      <c r="B65" s="310" t="s">
        <v>570</v>
      </c>
    </row>
    <row r="66" spans="1:2">
      <c r="A66" s="309">
        <v>54</v>
      </c>
      <c r="B66" s="310" t="s">
        <v>571</v>
      </c>
    </row>
    <row r="67" spans="1:2">
      <c r="A67" s="309">
        <v>55</v>
      </c>
      <c r="B67" s="310" t="s">
        <v>572</v>
      </c>
    </row>
    <row r="68" spans="1:2">
      <c r="A68" s="309">
        <v>56</v>
      </c>
      <c r="B68" s="310" t="s">
        <v>573</v>
      </c>
    </row>
    <row r="69" spans="1:2">
      <c r="A69" s="309">
        <v>57</v>
      </c>
      <c r="B69" s="310" t="s">
        <v>574</v>
      </c>
    </row>
    <row r="70" spans="1:2">
      <c r="A70" s="309">
        <v>58</v>
      </c>
      <c r="B70" s="310" t="s">
        <v>575</v>
      </c>
    </row>
    <row r="71" spans="1:2">
      <c r="A71" s="309">
        <v>59</v>
      </c>
      <c r="B71" s="310" t="s">
        <v>576</v>
      </c>
    </row>
    <row r="72" spans="1:2">
      <c r="A72" s="309">
        <v>60</v>
      </c>
      <c r="B72" s="310" t="s">
        <v>577</v>
      </c>
    </row>
    <row r="73" spans="1:2">
      <c r="A73" s="309">
        <v>61</v>
      </c>
      <c r="B73" s="310" t="s">
        <v>578</v>
      </c>
    </row>
    <row r="74" spans="1:2">
      <c r="A74" s="309">
        <v>62</v>
      </c>
      <c r="B74" s="310" t="s">
        <v>579</v>
      </c>
    </row>
    <row r="75" spans="1:2">
      <c r="A75" s="309">
        <v>63</v>
      </c>
      <c r="B75" s="310" t="s">
        <v>580</v>
      </c>
    </row>
    <row r="76" spans="1:2">
      <c r="A76" s="309">
        <v>64</v>
      </c>
      <c r="B76" s="310" t="s">
        <v>581</v>
      </c>
    </row>
    <row r="77" spans="1:2">
      <c r="A77" s="309">
        <v>65</v>
      </c>
      <c r="B77" s="310" t="s">
        <v>582</v>
      </c>
    </row>
    <row r="78" spans="1:2">
      <c r="A78" s="309">
        <v>66</v>
      </c>
      <c r="B78" s="310" t="s">
        <v>583</v>
      </c>
    </row>
    <row r="79" spans="1:2">
      <c r="A79" s="309">
        <v>67</v>
      </c>
      <c r="B79" s="310" t="s">
        <v>584</v>
      </c>
    </row>
    <row r="80" spans="1:2">
      <c r="A80" s="309">
        <v>68</v>
      </c>
      <c r="B80" s="310" t="s">
        <v>585</v>
      </c>
    </row>
    <row r="81" spans="1:2">
      <c r="A81" s="309">
        <v>69</v>
      </c>
      <c r="B81" s="310" t="s">
        <v>586</v>
      </c>
    </row>
    <row r="82" spans="1:2">
      <c r="A82" s="309">
        <v>70</v>
      </c>
      <c r="B82" s="310" t="s">
        <v>587</v>
      </c>
    </row>
    <row r="83" spans="1:2">
      <c r="A83" s="309">
        <v>71</v>
      </c>
      <c r="B83" s="310" t="s">
        <v>588</v>
      </c>
    </row>
    <row r="84" spans="1:2">
      <c r="A84" s="309">
        <v>72</v>
      </c>
      <c r="B84" s="310" t="s">
        <v>589</v>
      </c>
    </row>
    <row r="85" spans="1:2">
      <c r="A85" s="309">
        <v>73</v>
      </c>
      <c r="B85" s="310" t="s">
        <v>590</v>
      </c>
    </row>
    <row r="86" spans="1:2">
      <c r="A86" s="309">
        <v>74</v>
      </c>
      <c r="B86" s="310" t="s">
        <v>591</v>
      </c>
    </row>
    <row r="87" spans="1:2">
      <c r="A87" s="309">
        <v>75</v>
      </c>
      <c r="B87" s="310" t="s">
        <v>592</v>
      </c>
    </row>
    <row r="88" spans="1:2">
      <c r="A88" s="309">
        <v>76</v>
      </c>
      <c r="B88" s="310" t="s">
        <v>593</v>
      </c>
    </row>
    <row r="89" spans="1:2">
      <c r="A89" s="309">
        <v>77</v>
      </c>
      <c r="B89" s="310" t="s">
        <v>594</v>
      </c>
    </row>
    <row r="90" spans="1:2">
      <c r="A90" s="309">
        <v>78</v>
      </c>
      <c r="B90" s="310" t="s">
        <v>595</v>
      </c>
    </row>
    <row r="91" spans="1:2">
      <c r="A91" s="309">
        <v>79</v>
      </c>
      <c r="B91" s="310" t="s">
        <v>596</v>
      </c>
    </row>
    <row r="92" spans="1:2">
      <c r="A92" s="309">
        <v>80</v>
      </c>
      <c r="B92" s="310" t="s">
        <v>597</v>
      </c>
    </row>
    <row r="93" spans="1:2">
      <c r="A93" s="309">
        <v>81</v>
      </c>
      <c r="B93" s="310" t="s">
        <v>598</v>
      </c>
    </row>
    <row r="94" spans="1:2">
      <c r="A94" s="309">
        <v>82</v>
      </c>
      <c r="B94" s="310" t="s">
        <v>599</v>
      </c>
    </row>
    <row r="95" spans="1:2">
      <c r="A95" s="309">
        <v>83</v>
      </c>
      <c r="B95" s="310" t="s">
        <v>600</v>
      </c>
    </row>
    <row r="96" spans="1:2">
      <c r="A96" s="309">
        <v>84</v>
      </c>
      <c r="B96" s="310" t="s">
        <v>601</v>
      </c>
    </row>
    <row r="97" spans="1:2">
      <c r="A97" s="309">
        <v>85</v>
      </c>
      <c r="B97" s="310" t="s">
        <v>602</v>
      </c>
    </row>
    <row r="98" spans="1:2">
      <c r="A98" s="309">
        <v>86</v>
      </c>
      <c r="B98" s="310" t="s">
        <v>603</v>
      </c>
    </row>
    <row r="99" spans="1:2">
      <c r="A99" s="309">
        <v>87</v>
      </c>
      <c r="B99" s="310" t="s">
        <v>604</v>
      </c>
    </row>
    <row r="100" spans="1:2">
      <c r="A100" s="309">
        <v>88</v>
      </c>
      <c r="B100" s="310" t="s">
        <v>605</v>
      </c>
    </row>
    <row r="101" spans="1:2">
      <c r="A101" s="309">
        <v>89</v>
      </c>
      <c r="B101" s="310" t="s">
        <v>606</v>
      </c>
    </row>
    <row r="102" spans="1:2">
      <c r="A102" s="309">
        <v>90</v>
      </c>
      <c r="B102" s="310" t="s">
        <v>607</v>
      </c>
    </row>
    <row r="103" spans="1:2">
      <c r="A103" s="309">
        <v>91</v>
      </c>
      <c r="B103" s="310" t="s">
        <v>608</v>
      </c>
    </row>
    <row r="104" spans="1:2">
      <c r="A104" s="309">
        <v>92</v>
      </c>
      <c r="B104" s="310" t="s">
        <v>609</v>
      </c>
    </row>
    <row r="105" spans="1:2">
      <c r="A105" s="309">
        <v>93</v>
      </c>
      <c r="B105" s="310" t="s">
        <v>610</v>
      </c>
    </row>
    <row r="106" spans="1:2">
      <c r="A106" s="309">
        <v>94</v>
      </c>
      <c r="B106" s="310" t="s">
        <v>611</v>
      </c>
    </row>
    <row r="107" spans="1:2">
      <c r="A107" s="309">
        <v>95</v>
      </c>
      <c r="B107" s="310" t="s">
        <v>612</v>
      </c>
    </row>
    <row r="108" spans="1:2">
      <c r="A108" s="309">
        <v>96</v>
      </c>
      <c r="B108" s="310" t="s">
        <v>613</v>
      </c>
    </row>
    <row r="109" spans="1:2">
      <c r="A109" s="309">
        <v>97</v>
      </c>
      <c r="B109" s="310" t="s">
        <v>614</v>
      </c>
    </row>
    <row r="110" spans="1:2">
      <c r="A110" s="309">
        <v>98</v>
      </c>
      <c r="B110" s="310" t="s">
        <v>615</v>
      </c>
    </row>
    <row r="111" spans="1:2">
      <c r="A111" s="309">
        <v>99</v>
      </c>
      <c r="B111" s="310" t="s">
        <v>616</v>
      </c>
    </row>
    <row r="112" spans="1:2">
      <c r="A112" s="309">
        <v>100</v>
      </c>
      <c r="B112" s="310" t="s">
        <v>617</v>
      </c>
    </row>
  </sheetData>
  <sheetProtection selectLockedCells="1" selectUnlockedCells="1"/>
  <customSheetViews>
    <customSheetView guid="{B48B8B4C-A880-453D-8729-90D004BEF0DB}" state="hidden">
      <selection sqref="A1:F1"/>
      <pageMargins left="0" right="0" top="0" bottom="0" header="0" footer="0"/>
      <pageSetup orientation="portrait" r:id="rId1"/>
      <headerFooter alignWithMargins="0"/>
    </customSheetView>
    <customSheetView guid="{7043F04C-1FA3-449D-BEB8-4AC08DF68A5A}" state="hidden">
      <selection sqref="A1:F1"/>
      <pageMargins left="0" right="0" top="0" bottom="0" header="0" footer="0"/>
      <pageSetup orientation="portrait" r:id="rId2"/>
      <headerFooter alignWithMargins="0"/>
    </customSheetView>
    <customSheetView guid="{D0757F9E-DF41-4B40-A5E5-F4F8FDD8D61D}" state="hidden">
      <selection sqref="A1:F1"/>
      <pageMargins left="0" right="0" top="0" bottom="0" header="0" footer="0"/>
      <pageSetup orientation="portrait" r:id="rId3"/>
      <headerFooter alignWithMargins="0"/>
    </customSheetView>
    <customSheetView guid="{E81F0721-C35D-4189-B675-E46A21339863}" state="hidden">
      <selection sqref="A1:F1"/>
      <pageMargins left="0" right="0" top="0" bottom="0" header="0" footer="0"/>
      <pageSetup orientation="portrait" r:id="rId4"/>
      <headerFooter alignWithMargins="0"/>
    </customSheetView>
    <customSheetView guid="{223BC0FC-814D-40F0-9795-CE82A16FF3A5}" state="hidden">
      <selection sqref="A1:F1"/>
      <pageMargins left="0" right="0" top="0" bottom="0" header="0" footer="0"/>
      <pageSetup orientation="portrait" r:id="rId5"/>
      <headerFooter alignWithMargins="0"/>
    </customSheetView>
    <customSheetView guid="{D53177B2-31EC-4222-B97A-A37DCFD9E45B}" state="hidden">
      <selection sqref="A1:F1"/>
      <pageMargins left="0" right="0" top="0" bottom="0" header="0" footer="0"/>
      <pageSetup orientation="portrait" r:id="rId6"/>
      <headerFooter alignWithMargins="0"/>
    </customSheetView>
    <customSheetView guid="{B3CE7B10-A914-4559-A6DA-AED8C22AFD6D}" state="hidden">
      <selection sqref="A1:F1"/>
      <pageMargins left="0" right="0" top="0" bottom="0" header="0" footer="0"/>
      <pageSetup orientation="portrait" r:id="rId7"/>
      <headerFooter alignWithMargins="0"/>
    </customSheetView>
    <customSheetView guid="{7487ED9F-BBED-4B2A-9631-22F1A430946B}" state="hidden">
      <selection sqref="A1:F1"/>
      <pageMargins left="0" right="0" top="0" bottom="0" header="0" footer="0"/>
      <pageSetup orientation="portrait" r:id="rId8"/>
      <headerFooter alignWithMargins="0"/>
    </customSheetView>
    <customSheetView guid="{A7DBDDEF-9245-44C6-9EBF-032DB6E1C0A2}" state="hidden">
      <selection sqref="A1:F1"/>
      <pageMargins left="0" right="0" top="0" bottom="0" header="0" footer="0"/>
      <pageSetup orientation="portrait" r:id="rId9"/>
      <headerFooter alignWithMargins="0"/>
    </customSheetView>
    <customSheetView guid="{E9F4E142-7D26-464D-BECA-4F3806DB1FE1}" state="hidden">
      <selection sqref="A1:F1"/>
      <pageMargins left="0" right="0" top="0" bottom="0" header="0" footer="0"/>
      <pageSetup orientation="portrait" r:id="rId10"/>
      <headerFooter alignWithMargins="0"/>
    </customSheetView>
    <customSheetView guid="{27A45B7A-04F2-4516-B80B-5ED0825D4ED3}" state="hidden" topLeftCell="A2">
      <selection activeCell="C2" sqref="C2"/>
      <pageMargins left="0" right="0" top="0" bottom="0" header="0" footer="0"/>
      <pageSetup orientation="portrait" r:id="rId11"/>
      <headerFooter alignWithMargins="0"/>
    </customSheetView>
    <customSheetView guid="{14D7F02E-BCCA-4517-ABC7-537FF4AEB67A}" state="hidden" topLeftCell="A2">
      <selection activeCell="C2" sqref="C2"/>
      <pageMargins left="0" right="0" top="0" bottom="0" header="0" footer="0"/>
      <pageSetup orientation="portrait" r:id="rId12"/>
      <headerFooter alignWithMargins="0"/>
    </customSheetView>
    <customSheetView guid="{01ACF2E1-8E61-4459-ABC1-B6C183DEED61}" state="hidden" showRuler="0">
      <selection sqref="A1:B1"/>
      <pageMargins left="0" right="0" top="0" bottom="0" header="0" footer="0"/>
      <pageSetup orientation="portrait" r:id="rId13"/>
      <headerFooter alignWithMargins="0"/>
    </customSheetView>
    <customSheetView guid="{4F65FF32-EC61-4022-A399-2986D7B6B8B3}" state="hidden" showRuler="0">
      <selection sqref="A1:B1"/>
      <pageMargins left="0" right="0" top="0" bottom="0" header="0" footer="0"/>
      <pageSetup orientation="portrait" r:id="rId14"/>
      <headerFooter alignWithMargins="0"/>
    </customSheetView>
    <customSheetView guid="{ECE9294F-C910-4036-88BC-B1F2176FB06B}" state="hidden">
      <selection sqref="A1:F1"/>
      <pageMargins left="0" right="0" top="0" bottom="0" header="0" footer="0"/>
      <pageSetup orientation="portrait" r:id="rId15"/>
      <headerFooter alignWithMargins="0"/>
    </customSheetView>
    <customSheetView guid="{B23AD343-29DA-4CE0-BD10-47BF44F3782F}" state="hidden">
      <selection sqref="A1:F1"/>
      <pageMargins left="0" right="0" top="0" bottom="0" header="0" footer="0"/>
      <pageSetup orientation="portrait" r:id="rId16"/>
      <headerFooter alignWithMargins="0"/>
    </customSheetView>
    <customSheetView guid="{4AA1107B-A795-4744-B566-827168772C7A}" state="hidden">
      <selection sqref="A1:F1"/>
      <pageMargins left="0" right="0" top="0" bottom="0" header="0" footer="0"/>
      <pageSetup orientation="portrait" r:id="rId17"/>
      <headerFooter alignWithMargins="0"/>
    </customSheetView>
    <customSheetView guid="{EE46BCD1-F715-4FA9-A5FC-1B125AD601E0}" state="hidden">
      <selection sqref="A1:F1"/>
      <pageMargins left="0" right="0" top="0" bottom="0" header="0" footer="0"/>
      <pageSetup orientation="portrait" r:id="rId18"/>
      <headerFooter alignWithMargins="0"/>
    </customSheetView>
    <customSheetView guid="{E97134B6-5E8D-4951-8DA0-73D065532361}" state="hidden">
      <selection sqref="A1:F1"/>
      <pageMargins left="0" right="0" top="0" bottom="0" header="0" footer="0"/>
      <pageSetup orientation="portrait" r:id="rId19"/>
      <headerFooter alignWithMargins="0"/>
    </customSheetView>
    <customSheetView guid="{B835C05C-B615-4DCB-982D-4519616B3CD8}" state="hidden">
      <selection sqref="A1:F1"/>
      <pageMargins left="0" right="0" top="0" bottom="0" header="0" footer="0"/>
      <pageSetup orientation="portrait" r:id="rId20"/>
      <headerFooter alignWithMargins="0"/>
    </customSheetView>
    <customSheetView guid="{17F5C48B-526E-48D2-9F97-823D578F9893}" state="hidden">
      <selection sqref="A1:F1"/>
      <pageMargins left="0" right="0" top="0" bottom="0" header="0" footer="0"/>
      <pageSetup orientation="portrait" r:id="rId21"/>
      <headerFooter alignWithMargins="0"/>
    </customSheetView>
    <customSheetView guid="{7F1A5DE7-1043-4C11-AB2C-CC6BC6A0F482}" state="hidden">
      <selection sqref="A1:F1"/>
      <pageMargins left="0" right="0" top="0" bottom="0" header="0" footer="0"/>
      <pageSetup orientation="portrait" r:id="rId22"/>
      <headerFooter alignWithMargins="0"/>
    </customSheetView>
    <customSheetView guid="{75D87FDD-0292-4E5A-8E8F-63018B009393}" state="hidden">
      <selection sqref="A1:F1"/>
      <pageMargins left="0" right="0" top="0" bottom="0" header="0" footer="0"/>
      <pageSetup orientation="portrait" r:id="rId23"/>
      <headerFooter alignWithMargins="0"/>
    </customSheetView>
  </customSheetViews>
  <mergeCells count="1">
    <mergeCell ref="A1:B1"/>
  </mergeCells>
  <phoneticPr fontId="4" type="noConversion"/>
  <pageMargins left="0.75" right="0.75" top="1" bottom="1" header="0.5" footer="0.5"/>
  <pageSetup orientation="portrait" r:id="rId24"/>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
  <sheetViews>
    <sheetView workbookViewId="0"/>
  </sheetViews>
  <sheetFormatPr defaultColWidth="8.875" defaultRowHeight="16.5"/>
  <sheetData/>
  <customSheetViews>
    <customSheetView guid="{B48B8B4C-A880-453D-8729-90D004BEF0DB}" state="hidden">
      <pageMargins left="0" right="0" top="0" bottom="0" header="0" footer="0"/>
    </customSheetView>
    <customSheetView guid="{7043F04C-1FA3-449D-BEB8-4AC08DF68A5A}" state="hidden">
      <pageMargins left="0" right="0" top="0" bottom="0" header="0" footer="0"/>
    </customSheetView>
    <customSheetView guid="{D0757F9E-DF41-4B40-A5E5-F4F8FDD8D61D}"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17F5C48B-526E-48D2-9F97-823D578F9893}" state="hidden">
      <pageMargins left="0" right="0" top="0" bottom="0" header="0" footer="0"/>
    </customSheetView>
    <customSheetView guid="{7F1A5DE7-1043-4C11-AB2C-CC6BC6A0F482}" state="hidden">
      <pageMargins left="0" right="0" top="0" bottom="0" header="0" footer="0"/>
    </customSheetView>
    <customSheetView guid="{75D87FDD-0292-4E5A-8E8F-63018B009393}" state="hidden">
      <pageMargins left="0" right="0" top="0" bottom="0" header="0" footer="0"/>
    </customSheetView>
  </customSheetViews>
  <phoneticPr fontId="2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dimension ref="A1"/>
  <sheetViews>
    <sheetView workbookViewId="0"/>
  </sheetViews>
  <sheetFormatPr defaultColWidth="8.875" defaultRowHeight="16.5"/>
  <sheetData/>
  <customSheetViews>
    <customSheetView guid="{B48B8B4C-A880-453D-8729-90D004BEF0DB}" state="hidden">
      <pageMargins left="0" right="0" top="0" bottom="0" header="0" footer="0"/>
    </customSheetView>
    <customSheetView guid="{7043F04C-1FA3-449D-BEB8-4AC08DF68A5A}" state="hidden">
      <pageMargins left="0" right="0" top="0" bottom="0" header="0" footer="0"/>
    </customSheetView>
    <customSheetView guid="{D0757F9E-DF41-4B40-A5E5-F4F8FDD8D61D}"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17F5C48B-526E-48D2-9F97-823D578F9893}" state="hidden">
      <pageMargins left="0" right="0" top="0" bottom="0" header="0" footer="0"/>
    </customSheetView>
    <customSheetView guid="{7F1A5DE7-1043-4C11-AB2C-CC6BC6A0F482}" state="hidden">
      <pageMargins left="0" right="0" top="0" bottom="0" header="0" footer="0"/>
    </customSheetView>
    <customSheetView guid="{75D87FDD-0292-4E5A-8E8F-63018B009393}" state="hidden">
      <pageMargins left="0" right="0" top="0" bottom="0" header="0" footer="0"/>
    </customSheetView>
  </customSheetViews>
  <phoneticPr fontId="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6"/>
  <sheetViews>
    <sheetView showGridLines="0" view="pageBreakPreview" topLeftCell="C5" zoomScaleNormal="100" zoomScaleSheetLayoutView="100" workbookViewId="0">
      <selection activeCell="C5" sqref="C5"/>
    </sheetView>
  </sheetViews>
  <sheetFormatPr defaultColWidth="9" defaultRowHeight="16.5"/>
  <cols>
    <col min="1" max="1" width="9" style="267"/>
    <col min="2" max="2" width="9" style="268"/>
    <col min="3" max="3" width="72.625" style="268" customWidth="1"/>
    <col min="4" max="4" width="66.125" style="280" customWidth="1"/>
    <col min="5" max="16384" width="9" style="266"/>
  </cols>
  <sheetData>
    <row r="1" spans="1:11" ht="45" customHeight="1">
      <c r="A1" s="914" t="s">
        <v>11</v>
      </c>
      <c r="B1" s="914"/>
      <c r="C1" s="914"/>
      <c r="D1" s="265"/>
      <c r="E1" s="848"/>
      <c r="F1" s="848"/>
      <c r="G1" s="848"/>
      <c r="H1" s="848"/>
      <c r="I1" s="848"/>
      <c r="J1" s="848"/>
      <c r="K1" s="848"/>
    </row>
    <row r="2" spans="1:11" ht="18" customHeight="1">
      <c r="D2" s="269"/>
      <c r="E2" s="270"/>
      <c r="F2" s="270"/>
      <c r="G2" s="270"/>
      <c r="H2" s="270"/>
      <c r="I2" s="270"/>
      <c r="J2" s="270"/>
      <c r="K2" s="270"/>
    </row>
    <row r="3" spans="1:11" ht="18" customHeight="1">
      <c r="A3" s="271" t="s">
        <v>12</v>
      </c>
      <c r="B3" s="268" t="s">
        <v>13</v>
      </c>
      <c r="D3" s="272"/>
      <c r="E3" s="273"/>
      <c r="F3" s="273"/>
      <c r="G3" s="273"/>
      <c r="H3" s="273"/>
      <c r="I3" s="273"/>
      <c r="J3" s="273"/>
      <c r="K3" s="273"/>
    </row>
    <row r="4" spans="1:11" ht="18" customHeight="1">
      <c r="B4" s="274" t="s">
        <v>14</v>
      </c>
      <c r="C4" s="275" t="s">
        <v>15</v>
      </c>
      <c r="D4" s="272"/>
      <c r="E4" s="273"/>
      <c r="F4" s="273"/>
      <c r="G4" s="273"/>
      <c r="H4" s="273"/>
      <c r="I4" s="273"/>
      <c r="J4" s="273"/>
      <c r="K4" s="273"/>
    </row>
    <row r="5" spans="1:11" ht="38.1" customHeight="1">
      <c r="B5" s="274" t="s">
        <v>16</v>
      </c>
      <c r="C5" s="275" t="s">
        <v>17</v>
      </c>
      <c r="D5" s="272"/>
      <c r="E5" s="273"/>
      <c r="F5" s="273"/>
      <c r="G5" s="273"/>
      <c r="H5" s="273"/>
      <c r="I5" s="273"/>
      <c r="J5" s="273"/>
      <c r="K5" s="273"/>
    </row>
    <row r="6" spans="1:11" ht="18" customHeight="1">
      <c r="B6" s="274" t="s">
        <v>18</v>
      </c>
      <c r="C6" s="275" t="s">
        <v>19</v>
      </c>
      <c r="D6" s="272"/>
      <c r="E6" s="273"/>
      <c r="F6" s="273"/>
      <c r="G6" s="273"/>
      <c r="H6" s="273"/>
      <c r="I6" s="273"/>
      <c r="J6" s="273"/>
      <c r="K6" s="273"/>
    </row>
    <row r="7" spans="1:11" ht="18" customHeight="1">
      <c r="B7" s="274" t="s">
        <v>20</v>
      </c>
      <c r="C7" s="275" t="s">
        <v>21</v>
      </c>
      <c r="D7" s="272"/>
      <c r="E7" s="273"/>
      <c r="F7" s="273"/>
      <c r="G7" s="273"/>
      <c r="H7" s="273"/>
      <c r="I7" s="273"/>
      <c r="J7" s="273"/>
      <c r="K7" s="273"/>
    </row>
    <row r="8" spans="1:11" ht="18" customHeight="1">
      <c r="B8" s="274" t="s">
        <v>22</v>
      </c>
      <c r="C8" s="275" t="s">
        <v>23</v>
      </c>
      <c r="D8" s="272"/>
      <c r="E8" s="273"/>
      <c r="F8" s="273"/>
      <c r="G8" s="273"/>
      <c r="H8" s="273"/>
      <c r="I8" s="273"/>
      <c r="J8" s="273"/>
      <c r="K8" s="273"/>
    </row>
    <row r="9" spans="1:11" ht="18" customHeight="1">
      <c r="B9" s="274" t="s">
        <v>24</v>
      </c>
      <c r="C9" s="275" t="s">
        <v>25</v>
      </c>
      <c r="D9" s="272"/>
      <c r="E9" s="273"/>
      <c r="F9" s="273"/>
      <c r="G9" s="273"/>
      <c r="H9" s="273"/>
      <c r="I9" s="273"/>
      <c r="J9" s="273"/>
      <c r="K9" s="273"/>
    </row>
    <row r="10" spans="1:11" ht="18" customHeight="1">
      <c r="B10" s="274"/>
      <c r="C10" s="275"/>
      <c r="D10" s="272"/>
      <c r="E10" s="273"/>
      <c r="F10" s="273"/>
      <c r="G10" s="273"/>
      <c r="H10" s="273"/>
      <c r="I10" s="273"/>
      <c r="J10" s="273"/>
      <c r="K10" s="273"/>
    </row>
    <row r="11" spans="1:11" ht="18" customHeight="1">
      <c r="A11" s="271" t="s">
        <v>26</v>
      </c>
      <c r="B11" s="268" t="s">
        <v>27</v>
      </c>
      <c r="D11" s="272"/>
      <c r="E11" s="273"/>
      <c r="F11" s="273"/>
      <c r="G11" s="273"/>
      <c r="H11" s="273"/>
      <c r="I11" s="273"/>
      <c r="J11" s="273"/>
      <c r="K11" s="273"/>
    </row>
    <row r="12" spans="1:11" ht="18" customHeight="1">
      <c r="B12" s="915" t="s">
        <v>28</v>
      </c>
      <c r="C12" s="915"/>
      <c r="D12" s="277"/>
      <c r="E12" s="273"/>
      <c r="F12" s="273"/>
      <c r="G12" s="273"/>
      <c r="H12" s="273"/>
      <c r="I12" s="273"/>
      <c r="J12" s="273"/>
      <c r="K12" s="273"/>
    </row>
    <row r="13" spans="1:11" ht="18" customHeight="1">
      <c r="B13" s="278"/>
      <c r="C13" s="275" t="s">
        <v>29</v>
      </c>
      <c r="D13" s="272"/>
      <c r="E13" s="273"/>
      <c r="F13" s="273"/>
      <c r="G13" s="273"/>
      <c r="H13" s="273"/>
      <c r="I13" s="273"/>
      <c r="J13" s="273"/>
      <c r="K13" s="273"/>
    </row>
    <row r="14" spans="1:11" ht="18" customHeight="1">
      <c r="B14" s="915" t="s">
        <v>30</v>
      </c>
      <c r="C14" s="915"/>
      <c r="D14" s="277"/>
      <c r="E14" s="273"/>
      <c r="F14" s="273"/>
      <c r="G14" s="273"/>
      <c r="H14" s="273"/>
      <c r="I14" s="273"/>
      <c r="J14" s="273"/>
      <c r="K14" s="273"/>
    </row>
    <row r="15" spans="1:11" ht="38.1" hidden="1" customHeight="1">
      <c r="B15" s="279" t="s">
        <v>31</v>
      </c>
      <c r="C15" s="275" t="s">
        <v>32</v>
      </c>
      <c r="D15" s="272"/>
      <c r="E15" s="273"/>
      <c r="F15" s="273"/>
      <c r="G15" s="273"/>
      <c r="H15" s="273"/>
      <c r="I15" s="273"/>
      <c r="J15" s="273"/>
      <c r="K15" s="273"/>
    </row>
    <row r="16" spans="1:11" ht="24.75" hidden="1" customHeight="1">
      <c r="B16" s="279" t="s">
        <v>31</v>
      </c>
      <c r="C16" s="275" t="s">
        <v>33</v>
      </c>
      <c r="D16" s="272"/>
      <c r="E16" s="273"/>
      <c r="F16" s="273"/>
      <c r="G16" s="273"/>
      <c r="H16" s="273"/>
      <c r="I16" s="273"/>
      <c r="J16" s="273"/>
      <c r="K16" s="273"/>
    </row>
    <row r="17" spans="2:11" ht="37.5" hidden="1">
      <c r="B17" s="279" t="s">
        <v>31</v>
      </c>
      <c r="C17" s="275" t="s">
        <v>34</v>
      </c>
      <c r="D17" s="272"/>
      <c r="E17" s="273"/>
      <c r="F17" s="273"/>
      <c r="G17" s="273"/>
      <c r="H17" s="273"/>
      <c r="I17" s="273"/>
      <c r="J17" s="273"/>
      <c r="K17" s="273"/>
    </row>
    <row r="18" spans="2:11" ht="18" customHeight="1">
      <c r="B18" s="279" t="s">
        <v>31</v>
      </c>
      <c r="C18" s="275" t="s">
        <v>35</v>
      </c>
      <c r="D18" s="272"/>
      <c r="E18" s="273"/>
      <c r="F18" s="273"/>
      <c r="G18" s="273"/>
      <c r="H18" s="273"/>
      <c r="I18" s="273"/>
      <c r="J18" s="273"/>
      <c r="K18" s="273"/>
    </row>
    <row r="19" spans="2:11" ht="18" customHeight="1">
      <c r="B19" s="279" t="s">
        <v>31</v>
      </c>
      <c r="C19" s="275" t="s">
        <v>36</v>
      </c>
      <c r="D19" s="272"/>
      <c r="E19" s="273"/>
      <c r="F19" s="273"/>
      <c r="G19" s="273"/>
      <c r="H19" s="273"/>
      <c r="I19" s="273"/>
      <c r="J19" s="273"/>
      <c r="K19" s="273"/>
    </row>
    <row r="20" spans="2:11" ht="18" customHeight="1">
      <c r="B20" s="279" t="s">
        <v>31</v>
      </c>
      <c r="C20" s="275" t="s">
        <v>37</v>
      </c>
      <c r="D20" s="272"/>
      <c r="E20" s="273"/>
      <c r="F20" s="273"/>
      <c r="G20" s="273"/>
      <c r="H20" s="273"/>
      <c r="I20" s="273"/>
      <c r="J20" s="273"/>
      <c r="K20" s="273"/>
    </row>
    <row r="21" spans="2:11" ht="18" hidden="1" customHeight="1">
      <c r="B21" s="915" t="s">
        <v>38</v>
      </c>
      <c r="C21" s="915"/>
      <c r="D21" s="277"/>
      <c r="E21" s="273"/>
      <c r="F21" s="273"/>
      <c r="G21" s="273"/>
      <c r="H21" s="273"/>
      <c r="I21" s="273"/>
      <c r="J21" s="273"/>
      <c r="K21" s="273"/>
    </row>
    <row r="22" spans="2:11" ht="54" hidden="1" customHeight="1">
      <c r="B22" s="279" t="s">
        <v>31</v>
      </c>
      <c r="C22" s="275" t="s">
        <v>39</v>
      </c>
      <c r="D22" s="272"/>
      <c r="E22" s="273"/>
      <c r="F22" s="273"/>
      <c r="G22" s="273"/>
      <c r="H22" s="273"/>
      <c r="I22" s="273"/>
      <c r="J22" s="273"/>
      <c r="K22" s="273"/>
    </row>
    <row r="23" spans="2:11" ht="54" hidden="1" customHeight="1">
      <c r="B23" s="279" t="s">
        <v>31</v>
      </c>
      <c r="C23" s="275" t="s">
        <v>40</v>
      </c>
      <c r="D23" s="272"/>
      <c r="E23" s="273"/>
      <c r="F23" s="273"/>
      <c r="G23" s="273"/>
      <c r="H23" s="273"/>
      <c r="I23" s="273"/>
      <c r="J23" s="273"/>
      <c r="K23" s="273"/>
    </row>
    <row r="24" spans="2:11" ht="38.1" hidden="1" customHeight="1">
      <c r="B24" s="279" t="s">
        <v>31</v>
      </c>
      <c r="C24" s="275"/>
      <c r="D24" s="272"/>
      <c r="E24" s="273"/>
      <c r="F24" s="273"/>
      <c r="G24" s="273"/>
      <c r="H24" s="273"/>
      <c r="I24" s="273"/>
      <c r="J24" s="273"/>
      <c r="K24" s="273"/>
    </row>
    <row r="25" spans="2:11" ht="18" hidden="1" customHeight="1">
      <c r="B25" s="279" t="s">
        <v>31</v>
      </c>
      <c r="C25" s="275" t="s">
        <v>41</v>
      </c>
      <c r="D25" s="272"/>
      <c r="E25" s="273"/>
      <c r="F25" s="273"/>
      <c r="G25" s="273"/>
      <c r="H25" s="273"/>
      <c r="I25" s="273"/>
      <c r="J25" s="273"/>
      <c r="K25" s="273"/>
    </row>
    <row r="26" spans="2:11" ht="38.1" hidden="1" customHeight="1">
      <c r="B26" s="279" t="s">
        <v>31</v>
      </c>
      <c r="C26" s="275" t="s">
        <v>42</v>
      </c>
      <c r="D26" s="272"/>
      <c r="E26" s="273"/>
      <c r="F26" s="273"/>
      <c r="G26" s="273"/>
      <c r="H26" s="273"/>
      <c r="I26" s="273"/>
      <c r="J26" s="273"/>
      <c r="K26" s="273"/>
    </row>
    <row r="27" spans="2:11" hidden="1">
      <c r="B27" s="915" t="s">
        <v>43</v>
      </c>
      <c r="C27" s="915"/>
      <c r="D27" s="277"/>
      <c r="E27" s="273"/>
      <c r="F27" s="273"/>
      <c r="G27" s="273"/>
      <c r="H27" s="273"/>
      <c r="I27" s="273"/>
      <c r="J27" s="273"/>
      <c r="K27" s="273"/>
    </row>
    <row r="28" spans="2:11" ht="47.25" hidden="1">
      <c r="B28" s="279" t="s">
        <v>31</v>
      </c>
      <c r="C28" s="275" t="s">
        <v>39</v>
      </c>
      <c r="D28" s="272"/>
      <c r="E28" s="273"/>
      <c r="F28" s="273"/>
      <c r="G28" s="273"/>
      <c r="H28" s="273"/>
      <c r="I28" s="273"/>
      <c r="J28" s="273"/>
      <c r="K28" s="273"/>
    </row>
    <row r="29" spans="2:11" hidden="1">
      <c r="B29" s="279" t="s">
        <v>31</v>
      </c>
      <c r="C29" s="275" t="s">
        <v>41</v>
      </c>
      <c r="D29" s="272"/>
      <c r="E29" s="273"/>
      <c r="F29" s="273"/>
      <c r="G29" s="273"/>
      <c r="H29" s="273"/>
      <c r="I29" s="273"/>
      <c r="J29" s="273"/>
      <c r="K29" s="273"/>
    </row>
    <row r="30" spans="2:11">
      <c r="B30" s="915" t="s">
        <v>44</v>
      </c>
      <c r="C30" s="915"/>
      <c r="D30" s="277"/>
    </row>
    <row r="31" spans="2:11" ht="47.25">
      <c r="B31" s="279" t="s">
        <v>31</v>
      </c>
      <c r="C31" s="275" t="s">
        <v>39</v>
      </c>
      <c r="D31" s="272"/>
      <c r="E31" s="273"/>
      <c r="F31" s="273"/>
      <c r="G31" s="273"/>
      <c r="H31" s="273"/>
      <c r="I31" s="273"/>
      <c r="J31" s="273"/>
      <c r="K31" s="273"/>
    </row>
    <row r="32" spans="2:11">
      <c r="B32" s="279" t="s">
        <v>31</v>
      </c>
      <c r="C32" s="275" t="s">
        <v>41</v>
      </c>
      <c r="D32" s="272"/>
    </row>
    <row r="33" spans="1:11" hidden="1">
      <c r="B33" s="915" t="s">
        <v>45</v>
      </c>
      <c r="C33" s="915"/>
      <c r="D33" s="277"/>
    </row>
    <row r="34" spans="1:11" hidden="1">
      <c r="B34" s="279" t="s">
        <v>31</v>
      </c>
      <c r="C34" s="275" t="s">
        <v>46</v>
      </c>
      <c r="D34" s="272"/>
    </row>
    <row r="35" spans="1:11" ht="18" customHeight="1">
      <c r="B35" s="915" t="s">
        <v>47</v>
      </c>
      <c r="C35" s="915"/>
      <c r="D35" s="277"/>
    </row>
    <row r="36" spans="1:11" ht="37.5" customHeight="1">
      <c r="B36" s="279" t="s">
        <v>31</v>
      </c>
      <c r="C36" s="275" t="s">
        <v>48</v>
      </c>
      <c r="D36" s="272"/>
      <c r="E36" s="273"/>
      <c r="F36" s="273"/>
      <c r="G36" s="273"/>
      <c r="H36" s="273"/>
      <c r="I36" s="273"/>
      <c r="J36" s="273"/>
      <c r="K36" s="273"/>
    </row>
    <row r="37" spans="1:11" ht="18" customHeight="1">
      <c r="B37" s="915" t="s">
        <v>49</v>
      </c>
      <c r="C37" s="915"/>
    </row>
    <row r="38" spans="1:11" ht="38.1" customHeight="1">
      <c r="B38" s="279" t="s">
        <v>31</v>
      </c>
      <c r="C38" s="275" t="s">
        <v>50</v>
      </c>
    </row>
    <row r="39" spans="1:11" ht="38.1" customHeight="1">
      <c r="B39" s="279" t="s">
        <v>31</v>
      </c>
      <c r="C39" s="275" t="s">
        <v>48</v>
      </c>
    </row>
    <row r="40" spans="1:11" ht="18" hidden="1" customHeight="1">
      <c r="B40" s="915" t="s">
        <v>51</v>
      </c>
      <c r="C40" s="915"/>
    </row>
    <row r="41" spans="1:11" ht="18" hidden="1" customHeight="1">
      <c r="B41" s="279" t="s">
        <v>31</v>
      </c>
      <c r="C41" s="281" t="s">
        <v>52</v>
      </c>
    </row>
    <row r="42" spans="1:11" ht="18" hidden="1" customHeight="1">
      <c r="B42" s="279" t="s">
        <v>31</v>
      </c>
      <c r="C42" s="281" t="s">
        <v>53</v>
      </c>
    </row>
    <row r="43" spans="1:11" ht="18" customHeight="1">
      <c r="B43" s="915" t="s">
        <v>54</v>
      </c>
      <c r="C43" s="915"/>
    </row>
    <row r="44" spans="1:11" ht="18" customHeight="1">
      <c r="B44" s="279" t="s">
        <v>31</v>
      </c>
      <c r="C44" s="275" t="s">
        <v>55</v>
      </c>
      <c r="D44" s="272"/>
      <c r="E44" s="273"/>
      <c r="F44" s="273"/>
      <c r="G44" s="273"/>
      <c r="H44" s="273"/>
      <c r="I44" s="273"/>
      <c r="J44" s="273"/>
      <c r="K44" s="273"/>
    </row>
    <row r="45" spans="1:11" ht="18" customHeight="1">
      <c r="B45" s="279" t="s">
        <v>31</v>
      </c>
      <c r="C45" s="275" t="s">
        <v>56</v>
      </c>
      <c r="D45" s="272"/>
      <c r="E45" s="273"/>
      <c r="F45" s="273"/>
      <c r="G45" s="273"/>
      <c r="H45" s="273"/>
      <c r="I45" s="273"/>
      <c r="J45" s="273"/>
      <c r="K45" s="273"/>
    </row>
    <row r="46" spans="1:11" ht="36" customHeight="1">
      <c r="B46" s="279" t="s">
        <v>31</v>
      </c>
      <c r="C46" s="275" t="s">
        <v>57</v>
      </c>
      <c r="D46" s="272"/>
      <c r="E46" s="273"/>
      <c r="F46" s="273"/>
      <c r="G46" s="273"/>
      <c r="H46" s="273"/>
      <c r="I46" s="273"/>
      <c r="J46" s="273"/>
      <c r="K46" s="273"/>
    </row>
    <row r="47" spans="1:11" ht="18" customHeight="1">
      <c r="B47" s="279" t="s">
        <v>31</v>
      </c>
      <c r="C47" s="275" t="s">
        <v>58</v>
      </c>
      <c r="D47" s="272"/>
      <c r="E47" s="273"/>
      <c r="F47" s="273"/>
      <c r="G47" s="273"/>
      <c r="H47" s="273"/>
      <c r="I47" s="273"/>
      <c r="J47" s="273"/>
      <c r="K47" s="273"/>
    </row>
    <row r="48" spans="1:11" ht="18" customHeight="1">
      <c r="A48" s="268"/>
      <c r="C48" s="282"/>
    </row>
    <row r="49" spans="1:4" ht="18" customHeight="1">
      <c r="A49" s="918"/>
      <c r="B49" s="918"/>
      <c r="C49" s="918"/>
      <c r="D49" s="276"/>
    </row>
    <row r="50" spans="1:4" ht="18" customHeight="1">
      <c r="A50" s="917" t="s">
        <v>59</v>
      </c>
      <c r="B50" s="917"/>
      <c r="C50" s="917"/>
      <c r="D50" s="276"/>
    </row>
    <row r="51" spans="1:4" ht="36" customHeight="1">
      <c r="A51" s="916" t="s">
        <v>60</v>
      </c>
      <c r="B51" s="916"/>
      <c r="C51" s="916"/>
    </row>
    <row r="52" spans="1:4" ht="18" customHeight="1">
      <c r="B52" s="283"/>
      <c r="C52" s="283"/>
    </row>
    <row r="53" spans="1:4" ht="18" customHeight="1">
      <c r="C53" s="281"/>
    </row>
    <row r="54" spans="1:4" ht="18" customHeight="1">
      <c r="C54" s="282"/>
    </row>
    <row r="55" spans="1:4" ht="18" customHeight="1">
      <c r="C55" s="281"/>
    </row>
    <row r="56" spans="1:4" ht="18" customHeight="1">
      <c r="B56" s="282"/>
      <c r="C56" s="282"/>
    </row>
    <row r="57" spans="1:4" ht="18" customHeight="1">
      <c r="B57" s="282"/>
      <c r="C57" s="282"/>
    </row>
    <row r="58" spans="1:4" ht="18" customHeight="1">
      <c r="B58" s="282"/>
      <c r="C58" s="282"/>
    </row>
    <row r="59" spans="1:4" ht="18" customHeight="1">
      <c r="B59" s="282"/>
      <c r="C59" s="282"/>
    </row>
    <row r="60" spans="1:4" ht="18" customHeight="1">
      <c r="B60" s="282"/>
      <c r="C60" s="282"/>
    </row>
    <row r="61" spans="1:4" ht="18" customHeight="1">
      <c r="B61" s="282"/>
      <c r="C61" s="282"/>
    </row>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sheetData>
  <sheetProtection sheet="1" objects="1" scenarios="1" formatColumns="0" formatRows="0" selectLockedCells="1" selectUnlockedCells="1"/>
  <customSheetViews>
    <customSheetView guid="{B48B8B4C-A880-453D-8729-90D004BEF0DB}" scale="89" showGridLines="0" printArea="1" hiddenRows="1" view="pageBreakPreview">
      <selection activeCell="D36" sqref="D36"/>
      <rowBreaks count="1" manualBreakCount="1">
        <brk id="29" max="2" man="1"/>
      </rowBreaks>
      <pageMargins left="0" right="0" top="0" bottom="0" header="0" footer="0"/>
      <pageSetup orientation="portrait" r:id="rId1"/>
      <headerFooter alignWithMargins="0">
        <oddFooter>&amp;RPage &amp;P of &amp;N</oddFooter>
      </headerFooter>
    </customSheetView>
    <customSheetView guid="{7043F04C-1FA3-449D-BEB8-4AC08DF68A5A}" scale="89" showGridLines="0" printArea="1" view="pageBreakPreview" topLeftCell="A16">
      <selection activeCell="D36" sqref="D36"/>
      <rowBreaks count="1" manualBreakCount="1">
        <brk id="29" max="2" man="1"/>
      </rowBreaks>
      <pageMargins left="0" right="0" top="0" bottom="0" header="0" footer="0"/>
      <pageSetup orientation="portrait" r:id="rId2"/>
      <headerFooter alignWithMargins="0">
        <oddFooter>&amp;RPage &amp;P of &amp;N</oddFooter>
      </headerFooter>
    </customSheetView>
    <customSheetView guid="{D0757F9E-DF41-4B40-A5E5-F4F8FDD8D61D}" scale="89" showGridLines="0" printArea="1" view="pageBreakPreview" topLeftCell="A19">
      <selection activeCell="D36" sqref="D36"/>
      <rowBreaks count="1" manualBreakCount="1">
        <brk id="29" max="2" man="1"/>
      </rowBreaks>
      <pageMargins left="0" right="0" top="0" bottom="0" header="0" footer="0"/>
      <pageSetup orientation="portrait" r:id="rId3"/>
      <headerFooter alignWithMargins="0">
        <oddFooter>&amp;RPage &amp;P of &amp;N</oddFooter>
      </headerFooter>
    </customSheetView>
    <customSheetView guid="{E81F0721-C35D-4189-B675-E46A21339863}" showGridLines="0" topLeftCell="A53">
      <selection activeCell="D9" sqref="D9"/>
      <rowBreaks count="1" manualBreakCount="1">
        <brk id="29" max="2" man="1"/>
      </rowBreaks>
      <pageMargins left="0" right="0" top="0" bottom="0" header="0" footer="0"/>
      <pageSetup orientation="portrait" r:id="rId4"/>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6"/>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9"/>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0"/>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1"/>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2"/>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4"/>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6"/>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7"/>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18"/>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 right="0" top="0" bottom="0" header="0" footer="0"/>
      <pageSetup orientation="portrait" r:id="rId19"/>
      <headerFooter alignWithMargins="0">
        <oddFooter>&amp;RPage &amp;P of &amp;N</oddFooter>
      </headerFooter>
    </customSheetView>
    <customSheetView guid="{17F5C48B-526E-48D2-9F97-823D578F9893}" scale="89" showGridLines="0" printArea="1" view="pageBreakPreview" topLeftCell="A28">
      <selection activeCell="D36" sqref="D36"/>
      <rowBreaks count="1" manualBreakCount="1">
        <brk id="29" max="2" man="1"/>
      </rowBreaks>
      <pageMargins left="0" right="0" top="0" bottom="0" header="0" footer="0"/>
      <pageSetup orientation="portrait" r:id="rId20"/>
      <headerFooter alignWithMargins="0">
        <oddFooter>&amp;RPage &amp;P of &amp;N</oddFooter>
      </headerFooter>
    </customSheetView>
    <customSheetView guid="{7F1A5DE7-1043-4C11-AB2C-CC6BC6A0F482}" scale="89" showGridLines="0" printArea="1" view="pageBreakPreview" topLeftCell="A19">
      <selection activeCell="D36" sqref="D36"/>
      <rowBreaks count="1" manualBreakCount="1">
        <brk id="29" max="2" man="1"/>
      </rowBreaks>
      <pageMargins left="0" right="0" top="0" bottom="0" header="0" footer="0"/>
      <pageSetup orientation="portrait" r:id="rId21"/>
      <headerFooter alignWithMargins="0">
        <oddFooter>&amp;RPage &amp;P of &amp;N</oddFooter>
      </headerFooter>
    </customSheetView>
    <customSheetView guid="{75D87FDD-0292-4E5A-8E8F-63018B009393}" scale="89" showGridLines="0" printArea="1" hiddenRows="1" view="pageBreakPreview">
      <selection activeCell="D36" sqref="D36"/>
      <rowBreaks count="1" manualBreakCount="1">
        <brk id="29" max="2" man="1"/>
      </rowBreaks>
      <pageMargins left="0" right="0" top="0" bottom="0" header="0" footer="0"/>
      <pageSetup orientation="portrait" r:id="rId22"/>
      <headerFooter alignWithMargins="0">
        <oddFooter>&amp;RPage &amp;P of &amp;N</oddFooter>
      </headerFooter>
    </customSheetView>
  </customSheetViews>
  <mergeCells count="14">
    <mergeCell ref="A1:C1"/>
    <mergeCell ref="B12:C12"/>
    <mergeCell ref="B14:C14"/>
    <mergeCell ref="B21:C21"/>
    <mergeCell ref="A51:C51"/>
    <mergeCell ref="A50:C50"/>
    <mergeCell ref="A49:C49"/>
    <mergeCell ref="B27:C27"/>
    <mergeCell ref="B30:C30"/>
    <mergeCell ref="B33:C33"/>
    <mergeCell ref="B35:C35"/>
    <mergeCell ref="B43:C43"/>
    <mergeCell ref="B37:C37"/>
    <mergeCell ref="B40:C40"/>
  </mergeCells>
  <phoneticPr fontId="28" type="noConversion"/>
  <pageMargins left="0.75" right="0.75" top="0.55000000000000004" bottom="0.47" header="0.32" footer="0.25"/>
  <pageSetup orientation="portrait" r:id="rId23"/>
  <headerFooter alignWithMargins="0">
    <oddFooter>&amp;RPage &amp;P of &amp;N</oddFooter>
  </headerFooter>
  <rowBreaks count="1" manualBreakCount="1">
    <brk id="29" max="2" man="1"/>
  </rowBreaks>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Normal="100" zoomScaleSheetLayoutView="100" workbookViewId="0">
      <selection activeCell="F33" sqref="F33"/>
    </sheetView>
  </sheetViews>
  <sheetFormatPr defaultColWidth="8" defaultRowHeight="16.5"/>
  <cols>
    <col min="1" max="1" width="8" style="147" customWidth="1"/>
    <col min="2" max="2" width="28.875" style="149" customWidth="1"/>
    <col min="3" max="3" width="10.125" style="149" customWidth="1"/>
    <col min="4" max="5" width="5.625" style="149" customWidth="1"/>
    <col min="6" max="6" width="5.625" style="154" customWidth="1"/>
    <col min="7" max="7" width="34.125" style="154" customWidth="1"/>
    <col min="8" max="25" width="10.375" style="154" customWidth="1"/>
    <col min="26" max="26" width="8" style="147" customWidth="1"/>
    <col min="27" max="27" width="13.375" style="147" customWidth="1"/>
    <col min="28" max="16384" width="8" style="147"/>
  </cols>
  <sheetData>
    <row r="1" spans="2:29" s="152" customFormat="1" ht="83.25" customHeight="1">
      <c r="B1" s="934" t="str">
        <f>Cover!$B$2</f>
        <v>Construction of additional store building at Tuticorin GIS</v>
      </c>
      <c r="C1" s="934"/>
      <c r="D1" s="934"/>
      <c r="E1" s="934"/>
      <c r="F1" s="934"/>
      <c r="G1" s="934"/>
      <c r="H1" s="148"/>
      <c r="I1" s="148"/>
      <c r="J1" s="148"/>
      <c r="K1" s="148"/>
      <c r="L1" s="148"/>
      <c r="M1" s="148"/>
      <c r="N1" s="148"/>
      <c r="O1" s="148"/>
      <c r="P1" s="148"/>
      <c r="Q1" s="148"/>
      <c r="R1" s="148"/>
      <c r="S1" s="148"/>
      <c r="T1" s="148"/>
      <c r="U1" s="148"/>
      <c r="V1" s="148"/>
      <c r="W1" s="148"/>
      <c r="X1" s="148"/>
      <c r="Y1" s="148"/>
      <c r="AA1" s="169"/>
      <c r="AB1" s="169"/>
      <c r="AC1" s="169"/>
    </row>
    <row r="2" spans="2:29" ht="20.100000000000001" customHeight="1">
      <c r="B2" s="935" t="str">
        <f>Cover!B3</f>
        <v>SR-II/C&amp;M/WC-4384/2025</v>
      </c>
      <c r="C2" s="935"/>
      <c r="D2" s="935"/>
      <c r="E2" s="935"/>
      <c r="F2" s="935"/>
      <c r="G2" s="935"/>
      <c r="H2" s="149"/>
      <c r="I2" s="149"/>
      <c r="J2" s="149"/>
      <c r="K2" s="149"/>
      <c r="L2" s="149"/>
      <c r="M2" s="149"/>
      <c r="N2" s="149"/>
      <c r="O2" s="149"/>
      <c r="P2" s="149"/>
      <c r="Q2" s="149"/>
      <c r="R2" s="149"/>
      <c r="S2" s="149"/>
      <c r="T2" s="149"/>
      <c r="U2" s="149"/>
      <c r="V2" s="149"/>
      <c r="W2" s="149"/>
      <c r="X2" s="149"/>
      <c r="Y2" s="149"/>
      <c r="AA2" s="147" t="s">
        <v>61</v>
      </c>
      <c r="AB2" s="320">
        <v>1</v>
      </c>
      <c r="AC2" s="170"/>
    </row>
    <row r="3" spans="2:29" ht="3" customHeight="1">
      <c r="B3" s="150"/>
      <c r="C3" s="150"/>
      <c r="D3" s="150"/>
      <c r="E3" s="150"/>
      <c r="F3" s="149"/>
      <c r="G3" s="149"/>
      <c r="H3" s="149"/>
      <c r="I3" s="149"/>
      <c r="J3" s="149"/>
      <c r="K3" s="149"/>
      <c r="L3" s="149"/>
      <c r="M3" s="149"/>
      <c r="N3" s="149"/>
      <c r="O3" s="149"/>
      <c r="P3" s="149"/>
      <c r="Q3" s="149"/>
      <c r="R3" s="149"/>
      <c r="S3" s="149"/>
      <c r="T3" s="149"/>
      <c r="U3" s="149"/>
      <c r="V3" s="149"/>
      <c r="W3" s="149"/>
      <c r="X3" s="149"/>
      <c r="Y3" s="149"/>
      <c r="AA3" s="147" t="s">
        <v>62</v>
      </c>
      <c r="AB3" s="320" t="s">
        <v>63</v>
      </c>
      <c r="AC3" s="170"/>
    </row>
    <row r="4" spans="2:29" ht="20.100000000000001" customHeight="1">
      <c r="B4" s="936" t="s">
        <v>64</v>
      </c>
      <c r="C4" s="936"/>
      <c r="D4" s="936"/>
      <c r="E4" s="936"/>
      <c r="F4" s="936"/>
      <c r="G4" s="936"/>
      <c r="H4" s="149"/>
      <c r="I4" s="149"/>
      <c r="J4" s="149"/>
      <c r="K4" s="149"/>
      <c r="L4" s="149"/>
      <c r="M4" s="149"/>
      <c r="N4" s="149"/>
      <c r="O4" s="149"/>
      <c r="P4" s="149"/>
      <c r="Q4" s="149"/>
      <c r="R4" s="149"/>
      <c r="S4" s="149"/>
      <c r="T4" s="149"/>
      <c r="U4" s="149"/>
      <c r="V4" s="149"/>
      <c r="W4" s="149"/>
      <c r="X4" s="149"/>
      <c r="Y4" s="149"/>
      <c r="AB4" s="320"/>
      <c r="AC4" s="170"/>
    </row>
    <row r="5" spans="2:29" ht="12" customHeight="1">
      <c r="B5" s="151"/>
      <c r="C5" s="151"/>
      <c r="F5" s="149"/>
      <c r="G5" s="149"/>
      <c r="H5" s="149"/>
      <c r="I5" s="149"/>
      <c r="J5" s="149"/>
      <c r="K5" s="149"/>
      <c r="L5" s="149"/>
      <c r="M5" s="149"/>
      <c r="N5" s="149"/>
      <c r="O5" s="149"/>
      <c r="P5" s="149"/>
      <c r="Q5" s="149"/>
      <c r="R5" s="149"/>
      <c r="S5" s="149"/>
      <c r="T5" s="149"/>
      <c r="U5" s="149"/>
      <c r="V5" s="149"/>
      <c r="W5" s="149"/>
      <c r="X5" s="149"/>
      <c r="Y5" s="149"/>
      <c r="AA5" s="170"/>
      <c r="AB5" s="170"/>
      <c r="AC5" s="170"/>
    </row>
    <row r="6" spans="2:29" s="152" customFormat="1" ht="9" hidden="1" customHeight="1" thickBot="1">
      <c r="B6" s="578" t="s">
        <v>65</v>
      </c>
      <c r="C6" s="580"/>
      <c r="D6" s="937" t="s">
        <v>61</v>
      </c>
      <c r="E6" s="937"/>
      <c r="F6" s="937"/>
      <c r="G6" s="937"/>
      <c r="H6" s="153"/>
      <c r="I6" s="153"/>
      <c r="J6" s="153"/>
      <c r="K6" s="153"/>
      <c r="L6" s="153"/>
      <c r="M6" s="153"/>
      <c r="N6" s="153"/>
      <c r="O6" s="153"/>
      <c r="P6" s="153"/>
      <c r="Q6" s="153"/>
      <c r="R6" s="153"/>
      <c r="S6" s="153"/>
      <c r="U6" s="153"/>
      <c r="V6" s="153"/>
      <c r="W6" s="153"/>
      <c r="X6" s="153"/>
      <c r="Y6" s="153"/>
      <c r="AA6" s="849">
        <f>IF(D6= "Sole Bidder", 0, D7)</f>
        <v>0</v>
      </c>
      <c r="AB6" s="169"/>
      <c r="AC6" s="169"/>
    </row>
    <row r="7" spans="2:29" ht="7.5" customHeight="1">
      <c r="B7" s="577" t="str">
        <f>IF(D6= "JV (Joint Venture)", "Total Nos. of  Partners in the JV [excluding the Lead Partner]", "")</f>
        <v/>
      </c>
      <c r="C7" s="579"/>
      <c r="D7" s="938" t="s">
        <v>63</v>
      </c>
      <c r="E7" s="939"/>
      <c r="F7" s="939"/>
      <c r="G7" s="940"/>
      <c r="AA7" s="170"/>
      <c r="AB7" s="170"/>
      <c r="AC7" s="170"/>
    </row>
    <row r="8" spans="2:29" ht="19.5" customHeight="1">
      <c r="B8" s="155"/>
      <c r="C8" s="155"/>
      <c r="D8" s="153"/>
    </row>
    <row r="9" spans="2:29" ht="20.100000000000001" customHeight="1">
      <c r="B9" s="757" t="s">
        <v>66</v>
      </c>
      <c r="C9" s="157"/>
      <c r="D9" s="923"/>
      <c r="E9" s="924"/>
      <c r="F9" s="924"/>
      <c r="G9" s="925"/>
    </row>
    <row r="10" spans="2:29" ht="20.100000000000001" customHeight="1">
      <c r="B10" s="758" t="s">
        <v>67</v>
      </c>
      <c r="C10" s="159"/>
      <c r="D10" s="923"/>
      <c r="E10" s="924"/>
      <c r="F10" s="924"/>
      <c r="G10" s="925"/>
    </row>
    <row r="11" spans="2:29" ht="20.100000000000001" customHeight="1">
      <c r="B11" s="160"/>
      <c r="C11" s="161"/>
      <c r="D11" s="923"/>
      <c r="E11" s="924"/>
      <c r="F11" s="924"/>
      <c r="G11" s="925"/>
    </row>
    <row r="12" spans="2:29" ht="20.100000000000001" customHeight="1">
      <c r="B12" s="162"/>
      <c r="C12" s="163"/>
      <c r="D12" s="923"/>
      <c r="E12" s="924"/>
      <c r="F12" s="924"/>
      <c r="G12" s="925"/>
    </row>
    <row r="13" spans="2:29" ht="20.100000000000001" customHeight="1"/>
    <row r="14" spans="2:29" ht="20.100000000000001" customHeight="1">
      <c r="B14" s="156" t="str">
        <f>IF(D7=1, "Name of other Partner","Name of other Partner - 1")</f>
        <v>Name of other Partner - 1</v>
      </c>
      <c r="C14" s="157"/>
      <c r="D14" s="923"/>
      <c r="E14" s="924"/>
      <c r="F14" s="924"/>
      <c r="G14" s="925"/>
    </row>
    <row r="15" spans="2:29" ht="20.100000000000001" customHeight="1">
      <c r="B15" s="158" t="str">
        <f>IF(D7=1, "Address of other Partner","Address of other Partner - 1")</f>
        <v>Address of other Partner - 1</v>
      </c>
      <c r="C15" s="159"/>
      <c r="D15" s="926"/>
      <c r="E15" s="927"/>
      <c r="F15" s="927"/>
      <c r="G15" s="928"/>
    </row>
    <row r="16" spans="2:29" ht="9" customHeight="1">
      <c r="B16" s="160"/>
      <c r="C16" s="161"/>
      <c r="D16" s="926" t="s">
        <v>68</v>
      </c>
      <c r="E16" s="927"/>
      <c r="F16" s="927"/>
      <c r="G16" s="928"/>
    </row>
    <row r="17" spans="2:7" ht="19.5" hidden="1" customHeight="1">
      <c r="B17" s="162"/>
      <c r="C17" s="163"/>
      <c r="D17" s="926" t="s">
        <v>68</v>
      </c>
      <c r="E17" s="927"/>
      <c r="F17" s="927"/>
      <c r="G17" s="928"/>
    </row>
    <row r="18" spans="2:7" ht="19.5" hidden="1" customHeight="1"/>
    <row r="19" spans="2:7" ht="19.5" hidden="1" customHeight="1">
      <c r="B19" s="156" t="s">
        <v>69</v>
      </c>
      <c r="C19" s="157"/>
      <c r="D19" s="929" t="s">
        <v>68</v>
      </c>
      <c r="E19" s="930"/>
      <c r="F19" s="930"/>
      <c r="G19" s="931"/>
    </row>
    <row r="20" spans="2:7" ht="19.5" hidden="1" customHeight="1">
      <c r="B20" s="158" t="s">
        <v>70</v>
      </c>
      <c r="C20" s="159"/>
      <c r="D20" s="929" t="s">
        <v>68</v>
      </c>
      <c r="E20" s="930"/>
      <c r="F20" s="930"/>
      <c r="G20" s="931"/>
    </row>
    <row r="21" spans="2:7" ht="19.5" hidden="1" customHeight="1">
      <c r="B21" s="160"/>
      <c r="C21" s="161"/>
      <c r="D21" s="929" t="s">
        <v>68</v>
      </c>
      <c r="E21" s="930"/>
      <c r="F21" s="930"/>
      <c r="G21" s="931"/>
    </row>
    <row r="22" spans="2:7" ht="19.5" hidden="1" customHeight="1">
      <c r="B22" s="162"/>
      <c r="C22" s="163"/>
      <c r="D22" s="923" t="s">
        <v>68</v>
      </c>
      <c r="E22" s="932"/>
      <c r="F22" s="932"/>
      <c r="G22" s="933"/>
    </row>
    <row r="23" spans="2:7" ht="19.5" hidden="1" customHeight="1"/>
    <row r="24" spans="2:7" ht="19.5" hidden="1" customHeight="1"/>
    <row r="25" spans="2:7" ht="19.5" hidden="1" customHeight="1"/>
    <row r="26" spans="2:7" ht="21" customHeight="1">
      <c r="B26" s="164" t="s">
        <v>71</v>
      </c>
      <c r="C26" s="165"/>
      <c r="D26" s="923"/>
      <c r="E26" s="924"/>
      <c r="F26" s="924"/>
      <c r="G26" s="925"/>
    </row>
    <row r="27" spans="2:7" ht="21" customHeight="1">
      <c r="B27" s="164" t="s">
        <v>72</v>
      </c>
      <c r="C27" s="165"/>
      <c r="D27" s="923"/>
      <c r="E27" s="924"/>
      <c r="F27" s="924"/>
      <c r="G27" s="925"/>
    </row>
    <row r="28" spans="2:7" ht="21" customHeight="1">
      <c r="B28" s="164" t="s">
        <v>73</v>
      </c>
      <c r="C28" s="165"/>
      <c r="D28" s="919"/>
      <c r="E28" s="920"/>
      <c r="F28" s="920"/>
      <c r="G28" s="920"/>
    </row>
    <row r="29" spans="2:7" ht="21" customHeight="1">
      <c r="B29" s="164" t="s">
        <v>74</v>
      </c>
      <c r="C29" s="165"/>
      <c r="D29" s="921"/>
      <c r="E29" s="922"/>
      <c r="F29" s="922"/>
      <c r="G29" s="922"/>
    </row>
    <row r="30" spans="2:7" ht="21" customHeight="1">
      <c r="B30" s="164" t="s">
        <v>75</v>
      </c>
      <c r="C30" s="165"/>
      <c r="D30" s="921"/>
      <c r="E30" s="922"/>
      <c r="F30" s="922"/>
      <c r="G30" s="922"/>
    </row>
    <row r="31" spans="2:7" ht="21" customHeight="1">
      <c r="B31" s="164" t="s">
        <v>76</v>
      </c>
      <c r="C31" s="165"/>
      <c r="D31" s="921"/>
      <c r="E31" s="922"/>
      <c r="F31" s="922"/>
      <c r="G31" s="922"/>
    </row>
    <row r="32" spans="2:7">
      <c r="B32" s="166"/>
      <c r="C32" s="166"/>
      <c r="D32" s="166"/>
    </row>
    <row r="33" spans="2:25" s="152" customFormat="1" ht="24.75" customHeight="1">
      <c r="B33" s="164" t="s">
        <v>77</v>
      </c>
      <c r="C33" s="165"/>
      <c r="D33" s="317"/>
      <c r="E33" s="468"/>
      <c r="F33" s="317">
        <v>2025</v>
      </c>
      <c r="G33" s="318" t="str">
        <f>IF(D33&gt;H33, "Invalid Date !", "")</f>
        <v/>
      </c>
      <c r="H33" s="319">
        <f>IF(E33="Feb",28,IF(OR(E33="Apr", E33="Jun", E33="Sep", E33="Nov"),30,31))</f>
        <v>31</v>
      </c>
      <c r="I33" s="149"/>
      <c r="J33" s="149"/>
      <c r="K33" s="149"/>
      <c r="L33" s="149"/>
      <c r="M33" s="149"/>
      <c r="N33" s="149"/>
      <c r="O33" s="149"/>
      <c r="P33" s="149"/>
      <c r="Q33" s="149"/>
      <c r="R33" s="149"/>
      <c r="S33" s="149"/>
      <c r="T33" s="149"/>
      <c r="U33" s="149"/>
      <c r="V33" s="149"/>
      <c r="W33" s="149"/>
      <c r="X33" s="149"/>
      <c r="Y33" s="149"/>
    </row>
    <row r="34" spans="2:25" ht="21" customHeight="1">
      <c r="B34" s="164" t="s">
        <v>78</v>
      </c>
      <c r="C34" s="165"/>
      <c r="D34" s="923"/>
      <c r="E34" s="924"/>
      <c r="F34" s="924"/>
      <c r="G34" s="925"/>
    </row>
    <row r="35" spans="2:25">
      <c r="E35" s="154"/>
    </row>
  </sheetData>
  <sheetProtection algorithmName="SHA-512" hashValue="26bJffYZHRbudmwQGeTuOF9PtKXFzSpVYfda9tOy7tm8ounjrQeqvCowabWVq5soo2m+2ZU1DWDrI/IOKElllA==" saltValue="UDZBz/xRn8FgkxapDu+kbQ==" spinCount="100000" sheet="1" objects="1" scenarios="1" formatColumns="0" formatRows="0" selectLockedCells="1"/>
  <dataConsolidate/>
  <customSheetViews>
    <customSheetView guid="{B48B8B4C-A880-453D-8729-90D004BEF0DB}" showGridLines="0" printArea="1" hiddenRows="1" view="pageBreakPreview" topLeftCell="A10">
      <selection activeCell="D12" sqref="D12:G12"/>
      <pageMargins left="0" right="0" top="0" bottom="0" header="0" footer="0"/>
      <pageSetup orientation="portrait" r:id="rId1"/>
      <headerFooter alignWithMargins="0"/>
    </customSheetView>
    <customSheetView guid="{7043F04C-1FA3-449D-BEB8-4AC08DF68A5A}" showGridLines="0" printArea="1" hiddenRows="1" view="pageBreakPreview">
      <selection activeCell="D9" sqref="D9:G9"/>
      <pageMargins left="0" right="0" top="0" bottom="0" header="0" footer="0"/>
      <pageSetup orientation="portrait" r:id="rId2"/>
      <headerFooter alignWithMargins="0"/>
    </customSheetView>
    <customSheetView guid="{D0757F9E-DF41-4B40-A5E5-F4F8FDD8D61D}" showGridLines="0" printArea="1" view="pageBreakPreview">
      <selection activeCell="F33" sqref="F33"/>
      <pageMargins left="0" right="0" top="0" bottom="0" header="0" footer="0"/>
      <pageSetup orientation="portrait" r:id="rId3"/>
      <headerFooter alignWithMargins="0"/>
    </customSheetView>
    <customSheetView guid="{E81F0721-C35D-4189-B675-E46A21339863}" showGridLines="0" printArea="1" view="pageBreakPreview">
      <selection activeCell="D10" sqref="D10:G10"/>
      <pageMargins left="0" right="0" top="0" bottom="0" header="0" footer="0"/>
      <pageSetup orientation="portrait" r:id="rId4"/>
      <headerFooter alignWithMargins="0"/>
    </customSheetView>
    <customSheetView guid="{223BC0FC-814D-40F0-9795-CE82A16FF3A5}" showGridLines="0" printArea="1" view="pageBreakPreview">
      <selection activeCell="D6" sqref="D6:G6"/>
      <pageMargins left="0" right="0" top="0" bottom="0" header="0" footer="0"/>
      <pageSetup orientation="portrait" r:id="rId5"/>
      <headerFooter alignWithMargins="0"/>
    </customSheetView>
    <customSheetView guid="{D53177B2-31EC-4222-B97A-A37DCFD9E45B}" showGridLines="0" printArea="1" view="pageBreakPreview">
      <selection activeCell="D6" sqref="D6:G6"/>
      <pageMargins left="0" right="0" top="0" bottom="0" header="0" footer="0"/>
      <pageSetup orientation="portrait" r:id="rId6"/>
      <headerFooter alignWithMargins="0"/>
    </customSheetView>
    <customSheetView guid="{B3CE7B10-A914-4559-A6DA-AED8C22AFD6D}" showGridLines="0" printArea="1" view="pageBreakPreview">
      <selection activeCell="D9" sqref="D9:G9"/>
      <pageMargins left="0" right="0" top="0" bottom="0" header="0" footer="0"/>
      <pageSetup orientation="portrait" r:id="rId7"/>
      <headerFooter alignWithMargins="0"/>
    </customSheetView>
    <customSheetView guid="{7487ED9F-BBED-4B2A-9631-22F1A430946B}" showGridLines="0" printArea="1" view="pageBreakPreview">
      <selection activeCell="D6" sqref="D6:G6"/>
      <pageMargins left="0" right="0" top="0" bottom="0" header="0" footer="0"/>
      <pageSetup orientation="portrait" r:id="rId8"/>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9"/>
      <headerFooter alignWithMargins="0"/>
    </customSheetView>
    <customSheetView guid="{E9F4E142-7D26-464D-BECA-4F3806DB1FE1}" showGridLines="0">
      <selection activeCell="G8" sqref="G8"/>
      <pageMargins left="0" right="0" top="0" bottom="0" header="0" footer="0"/>
      <pageSetup orientation="portrait" r:id="rId10"/>
      <headerFooter alignWithMargins="0"/>
    </customSheetView>
    <customSheetView guid="{27A45B7A-04F2-4516-B80B-5ED0825D4ED3}" showGridLines="0">
      <selection activeCell="D6" sqref="D6:G6"/>
      <pageMargins left="0" right="0" top="0" bottom="0" header="0" footer="0"/>
      <pageSetup orientation="portrait" r:id="rId11"/>
      <headerFooter alignWithMargins="0"/>
    </customSheetView>
    <customSheetView guid="{14D7F02E-BCCA-4517-ABC7-537FF4AEB67A}" showGridLines="0">
      <selection activeCell="D10" sqref="D10:G10"/>
      <pageMargins left="0" right="0" top="0" bottom="0" header="0" footer="0"/>
      <pageSetup orientation="portrait" r:id="rId12"/>
      <headerFooter alignWithMargins="0"/>
    </customSheetView>
    <customSheetView guid="{01ACF2E1-8E61-4459-ABC1-B6C183DEED61}" showGridLines="0" showRuler="0">
      <selection activeCell="D28" sqref="D28"/>
      <pageMargins left="0" right="0" top="0" bottom="0" header="0" footer="0"/>
      <pageSetup orientation="portrait" r:id="rId13"/>
      <headerFooter alignWithMargins="0"/>
    </customSheetView>
    <customSheetView guid="{4F65FF32-EC61-4022-A399-2986D7B6B8B3}" showGridLines="0" showRuler="0">
      <selection activeCell="D6" sqref="D6"/>
      <pageMargins left="0" right="0" top="0" bottom="0" header="0" footer="0"/>
      <pageSetup orientation="portrait" r:id="rId14"/>
      <headerFooter alignWithMargins="0"/>
    </customSheetView>
    <customSheetView guid="{ECE9294F-C910-4036-88BC-B1F2176FB06B}" showGridLines="0">
      <selection activeCell="D14" sqref="D14:G14"/>
      <pageMargins left="0" right="0" top="0" bottom="0" header="0" footer="0"/>
      <pageSetup orientation="portrait" r:id="rId15"/>
      <headerFooter alignWithMargins="0"/>
    </customSheetView>
    <customSheetView guid="{B23AD343-29DA-4CE0-BD10-47BF44F3782F}" showGridLines="0">
      <selection activeCell="G8" sqref="G8"/>
      <pageMargins left="0" right="0" top="0" bottom="0" header="0" footer="0"/>
      <pageSetup orientation="portrait" r:id="rId16"/>
      <headerFooter alignWithMargins="0"/>
    </customSheetView>
    <customSheetView guid="{4AA1107B-A795-4744-B566-827168772C7A}" showGridLines="0" printArea="1" view="pageBreakPreview">
      <selection activeCell="D6" sqref="D6:G6"/>
      <pageMargins left="0" right="0" top="0" bottom="0" header="0" footer="0"/>
      <pageSetup orientation="portrait" r:id="rId17"/>
      <headerFooter alignWithMargins="0"/>
    </customSheetView>
    <customSheetView guid="{EE46BCD1-F715-4FA9-A5FC-1B125AD601E0}" showGridLines="0" printArea="1" view="pageBreakPreview">
      <selection activeCell="D7" sqref="D7:G7"/>
      <pageMargins left="0" right="0" top="0" bottom="0" header="0" footer="0"/>
      <pageSetup orientation="portrait" r:id="rId18"/>
      <headerFooter alignWithMargins="0"/>
    </customSheetView>
    <customSheetView guid="{E97134B6-5E8D-4951-8DA0-73D065532361}" showGridLines="0" printArea="1" view="pageBreakPreview">
      <selection activeCell="D6" sqref="D6:G6"/>
      <pageMargins left="0" right="0" top="0" bottom="0" header="0" footer="0"/>
      <pageSetup orientation="portrait" r:id="rId19"/>
      <headerFooter alignWithMargins="0"/>
    </customSheetView>
    <customSheetView guid="{B835C05C-B615-4DCB-982D-4519616B3CD8}" showGridLines="0" printArea="1" view="pageBreakPreview">
      <selection activeCell="D10" sqref="D10:G10"/>
      <pageMargins left="0" right="0" top="0" bottom="0" header="0" footer="0"/>
      <pageSetup orientation="portrait" r:id="rId20"/>
      <headerFooter alignWithMargins="0"/>
    </customSheetView>
    <customSheetView guid="{17F5C48B-526E-48D2-9F97-823D578F9893}" showGridLines="0" printArea="1" view="pageBreakPreview" topLeftCell="A15">
      <selection activeCell="D34" sqref="D34:G34"/>
      <pageMargins left="0" right="0" top="0" bottom="0" header="0" footer="0"/>
      <pageSetup orientation="portrait" r:id="rId21"/>
      <headerFooter alignWithMargins="0"/>
    </customSheetView>
    <customSheetView guid="{7F1A5DE7-1043-4C11-AB2C-CC6BC6A0F482}" showGridLines="0" printArea="1" view="pageBreakPreview">
      <selection activeCell="D34" sqref="D34:G34"/>
      <pageMargins left="0" right="0" top="0" bottom="0" header="0" footer="0"/>
      <pageSetup orientation="portrait" r:id="rId22"/>
      <headerFooter alignWithMargins="0"/>
    </customSheetView>
    <customSheetView guid="{75D87FDD-0292-4E5A-8E8F-63018B009393}" showGridLines="0" printArea="1" hiddenRows="1" view="pageBreakPreview" topLeftCell="A10">
      <selection activeCell="D12" sqref="D12:G12"/>
      <pageMargins left="0" right="0" top="0" bottom="0" header="0" footer="0"/>
      <pageSetup orientation="portrait" r:id="rId23"/>
      <headerFooter alignWithMargins="0"/>
    </customSheetView>
  </customSheetViews>
  <mergeCells count="24">
    <mergeCell ref="B1:G1"/>
    <mergeCell ref="B2:G2"/>
    <mergeCell ref="B4:G4"/>
    <mergeCell ref="D6:G6"/>
    <mergeCell ref="D7:G7"/>
    <mergeCell ref="D20:G20"/>
    <mergeCell ref="D19:G19"/>
    <mergeCell ref="D26:G26"/>
    <mergeCell ref="D27:G27"/>
    <mergeCell ref="D22:G22"/>
    <mergeCell ref="D21:G21"/>
    <mergeCell ref="D9:G9"/>
    <mergeCell ref="D10:G10"/>
    <mergeCell ref="D11:G11"/>
    <mergeCell ref="D12:G12"/>
    <mergeCell ref="D17:G17"/>
    <mergeCell ref="D16:G16"/>
    <mergeCell ref="D14:G14"/>
    <mergeCell ref="D15:G15"/>
    <mergeCell ref="D28:G28"/>
    <mergeCell ref="D29:G29"/>
    <mergeCell ref="D30:G30"/>
    <mergeCell ref="D31:G31"/>
    <mergeCell ref="D34:G34"/>
  </mergeCells>
  <phoneticPr fontId="32" type="noConversion"/>
  <conditionalFormatting sqref="B14:C17">
    <cfRule type="expression" dxfId="25" priority="8" stopIfTrue="1">
      <formula>$AA$6&lt;1</formula>
    </cfRule>
  </conditionalFormatting>
  <conditionalFormatting sqref="B19:C22">
    <cfRule type="expression" dxfId="24" priority="7" stopIfTrue="1">
      <formula>$AA$6&lt;2</formula>
    </cfRule>
  </conditionalFormatting>
  <conditionalFormatting sqref="B7:G7">
    <cfRule type="expression" dxfId="23" priority="10" stopIfTrue="1">
      <formula>$D$6="Sole Bidder"</formula>
    </cfRule>
  </conditionalFormatting>
  <conditionalFormatting sqref="D14:G17">
    <cfRule type="expression" dxfId="22" priority="2" stopIfTrue="1">
      <formula>$AA$6&lt;1</formula>
    </cfRule>
  </conditionalFormatting>
  <conditionalFormatting sqref="D19:G22">
    <cfRule type="expression" dxfId="21" priority="1" stopIfTrue="1">
      <formula>$AA$6&lt;2</formula>
    </cfRule>
  </conditionalFormatting>
  <dataValidations count="5">
    <dataValidation type="list" allowBlank="1" showInputMessage="1" showErrorMessage="1" sqref="D7:G7" xr:uid="{00000000-0002-0000-0300-000000000000}">
      <formula1>$AB$2:$AB$3</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"2021,2022,2023,2024,2025"</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4"/>
  <headerFooter alignWithMargins="0"/>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fitToPage="1"/>
  </sheetPr>
  <dimension ref="A1:Z130"/>
  <sheetViews>
    <sheetView view="pageBreakPreview" topLeftCell="A16" zoomScale="70" zoomScaleNormal="100" zoomScaleSheetLayoutView="70" workbookViewId="0">
      <selection activeCell="A16" sqref="A16:O16"/>
    </sheetView>
  </sheetViews>
  <sheetFormatPr defaultColWidth="9" defaultRowHeight="19.5"/>
  <cols>
    <col min="1" max="1" width="9" style="602" customWidth="1"/>
    <col min="2" max="2" width="15.125" style="602" hidden="1" customWidth="1"/>
    <col min="3" max="3" width="9.625" style="602" hidden="1" customWidth="1"/>
    <col min="4" max="4" width="45" style="602" hidden="1" customWidth="1"/>
    <col min="5" max="5" width="15.625" style="602" hidden="1" customWidth="1"/>
    <col min="6" max="6" width="14.625" style="602" customWidth="1"/>
    <col min="7" max="7" width="17.125" style="603" customWidth="1"/>
    <col min="8" max="8" width="11" style="602" customWidth="1"/>
    <col min="9" max="9" width="15.375" style="602" customWidth="1"/>
    <col min="10" max="10" width="62.625" style="600" customWidth="1"/>
    <col min="11" max="11" width="11.625" style="602" customWidth="1"/>
    <col min="12" max="12" width="10.5" style="603" customWidth="1"/>
    <col min="13" max="13" width="17.625" style="600" customWidth="1"/>
    <col min="14" max="14" width="25.125" style="600" customWidth="1"/>
    <col min="15" max="15" width="26" style="714" customWidth="1"/>
    <col min="16" max="16" width="19.625" style="597" customWidth="1"/>
    <col min="17" max="17" width="14.125" style="597" customWidth="1"/>
    <col min="18" max="18" width="11.375" style="598" customWidth="1"/>
    <col min="19" max="19" width="13.625" style="598" customWidth="1"/>
    <col min="20" max="20" width="9" style="599" customWidth="1"/>
    <col min="21" max="21" width="19.875" style="599" customWidth="1"/>
    <col min="22" max="26" width="9" style="599" customWidth="1"/>
    <col min="27" max="27" width="9" style="600" customWidth="1"/>
    <col min="28" max="16384" width="9" style="600"/>
  </cols>
  <sheetData>
    <row r="1" spans="1:19" ht="18" customHeight="1">
      <c r="A1" s="591" t="str">
        <f>Cover!B3</f>
        <v>SR-II/C&amp;M/WC-4384/2025</v>
      </c>
      <c r="B1" s="591"/>
      <c r="C1" s="591"/>
      <c r="D1" s="591"/>
      <c r="E1" s="591"/>
      <c r="F1" s="591"/>
      <c r="G1" s="594"/>
      <c r="H1" s="591"/>
      <c r="I1" s="593"/>
      <c r="J1" s="592"/>
      <c r="K1" s="593"/>
      <c r="L1" s="594"/>
      <c r="M1" s="595"/>
      <c r="N1" s="596" t="s">
        <v>79</v>
      </c>
    </row>
    <row r="2" spans="1:19" ht="14.1" customHeight="1">
      <c r="A2" s="601"/>
      <c r="B2" s="601"/>
      <c r="C2" s="601"/>
      <c r="D2" s="601"/>
      <c r="E2" s="601"/>
      <c r="F2" s="601"/>
      <c r="H2" s="601"/>
    </row>
    <row r="3" spans="1:19" ht="37.5" customHeight="1">
      <c r="A3" s="949" t="str">
        <f>Basic!B1</f>
        <v>Construction of additional store building at Tuticorin GIS</v>
      </c>
      <c r="B3" s="949"/>
      <c r="C3" s="949"/>
      <c r="D3" s="949"/>
      <c r="E3" s="949"/>
      <c r="F3" s="949"/>
      <c r="G3" s="949"/>
      <c r="H3" s="949"/>
      <c r="I3" s="949"/>
      <c r="J3" s="949"/>
      <c r="K3" s="949"/>
      <c r="L3" s="949"/>
      <c r="M3" s="949"/>
      <c r="N3" s="949"/>
      <c r="O3" s="715"/>
    </row>
    <row r="4" spans="1:19">
      <c r="A4" s="665"/>
      <c r="B4" s="665"/>
      <c r="C4" s="665"/>
      <c r="D4" s="665"/>
      <c r="E4" s="665"/>
      <c r="F4" s="665"/>
      <c r="G4" s="670"/>
      <c r="H4" s="665"/>
      <c r="I4" s="665"/>
      <c r="J4" s="665"/>
      <c r="K4" s="665"/>
      <c r="L4" s="665"/>
      <c r="M4" s="665"/>
      <c r="N4" s="665"/>
      <c r="O4" s="716"/>
    </row>
    <row r="5" spans="1:19" ht="21.95" customHeight="1">
      <c r="A5" s="959" t="s">
        <v>80</v>
      </c>
      <c r="B5" s="959"/>
      <c r="C5" s="959"/>
      <c r="D5" s="959"/>
      <c r="E5" s="959"/>
      <c r="F5" s="959"/>
      <c r="G5" s="959"/>
      <c r="H5" s="959"/>
      <c r="I5" s="959"/>
      <c r="J5" s="959"/>
      <c r="K5" s="959"/>
      <c r="L5" s="959"/>
      <c r="M5" s="959"/>
      <c r="N5" s="959"/>
      <c r="O5" s="959"/>
    </row>
    <row r="6" spans="1:19" ht="14.1" customHeight="1"/>
    <row r="7" spans="1:19" ht="18" customHeight="1">
      <c r="A7" s="604" t="str">
        <f>"Bidder’s Name and Address (" &amp; MID('Names of Bidder'!B9,9, 20) &amp; ") :"</f>
        <v>Bidder’s Name and Address (Bidder) :</v>
      </c>
      <c r="B7" s="604"/>
      <c r="C7" s="604"/>
      <c r="D7" s="604"/>
      <c r="E7" s="604"/>
      <c r="F7" s="604"/>
      <c r="G7" s="607"/>
      <c r="H7" s="604"/>
      <c r="I7" s="606"/>
      <c r="J7" s="605"/>
      <c r="K7" s="606"/>
      <c r="L7" s="607"/>
      <c r="M7" s="608" t="s">
        <v>81</v>
      </c>
      <c r="O7" s="717"/>
    </row>
    <row r="8" spans="1:19">
      <c r="A8" s="960" t="str">
        <f>IF('Names of Bidder'!D9="", "", IF('Names of Bidder'!D6= "JV (Joint Venture)", "JV of " &amp;#REF!, ""))</f>
        <v/>
      </c>
      <c r="B8" s="960"/>
      <c r="C8" s="960"/>
      <c r="D8" s="960"/>
      <c r="E8" s="960"/>
      <c r="F8" s="960"/>
      <c r="G8" s="960"/>
      <c r="H8" s="960"/>
      <c r="I8" s="960"/>
      <c r="J8" s="960"/>
      <c r="K8" s="960"/>
      <c r="L8" s="960"/>
      <c r="M8" s="609" t="s">
        <v>82</v>
      </c>
      <c r="O8" s="717"/>
    </row>
    <row r="9" spans="1:19">
      <c r="A9" s="604" t="s">
        <v>83</v>
      </c>
      <c r="B9" s="604"/>
      <c r="C9" s="604"/>
      <c r="D9" s="604"/>
      <c r="E9" s="604"/>
      <c r="F9" s="604"/>
      <c r="G9" s="945" t="str">
        <f>IF('Names of Bidder'!D9=0, "", 'Names of Bidder'!D9)</f>
        <v/>
      </c>
      <c r="H9" s="945"/>
      <c r="I9" s="945"/>
      <c r="M9" s="950" t="s">
        <v>84</v>
      </c>
      <c r="N9" s="950"/>
      <c r="O9" s="717"/>
    </row>
    <row r="10" spans="1:19" ht="18" customHeight="1">
      <c r="A10" s="604" t="s">
        <v>85</v>
      </c>
      <c r="B10" s="604"/>
      <c r="C10" s="604"/>
      <c r="D10" s="604"/>
      <c r="E10" s="604"/>
      <c r="F10" s="604"/>
      <c r="G10" s="945" t="str">
        <f>IF('Names of Bidder'!D10=0, "", 'Names of Bidder'!D10)</f>
        <v/>
      </c>
      <c r="H10" s="945"/>
      <c r="I10" s="945"/>
      <c r="M10" s="945" t="s">
        <v>86</v>
      </c>
      <c r="N10" s="945"/>
      <c r="O10" s="717"/>
    </row>
    <row r="11" spans="1:19" ht="18" customHeight="1">
      <c r="A11" s="605"/>
      <c r="B11" s="605"/>
      <c r="C11" s="605"/>
      <c r="D11" s="605"/>
      <c r="E11" s="605"/>
      <c r="F11" s="605"/>
      <c r="G11" s="945" t="str">
        <f>IF('Names of Bidder'!D11=0, "", 'Names of Bidder'!D11)</f>
        <v/>
      </c>
      <c r="H11" s="945"/>
      <c r="I11" s="945"/>
      <c r="M11" s="945" t="s">
        <v>87</v>
      </c>
      <c r="N11" s="945"/>
      <c r="O11" s="717"/>
    </row>
    <row r="12" spans="1:19" ht="18" customHeight="1">
      <c r="A12" s="605"/>
      <c r="B12" s="605"/>
      <c r="C12" s="605"/>
      <c r="D12" s="605"/>
      <c r="E12" s="605"/>
      <c r="F12" s="605"/>
      <c r="G12" s="945" t="str">
        <f>IF('Names of Bidder'!D12=0, "", 'Names of Bidder'!D12)</f>
        <v/>
      </c>
      <c r="H12" s="945"/>
      <c r="I12" s="945"/>
      <c r="M12" s="609" t="s">
        <v>88</v>
      </c>
      <c r="O12" s="717"/>
    </row>
    <row r="13" spans="1:19" ht="14.1" customHeight="1">
      <c r="A13" s="605"/>
      <c r="B13" s="605"/>
      <c r="C13" s="605"/>
      <c r="D13" s="605"/>
      <c r="E13" s="605"/>
      <c r="F13" s="605"/>
      <c r="G13" s="611"/>
      <c r="H13" s="605"/>
      <c r="I13" s="610"/>
      <c r="J13" s="605"/>
      <c r="K13" s="610"/>
      <c r="L13" s="611"/>
      <c r="M13" s="604"/>
      <c r="N13" s="268"/>
      <c r="O13" s="718"/>
    </row>
    <row r="14" spans="1:19" s="700" customFormat="1" ht="25.5" hidden="1" customHeight="1">
      <c r="A14" s="958" t="s">
        <v>89</v>
      </c>
      <c r="B14" s="958"/>
      <c r="C14" s="958"/>
      <c r="D14" s="958"/>
      <c r="E14" s="958"/>
      <c r="F14" s="958"/>
      <c r="G14" s="958"/>
      <c r="H14" s="958"/>
      <c r="I14" s="958"/>
      <c r="J14" s="958"/>
      <c r="K14" s="958"/>
      <c r="L14" s="958"/>
      <c r="M14" s="958"/>
      <c r="N14" s="958"/>
      <c r="O14" s="958"/>
      <c r="P14" s="698"/>
      <c r="Q14" s="698"/>
      <c r="R14" s="699"/>
      <c r="S14" s="699"/>
    </row>
    <row r="15" spans="1:19" ht="19.5" customHeight="1" thickBot="1">
      <c r="M15" s="743"/>
      <c r="N15" s="744" t="s">
        <v>90</v>
      </c>
      <c r="S15" s="602"/>
    </row>
    <row r="16" spans="1:19" ht="129.75" customHeight="1">
      <c r="A16" s="780" t="s">
        <v>91</v>
      </c>
      <c r="B16" s="781" t="s">
        <v>92</v>
      </c>
      <c r="C16" s="781" t="s">
        <v>93</v>
      </c>
      <c r="D16" s="781" t="s">
        <v>94</v>
      </c>
      <c r="E16" s="781" t="s">
        <v>95</v>
      </c>
      <c r="F16" s="780" t="s">
        <v>96</v>
      </c>
      <c r="G16" s="782" t="s">
        <v>97</v>
      </c>
      <c r="H16" s="780" t="s">
        <v>98</v>
      </c>
      <c r="I16" s="780" t="s">
        <v>99</v>
      </c>
      <c r="J16" s="783" t="s">
        <v>100</v>
      </c>
      <c r="K16" s="784" t="s">
        <v>101</v>
      </c>
      <c r="L16" s="785" t="s">
        <v>102</v>
      </c>
      <c r="M16" s="780" t="s">
        <v>103</v>
      </c>
      <c r="N16" s="780" t="s">
        <v>104</v>
      </c>
      <c r="O16" s="786" t="s">
        <v>105</v>
      </c>
      <c r="S16" s="602"/>
    </row>
    <row r="17" spans="1:26" ht="18" customHeight="1">
      <c r="A17" s="614">
        <v>1</v>
      </c>
      <c r="B17" s="614">
        <v>2</v>
      </c>
      <c r="C17" s="614">
        <v>3</v>
      </c>
      <c r="D17" s="614">
        <v>4</v>
      </c>
      <c r="E17" s="614">
        <v>5</v>
      </c>
      <c r="F17" s="614">
        <v>6</v>
      </c>
      <c r="G17" s="615">
        <v>7</v>
      </c>
      <c r="H17" s="614">
        <v>8</v>
      </c>
      <c r="I17" s="614">
        <v>9</v>
      </c>
      <c r="J17" s="614">
        <v>10</v>
      </c>
      <c r="K17" s="614">
        <v>11</v>
      </c>
      <c r="L17" s="615">
        <v>12</v>
      </c>
      <c r="M17" s="614">
        <v>13</v>
      </c>
      <c r="N17" s="614" t="s">
        <v>106</v>
      </c>
      <c r="O17" s="719">
        <v>11</v>
      </c>
    </row>
    <row r="18" spans="1:26" s="711" customFormat="1" ht="90" customHeight="1">
      <c r="A18" s="745">
        <v>1</v>
      </c>
      <c r="B18" s="709">
        <v>7000005840</v>
      </c>
      <c r="C18" s="709">
        <v>20</v>
      </c>
      <c r="D18" s="709" t="s">
        <v>107</v>
      </c>
      <c r="E18" s="709"/>
      <c r="F18" s="759">
        <v>76169990</v>
      </c>
      <c r="G18" s="759"/>
      <c r="H18" s="760">
        <v>0.18</v>
      </c>
      <c r="I18" s="761"/>
      <c r="J18" s="762" t="s">
        <v>108</v>
      </c>
      <c r="K18" s="763" t="s">
        <v>109</v>
      </c>
      <c r="L18" s="764">
        <v>1300</v>
      </c>
      <c r="M18" s="765"/>
      <c r="N18" s="766" t="str">
        <f>IF(M18=0, "Included",IF(ISERROR(L18*M18), M18, L18*M18))</f>
        <v>Included</v>
      </c>
      <c r="O18" s="767">
        <f t="shared" ref="O18:O20" si="0">R18</f>
        <v>0</v>
      </c>
      <c r="P18" s="710"/>
      <c r="Q18" s="711">
        <f t="shared" ref="Q18:Q20" si="1">IF(N18="Included",0,N18)</f>
        <v>0</v>
      </c>
      <c r="R18" s="712">
        <f>IF(I18="", Q18*H18,I18*Q18)</f>
        <v>0</v>
      </c>
      <c r="S18" s="712"/>
    </row>
    <row r="19" spans="1:26" s="711" customFormat="1" ht="129.75" customHeight="1">
      <c r="A19" s="745">
        <v>2</v>
      </c>
      <c r="B19" s="709"/>
      <c r="C19" s="709"/>
      <c r="D19" s="709"/>
      <c r="E19" s="709"/>
      <c r="F19" s="759">
        <v>76169990</v>
      </c>
      <c r="G19" s="759"/>
      <c r="H19" s="760">
        <v>0.18</v>
      </c>
      <c r="I19" s="761"/>
      <c r="J19" s="762" t="s">
        <v>110</v>
      </c>
      <c r="K19" s="763" t="s">
        <v>109</v>
      </c>
      <c r="L19" s="764">
        <v>1300</v>
      </c>
      <c r="M19" s="765"/>
      <c r="N19" s="766" t="str">
        <f t="shared" ref="N19:N20" si="2">IF(M19=0, "Included",IF(ISERROR(L19*M19), M19, L19*M19))</f>
        <v>Included</v>
      </c>
      <c r="O19" s="767">
        <f t="shared" si="0"/>
        <v>0</v>
      </c>
      <c r="P19" s="710"/>
      <c r="Q19" s="711">
        <f t="shared" si="1"/>
        <v>0</v>
      </c>
      <c r="R19" s="712">
        <f t="shared" ref="R19:R20" si="3">IF(I19="", Q19*H19,I19*Q19)</f>
        <v>0</v>
      </c>
      <c r="S19" s="712"/>
    </row>
    <row r="20" spans="1:26" s="711" customFormat="1" ht="114.75" customHeight="1">
      <c r="A20" s="745">
        <v>3</v>
      </c>
      <c r="B20" s="709"/>
      <c r="C20" s="709"/>
      <c r="D20" s="709"/>
      <c r="E20" s="709"/>
      <c r="F20" s="759">
        <v>76169990</v>
      </c>
      <c r="G20" s="759"/>
      <c r="H20" s="760">
        <v>0.18</v>
      </c>
      <c r="I20" s="761"/>
      <c r="J20" s="762" t="s">
        <v>111</v>
      </c>
      <c r="K20" s="763" t="s">
        <v>109</v>
      </c>
      <c r="L20" s="764">
        <v>23400</v>
      </c>
      <c r="M20" s="765"/>
      <c r="N20" s="766" t="str">
        <f t="shared" si="2"/>
        <v>Included</v>
      </c>
      <c r="O20" s="767">
        <f t="shared" si="0"/>
        <v>0</v>
      </c>
      <c r="P20" s="710"/>
      <c r="Q20" s="711">
        <f t="shared" si="1"/>
        <v>0</v>
      </c>
      <c r="R20" s="712">
        <f t="shared" si="3"/>
        <v>0</v>
      </c>
      <c r="S20" s="712"/>
    </row>
    <row r="21" spans="1:26" ht="47.25" customHeight="1">
      <c r="A21" s="690"/>
      <c r="B21" s="691"/>
      <c r="C21" s="691"/>
      <c r="D21" s="691"/>
      <c r="E21" s="691"/>
      <c r="F21" s="691"/>
      <c r="G21" s="692"/>
      <c r="H21" s="691"/>
      <c r="I21" s="691"/>
      <c r="J21" s="701" t="s">
        <v>112</v>
      </c>
      <c r="K21" s="702"/>
      <c r="L21" s="703"/>
      <c r="M21" s="704"/>
      <c r="N21" s="742">
        <f>SUM(N18:N20)</f>
        <v>0</v>
      </c>
      <c r="O21" s="772">
        <f>SUM(O18:O20)</f>
        <v>0</v>
      </c>
      <c r="R21" s="617"/>
      <c r="S21" s="597"/>
      <c r="T21" s="600"/>
      <c r="U21" s="600"/>
      <c r="V21" s="600"/>
      <c r="W21" s="600"/>
      <c r="X21" s="600"/>
      <c r="Y21" s="600"/>
      <c r="Z21" s="600"/>
    </row>
    <row r="22" spans="1:26" ht="35.25" hidden="1" customHeight="1">
      <c r="A22" s="693"/>
      <c r="B22" s="694"/>
      <c r="C22" s="694"/>
      <c r="D22" s="694"/>
      <c r="E22" s="694"/>
      <c r="F22" s="694"/>
      <c r="G22" s="695"/>
      <c r="H22" s="694"/>
      <c r="I22" s="694"/>
      <c r="J22" s="952" t="s">
        <v>113</v>
      </c>
      <c r="K22" s="953"/>
      <c r="L22" s="954"/>
      <c r="M22" s="705"/>
      <c r="N22" s="706">
        <f>'Sch-7'!F20</f>
        <v>0</v>
      </c>
      <c r="O22" s="720"/>
      <c r="T22" s="600"/>
      <c r="U22" s="600"/>
      <c r="V22" s="600"/>
      <c r="W22" s="600"/>
      <c r="X22" s="600"/>
      <c r="Y22" s="600"/>
      <c r="Z22" s="600"/>
    </row>
    <row r="23" spans="1:26" ht="45.75" hidden="1" customHeight="1">
      <c r="A23" s="696"/>
      <c r="B23" s="696"/>
      <c r="C23" s="696"/>
      <c r="D23" s="696"/>
      <c r="E23" s="696"/>
      <c r="F23" s="696"/>
      <c r="G23" s="697"/>
      <c r="H23" s="696"/>
      <c r="I23" s="696"/>
      <c r="J23" s="956" t="s">
        <v>114</v>
      </c>
      <c r="K23" s="956"/>
      <c r="L23" s="956"/>
      <c r="M23" s="707"/>
      <c r="N23" s="708">
        <f>N21+N22</f>
        <v>0</v>
      </c>
      <c r="O23" s="721">
        <f>+O21</f>
        <v>0</v>
      </c>
      <c r="T23" s="600"/>
      <c r="U23" s="674" t="s">
        <v>115</v>
      </c>
      <c r="V23" s="600"/>
      <c r="W23" s="600"/>
      <c r="X23" s="600"/>
      <c r="Y23" s="600"/>
      <c r="Z23" s="600"/>
    </row>
    <row r="24" spans="1:26" ht="25.5" hidden="1" customHeight="1">
      <c r="A24" s="682"/>
      <c r="B24" s="682"/>
      <c r="C24" s="682"/>
      <c r="D24" s="682"/>
      <c r="E24" s="682"/>
      <c r="F24" s="682"/>
      <c r="G24" s="683"/>
      <c r="H24" s="682"/>
      <c r="I24" s="682"/>
      <c r="K24" s="684"/>
      <c r="L24" s="684"/>
      <c r="M24" s="685"/>
      <c r="N24" s="676"/>
      <c r="O24" s="722"/>
      <c r="T24" s="600"/>
      <c r="V24" s="600"/>
      <c r="W24" s="600"/>
      <c r="X24" s="600"/>
      <c r="Y24" s="600"/>
      <c r="Z24" s="600"/>
    </row>
    <row r="25" spans="1:26" ht="16.5" hidden="1" customHeight="1">
      <c r="A25" s="957"/>
      <c r="B25" s="957"/>
      <c r="C25" s="957"/>
      <c r="D25" s="957"/>
      <c r="E25" s="957"/>
      <c r="F25" s="957"/>
      <c r="G25" s="957"/>
      <c r="H25" s="957"/>
      <c r="I25" s="957"/>
      <c r="J25" s="957"/>
      <c r="K25" s="957"/>
      <c r="L25" s="957"/>
      <c r="M25" s="957"/>
      <c r="N25" s="957"/>
      <c r="O25" s="957"/>
      <c r="T25" s="600"/>
      <c r="U25" s="600"/>
      <c r="V25" s="600"/>
      <c r="W25" s="600"/>
      <c r="X25" s="600"/>
      <c r="Y25" s="600"/>
      <c r="Z25" s="600"/>
    </row>
    <row r="26" spans="1:26" ht="27" hidden="1" customHeight="1">
      <c r="A26" s="617" t="s">
        <v>116</v>
      </c>
      <c r="B26" s="617"/>
      <c r="C26" s="617" t="s">
        <v>117</v>
      </c>
      <c r="D26" s="617"/>
      <c r="E26" s="617"/>
      <c r="F26" s="689"/>
      <c r="G26" s="689"/>
      <c r="H26" s="689"/>
      <c r="I26" s="689"/>
      <c r="J26" s="689"/>
      <c r="K26" s="689"/>
      <c r="L26" s="689"/>
      <c r="M26" s="689"/>
      <c r="N26" s="689"/>
      <c r="O26" s="723"/>
      <c r="P26" s="675"/>
      <c r="Q26" s="669"/>
      <c r="T26" s="600"/>
      <c r="U26" s="600"/>
      <c r="V26" s="600"/>
      <c r="W26" s="600"/>
      <c r="X26" s="600"/>
      <c r="Y26" s="600"/>
      <c r="Z26" s="600"/>
    </row>
    <row r="27" spans="1:26" ht="52.5" customHeight="1">
      <c r="A27" s="680" t="s">
        <v>118</v>
      </c>
      <c r="B27" s="680"/>
      <c r="C27" s="951" t="s">
        <v>119</v>
      </c>
      <c r="D27" s="951"/>
      <c r="E27" s="951"/>
      <c r="F27" s="951"/>
      <c r="G27" s="951"/>
      <c r="H27" s="951"/>
      <c r="I27" s="951"/>
      <c r="J27" s="951"/>
      <c r="K27" s="951"/>
      <c r="L27" s="951"/>
      <c r="M27" s="951"/>
      <c r="N27" s="951"/>
      <c r="O27" s="723"/>
      <c r="P27" s="675"/>
      <c r="Q27" s="669"/>
      <c r="T27" s="600"/>
      <c r="U27" s="600"/>
      <c r="V27" s="600"/>
      <c r="W27" s="600"/>
      <c r="X27" s="600"/>
      <c r="Y27" s="600"/>
      <c r="Z27" s="600"/>
    </row>
    <row r="28" spans="1:26" ht="21.75" customHeight="1">
      <c r="A28" s="618" t="s">
        <v>120</v>
      </c>
      <c r="B28" s="618"/>
      <c r="C28" s="618"/>
      <c r="D28" s="618"/>
      <c r="E28" s="618"/>
      <c r="F28" s="619" t="str">
        <f>'Names of Bidder'!D33&amp;"-"&amp; 'Names of Bidder'!E33&amp;"-" &amp;'Names of Bidder'!F33</f>
        <v>--2025</v>
      </c>
      <c r="H28" s="618"/>
      <c r="I28" s="616"/>
      <c r="K28" s="620"/>
      <c r="L28" s="621"/>
      <c r="O28" s="724"/>
      <c r="T28" s="600"/>
      <c r="U28" s="600"/>
      <c r="V28" s="600"/>
      <c r="W28" s="600"/>
      <c r="X28" s="600"/>
      <c r="Y28" s="600"/>
      <c r="Z28" s="600"/>
    </row>
    <row r="29" spans="1:26" ht="33">
      <c r="A29" s="618" t="s">
        <v>121</v>
      </c>
      <c r="B29" s="618"/>
      <c r="C29" s="618"/>
      <c r="D29" s="618"/>
      <c r="E29" s="618"/>
      <c r="F29" s="619" t="str">
        <f>IF('Names of Bidder'!D34=0, "", 'Names of Bidder'!D34)</f>
        <v/>
      </c>
      <c r="H29" s="618"/>
      <c r="I29" s="616"/>
      <c r="J29" s="713"/>
      <c r="K29" s="961" t="s">
        <v>122</v>
      </c>
      <c r="L29" s="961"/>
      <c r="M29" s="622" t="str">
        <f>IF('Names of Bidder'!D26=0, "", 'Names of Bidder'!D26)</f>
        <v/>
      </c>
      <c r="O29" s="724"/>
      <c r="T29" s="600"/>
      <c r="U29" s="600"/>
      <c r="V29" s="600"/>
      <c r="W29" s="600"/>
      <c r="X29" s="600"/>
      <c r="Y29" s="600"/>
      <c r="Z29" s="600"/>
    </row>
    <row r="30" spans="1:26" ht="22.5" customHeight="1">
      <c r="A30" s="598"/>
      <c r="B30" s="598"/>
      <c r="C30" s="598"/>
      <c r="D30" s="598"/>
      <c r="E30" s="598"/>
      <c r="F30" s="598"/>
      <c r="G30" s="671"/>
      <c r="H30" s="598"/>
      <c r="I30" s="598"/>
      <c r="J30" s="599"/>
      <c r="K30" s="961" t="s">
        <v>123</v>
      </c>
      <c r="L30" s="961"/>
      <c r="M30" s="622" t="str">
        <f>IF('Names of Bidder'!D27=0, "", 'Names of Bidder'!D27)</f>
        <v/>
      </c>
      <c r="N30" s="599"/>
      <c r="O30" s="725"/>
      <c r="T30" s="600"/>
      <c r="U30" s="600"/>
      <c r="V30" s="600"/>
      <c r="W30" s="600"/>
      <c r="X30" s="600"/>
      <c r="Y30" s="600"/>
      <c r="Z30" s="600"/>
    </row>
    <row r="31" spans="1:26" ht="33.6" customHeight="1">
      <c r="A31" s="623"/>
      <c r="B31" s="623"/>
      <c r="C31" s="623"/>
      <c r="D31" s="623"/>
      <c r="E31" s="623"/>
      <c r="F31" s="623"/>
      <c r="G31" s="626"/>
      <c r="H31" s="623"/>
      <c r="I31" s="623"/>
      <c r="J31" s="624"/>
      <c r="K31" s="623"/>
      <c r="L31" s="621"/>
      <c r="M31" s="625"/>
      <c r="N31" s="624"/>
      <c r="O31" s="726"/>
      <c r="T31" s="600"/>
      <c r="U31" s="600"/>
      <c r="V31" s="600"/>
      <c r="W31" s="600"/>
      <c r="X31" s="600"/>
      <c r="Y31" s="600"/>
      <c r="Z31" s="600"/>
    </row>
    <row r="32" spans="1:26">
      <c r="A32" s="623"/>
      <c r="B32" s="623"/>
      <c r="C32" s="623"/>
      <c r="D32" s="623"/>
      <c r="E32" s="623"/>
      <c r="F32" s="623"/>
      <c r="G32" s="626"/>
      <c r="H32" s="623"/>
      <c r="I32" s="623"/>
      <c r="J32" s="624"/>
      <c r="K32" s="623"/>
      <c r="L32" s="626"/>
      <c r="M32" s="624"/>
      <c r="N32" s="624"/>
      <c r="O32" s="726"/>
      <c r="T32" s="600"/>
      <c r="U32" s="600"/>
      <c r="V32" s="600"/>
      <c r="W32" s="600"/>
      <c r="X32" s="600"/>
      <c r="Y32" s="600"/>
      <c r="Z32" s="600"/>
    </row>
    <row r="33" spans="1:26">
      <c r="A33" s="623"/>
      <c r="B33" s="623"/>
      <c r="C33" s="623"/>
      <c r="D33" s="623"/>
      <c r="E33" s="623"/>
      <c r="F33" s="623"/>
      <c r="G33" s="626"/>
      <c r="H33" s="623"/>
      <c r="I33" s="623"/>
      <c r="J33" s="624"/>
      <c r="K33" s="623"/>
      <c r="L33" s="626"/>
      <c r="M33" s="624"/>
      <c r="N33" s="624"/>
      <c r="O33" s="726"/>
      <c r="T33" s="600"/>
      <c r="U33" s="600"/>
      <c r="V33" s="600"/>
      <c r="W33" s="600"/>
      <c r="X33" s="600"/>
      <c r="Y33" s="600"/>
      <c r="Z33" s="600"/>
    </row>
    <row r="34" spans="1:26">
      <c r="A34" s="623"/>
      <c r="B34" s="623"/>
      <c r="C34" s="623"/>
      <c r="D34" s="623"/>
      <c r="E34" s="623"/>
      <c r="F34" s="623"/>
      <c r="G34" s="626"/>
      <c r="H34" s="623"/>
      <c r="I34" s="623"/>
      <c r="J34" s="624"/>
      <c r="K34" s="623"/>
      <c r="L34" s="626"/>
      <c r="M34" s="624"/>
      <c r="N34" s="624"/>
      <c r="O34" s="726"/>
      <c r="T34" s="600"/>
      <c r="U34" s="600"/>
      <c r="V34" s="600"/>
      <c r="W34" s="600"/>
      <c r="X34" s="600"/>
      <c r="Y34" s="600"/>
      <c r="Z34" s="600"/>
    </row>
    <row r="35" spans="1:26">
      <c r="A35" s="623"/>
      <c r="B35" s="623"/>
      <c r="C35" s="623"/>
      <c r="D35" s="623"/>
      <c r="E35" s="623"/>
      <c r="F35" s="623"/>
      <c r="G35" s="626"/>
      <c r="H35" s="623"/>
      <c r="I35" s="623"/>
      <c r="J35" s="624"/>
      <c r="K35" s="623"/>
      <c r="L35" s="626"/>
      <c r="M35" s="624"/>
      <c r="N35" s="624"/>
      <c r="O35" s="726"/>
      <c r="P35" s="600"/>
      <c r="Q35" s="600"/>
      <c r="R35" s="600"/>
      <c r="S35" s="600"/>
      <c r="T35" s="600"/>
      <c r="U35" s="600"/>
      <c r="V35" s="600"/>
      <c r="W35" s="600"/>
      <c r="X35" s="600"/>
      <c r="Y35" s="600"/>
      <c r="Z35" s="600"/>
    </row>
    <row r="36" spans="1:26">
      <c r="A36" s="623"/>
      <c r="B36" s="623"/>
      <c r="C36" s="623"/>
      <c r="D36" s="623"/>
      <c r="E36" s="623"/>
      <c r="F36" s="623"/>
      <c r="G36" s="626"/>
      <c r="H36" s="623"/>
      <c r="I36" s="623"/>
      <c r="J36" s="624"/>
      <c r="K36" s="623"/>
      <c r="L36" s="626"/>
      <c r="M36" s="624"/>
      <c r="N36" s="624"/>
      <c r="O36" s="726"/>
      <c r="P36" s="600"/>
      <c r="Q36" s="600"/>
      <c r="R36" s="600"/>
      <c r="S36" s="600"/>
      <c r="T36" s="600"/>
      <c r="U36" s="600"/>
      <c r="V36" s="600"/>
      <c r="W36" s="600"/>
      <c r="X36" s="600"/>
      <c r="Y36" s="600"/>
      <c r="Z36" s="600"/>
    </row>
    <row r="37" spans="1:26">
      <c r="A37" s="623"/>
      <c r="B37" s="623"/>
      <c r="C37" s="623"/>
      <c r="D37" s="623"/>
      <c r="E37" s="623"/>
      <c r="F37" s="623"/>
      <c r="G37" s="626"/>
      <c r="H37" s="623"/>
      <c r="I37" s="623"/>
      <c r="J37" s="624"/>
      <c r="K37" s="623"/>
      <c r="L37" s="626"/>
      <c r="M37" s="624"/>
      <c r="N37" s="624"/>
      <c r="O37" s="726"/>
      <c r="P37" s="600"/>
      <c r="Q37" s="600"/>
      <c r="R37" s="600"/>
      <c r="S37" s="600"/>
      <c r="T37" s="600"/>
      <c r="U37" s="600"/>
      <c r="V37" s="600"/>
      <c r="W37" s="600"/>
      <c r="X37" s="600"/>
      <c r="Y37" s="600"/>
      <c r="Z37" s="600"/>
    </row>
    <row r="38" spans="1:26">
      <c r="A38" s="623"/>
      <c r="B38" s="623"/>
      <c r="C38" s="623"/>
      <c r="D38" s="623"/>
      <c r="E38" s="623"/>
      <c r="F38" s="623"/>
      <c r="G38" s="626"/>
      <c r="H38" s="623"/>
      <c r="I38" s="623"/>
      <c r="J38" s="624"/>
      <c r="K38" s="623"/>
      <c r="L38" s="626"/>
      <c r="M38" s="624"/>
      <c r="N38" s="624"/>
      <c r="O38" s="726"/>
      <c r="P38" s="600"/>
      <c r="Q38" s="600"/>
      <c r="R38" s="600"/>
      <c r="S38" s="600"/>
      <c r="T38" s="600"/>
      <c r="U38" s="600"/>
      <c r="V38" s="600"/>
      <c r="W38" s="600"/>
      <c r="X38" s="600"/>
      <c r="Y38" s="600"/>
      <c r="Z38" s="600"/>
    </row>
    <row r="39" spans="1:26">
      <c r="A39" s="623"/>
      <c r="B39" s="623"/>
      <c r="C39" s="623"/>
      <c r="D39" s="623"/>
      <c r="E39" s="623"/>
      <c r="F39" s="623"/>
      <c r="G39" s="626"/>
      <c r="H39" s="623"/>
      <c r="I39" s="623"/>
      <c r="J39" s="624"/>
      <c r="K39" s="623"/>
      <c r="L39" s="626"/>
      <c r="M39" s="624"/>
      <c r="N39" s="624"/>
      <c r="O39" s="726"/>
      <c r="P39" s="600"/>
      <c r="Q39" s="600"/>
      <c r="R39" s="600"/>
      <c r="S39" s="600"/>
      <c r="T39" s="600"/>
      <c r="U39" s="600"/>
      <c r="V39" s="600"/>
      <c r="W39" s="600"/>
      <c r="X39" s="600"/>
      <c r="Y39" s="600"/>
      <c r="Z39" s="600"/>
    </row>
    <row r="40" spans="1:26">
      <c r="A40" s="623"/>
      <c r="B40" s="623"/>
      <c r="C40" s="623"/>
      <c r="D40" s="623"/>
      <c r="E40" s="623"/>
      <c r="F40" s="623"/>
      <c r="G40" s="626"/>
      <c r="H40" s="623"/>
      <c r="I40" s="623"/>
      <c r="J40" s="624"/>
      <c r="K40" s="623"/>
      <c r="L40" s="626"/>
      <c r="M40" s="624"/>
      <c r="N40" s="624"/>
      <c r="O40" s="726"/>
      <c r="P40" s="600"/>
      <c r="Q40" s="600"/>
      <c r="R40" s="600"/>
      <c r="S40" s="600"/>
      <c r="T40" s="600"/>
      <c r="U40" s="600"/>
      <c r="V40" s="600"/>
      <c r="W40" s="600"/>
      <c r="X40" s="600"/>
      <c r="Y40" s="600"/>
      <c r="Z40" s="600"/>
    </row>
    <row r="41" spans="1:26">
      <c r="A41" s="623"/>
      <c r="B41" s="623"/>
      <c r="C41" s="623"/>
      <c r="D41" s="623"/>
      <c r="E41" s="623"/>
      <c r="F41" s="623"/>
      <c r="G41" s="626"/>
      <c r="H41" s="623"/>
      <c r="I41" s="623"/>
      <c r="J41" s="624"/>
      <c r="K41" s="623"/>
      <c r="L41" s="626"/>
      <c r="M41" s="624"/>
      <c r="N41" s="624"/>
      <c r="O41" s="726"/>
      <c r="P41" s="600"/>
      <c r="Q41" s="600"/>
      <c r="R41" s="600"/>
      <c r="S41" s="600"/>
      <c r="T41" s="600"/>
      <c r="U41" s="600"/>
      <c r="V41" s="600"/>
      <c r="W41" s="600"/>
      <c r="X41" s="600"/>
      <c r="Y41" s="600"/>
      <c r="Z41" s="600"/>
    </row>
    <row r="42" spans="1:26">
      <c r="A42" s="623"/>
      <c r="B42" s="623"/>
      <c r="C42" s="623"/>
      <c r="D42" s="623"/>
      <c r="E42" s="623"/>
      <c r="F42" s="623"/>
      <c r="G42" s="626"/>
      <c r="H42" s="623"/>
      <c r="I42" s="623"/>
      <c r="J42" s="624"/>
      <c r="K42" s="623"/>
      <c r="L42" s="626"/>
      <c r="M42" s="624"/>
      <c r="N42" s="624"/>
      <c r="O42" s="726"/>
      <c r="P42" s="600"/>
      <c r="Q42" s="600"/>
      <c r="R42" s="600"/>
      <c r="S42" s="600"/>
      <c r="T42" s="600"/>
      <c r="U42" s="600"/>
      <c r="V42" s="600"/>
      <c r="W42" s="600"/>
      <c r="X42" s="600"/>
      <c r="Y42" s="600"/>
      <c r="Z42" s="600"/>
    </row>
    <row r="43" spans="1:26">
      <c r="A43" s="623"/>
      <c r="B43" s="623"/>
      <c r="C43" s="623"/>
      <c r="D43" s="623"/>
      <c r="E43" s="623"/>
      <c r="F43" s="623"/>
      <c r="G43" s="626"/>
      <c r="H43" s="623"/>
      <c r="I43" s="623"/>
      <c r="J43" s="624"/>
      <c r="K43" s="623"/>
      <c r="L43" s="626"/>
      <c r="M43" s="624"/>
      <c r="N43" s="624"/>
      <c r="O43" s="726"/>
      <c r="P43" s="600"/>
      <c r="Q43" s="600"/>
      <c r="R43" s="600"/>
      <c r="S43" s="600"/>
      <c r="T43" s="600"/>
      <c r="U43" s="600"/>
      <c r="V43" s="600"/>
      <c r="W43" s="600"/>
      <c r="X43" s="600"/>
      <c r="Y43" s="600"/>
      <c r="Z43" s="600"/>
    </row>
    <row r="44" spans="1:26">
      <c r="A44" s="623"/>
      <c r="B44" s="623"/>
      <c r="C44" s="623"/>
      <c r="D44" s="623"/>
      <c r="E44" s="623"/>
      <c r="F44" s="623"/>
      <c r="G44" s="626"/>
      <c r="H44" s="623"/>
      <c r="I44" s="623"/>
      <c r="J44" s="624"/>
      <c r="K44" s="623"/>
      <c r="L44" s="626"/>
      <c r="M44" s="624"/>
      <c r="N44" s="624"/>
      <c r="O44" s="726"/>
      <c r="P44" s="600"/>
      <c r="Q44" s="600"/>
      <c r="R44" s="600"/>
      <c r="S44" s="600"/>
      <c r="T44" s="600"/>
      <c r="U44" s="600"/>
      <c r="V44" s="600"/>
      <c r="W44" s="600"/>
      <c r="X44" s="600"/>
      <c r="Y44" s="600"/>
      <c r="Z44" s="600"/>
    </row>
    <row r="45" spans="1:26">
      <c r="A45" s="623"/>
      <c r="B45" s="623"/>
      <c r="C45" s="623"/>
      <c r="D45" s="623"/>
      <c r="E45" s="623"/>
      <c r="F45" s="623"/>
      <c r="G45" s="626"/>
      <c r="H45" s="623"/>
      <c r="I45" s="623"/>
      <c r="J45" s="624"/>
      <c r="K45" s="623"/>
      <c r="L45" s="626"/>
      <c r="M45" s="624"/>
      <c r="N45" s="624"/>
      <c r="O45" s="726"/>
      <c r="P45" s="600"/>
      <c r="Q45" s="600"/>
      <c r="R45" s="600"/>
      <c r="S45" s="600"/>
      <c r="T45" s="600"/>
      <c r="U45" s="600"/>
      <c r="V45" s="600"/>
      <c r="W45" s="600"/>
      <c r="X45" s="600"/>
      <c r="Y45" s="600"/>
      <c r="Z45" s="600"/>
    </row>
    <row r="46" spans="1:26">
      <c r="A46" s="623"/>
      <c r="B46" s="623"/>
      <c r="C46" s="623"/>
      <c r="D46" s="623"/>
      <c r="E46" s="623"/>
      <c r="F46" s="623"/>
      <c r="G46" s="626"/>
      <c r="H46" s="623"/>
      <c r="I46" s="623"/>
      <c r="J46" s="624"/>
      <c r="K46" s="623"/>
      <c r="L46" s="626"/>
      <c r="M46" s="624"/>
      <c r="N46" s="624"/>
      <c r="O46" s="726"/>
      <c r="P46" s="600"/>
      <c r="Q46" s="600"/>
      <c r="R46" s="600"/>
      <c r="S46" s="600"/>
      <c r="T46" s="600"/>
      <c r="U46" s="600"/>
      <c r="V46" s="600"/>
      <c r="W46" s="600"/>
      <c r="X46" s="600"/>
      <c r="Y46" s="600"/>
      <c r="Z46" s="600"/>
    </row>
    <row r="47" spans="1:26">
      <c r="A47" s="623"/>
      <c r="B47" s="623"/>
      <c r="C47" s="623"/>
      <c r="D47" s="623"/>
      <c r="E47" s="623"/>
      <c r="F47" s="623"/>
      <c r="G47" s="626"/>
      <c r="H47" s="623"/>
      <c r="I47" s="623"/>
      <c r="J47" s="624"/>
      <c r="K47" s="623"/>
      <c r="L47" s="626"/>
      <c r="M47" s="624"/>
      <c r="N47" s="624"/>
      <c r="O47" s="726"/>
      <c r="P47" s="600"/>
      <c r="Q47" s="600"/>
      <c r="R47" s="600"/>
      <c r="S47" s="600"/>
      <c r="T47" s="600"/>
      <c r="U47" s="600"/>
      <c r="V47" s="600"/>
      <c r="W47" s="600"/>
      <c r="X47" s="600"/>
      <c r="Y47" s="600"/>
      <c r="Z47" s="600"/>
    </row>
    <row r="48" spans="1:26">
      <c r="A48" s="623"/>
      <c r="B48" s="623"/>
      <c r="C48" s="623"/>
      <c r="D48" s="623"/>
      <c r="E48" s="623"/>
      <c r="F48" s="623"/>
      <c r="G48" s="626"/>
      <c r="H48" s="623"/>
      <c r="I48" s="623"/>
      <c r="J48" s="624"/>
      <c r="K48" s="623"/>
      <c r="L48" s="626"/>
      <c r="M48" s="624"/>
      <c r="N48" s="624"/>
      <c r="O48" s="726"/>
      <c r="P48" s="600"/>
      <c r="Q48" s="600"/>
      <c r="R48" s="600"/>
      <c r="S48" s="600"/>
      <c r="T48" s="600"/>
      <c r="U48" s="600"/>
      <c r="V48" s="600"/>
      <c r="W48" s="600"/>
      <c r="X48" s="600"/>
      <c r="Y48" s="600"/>
      <c r="Z48" s="600"/>
    </row>
    <row r="49" spans="1:26">
      <c r="A49" s="623"/>
      <c r="B49" s="623"/>
      <c r="C49" s="623"/>
      <c r="D49" s="623"/>
      <c r="E49" s="623"/>
      <c r="F49" s="623"/>
      <c r="G49" s="626"/>
      <c r="H49" s="623"/>
      <c r="I49" s="623"/>
      <c r="J49" s="624"/>
      <c r="K49" s="623"/>
      <c r="L49" s="626"/>
      <c r="M49" s="624"/>
      <c r="N49" s="624"/>
      <c r="O49" s="726"/>
      <c r="P49" s="600"/>
      <c r="Q49" s="600"/>
      <c r="R49" s="600"/>
      <c r="S49" s="600"/>
      <c r="T49" s="600"/>
      <c r="U49" s="600"/>
      <c r="V49" s="600"/>
      <c r="W49" s="600"/>
      <c r="X49" s="600"/>
      <c r="Y49" s="600"/>
      <c r="Z49" s="600"/>
    </row>
    <row r="50" spans="1:26">
      <c r="A50" s="623"/>
      <c r="B50" s="623"/>
      <c r="C50" s="623"/>
      <c r="D50" s="623"/>
      <c r="E50" s="623"/>
      <c r="F50" s="623"/>
      <c r="G50" s="626"/>
      <c r="H50" s="623"/>
      <c r="I50" s="623"/>
      <c r="J50" s="624"/>
      <c r="K50" s="623"/>
      <c r="L50" s="626"/>
      <c r="M50" s="624"/>
      <c r="N50" s="624"/>
      <c r="O50" s="726"/>
      <c r="P50" s="600"/>
      <c r="Q50" s="600"/>
      <c r="R50" s="600"/>
      <c r="S50" s="600"/>
      <c r="T50" s="600"/>
      <c r="U50" s="600"/>
      <c r="V50" s="600"/>
      <c r="W50" s="600"/>
      <c r="X50" s="600"/>
      <c r="Y50" s="600"/>
      <c r="Z50" s="600"/>
    </row>
    <row r="51" spans="1:26">
      <c r="A51" s="623"/>
      <c r="B51" s="623"/>
      <c r="C51" s="623"/>
      <c r="D51" s="623"/>
      <c r="E51" s="623"/>
      <c r="F51" s="623"/>
      <c r="G51" s="626"/>
      <c r="H51" s="623"/>
      <c r="I51" s="623"/>
      <c r="J51" s="624"/>
      <c r="K51" s="623"/>
      <c r="L51" s="626"/>
      <c r="M51" s="624"/>
      <c r="N51" s="624"/>
      <c r="O51" s="726"/>
      <c r="T51" s="600"/>
      <c r="U51" s="600"/>
      <c r="V51" s="600"/>
      <c r="W51" s="600"/>
      <c r="X51" s="600"/>
      <c r="Y51" s="600"/>
      <c r="Z51" s="600"/>
    </row>
    <row r="52" spans="1:26">
      <c r="A52" s="623"/>
      <c r="B52" s="623"/>
      <c r="C52" s="623"/>
      <c r="D52" s="623"/>
      <c r="E52" s="623"/>
      <c r="F52" s="623"/>
      <c r="G52" s="626"/>
      <c r="H52" s="623"/>
      <c r="I52" s="623"/>
      <c r="J52" s="624"/>
      <c r="K52" s="623"/>
      <c r="L52" s="626"/>
      <c r="M52" s="624"/>
      <c r="N52" s="624"/>
      <c r="O52" s="726"/>
      <c r="T52" s="600"/>
      <c r="U52" s="600"/>
      <c r="V52" s="600"/>
      <c r="W52" s="600"/>
      <c r="X52" s="600"/>
      <c r="Y52" s="600"/>
      <c r="Z52" s="600"/>
    </row>
    <row r="53" spans="1:26">
      <c r="A53" s="623"/>
      <c r="B53" s="623"/>
      <c r="C53" s="623"/>
      <c r="D53" s="623"/>
      <c r="E53" s="623"/>
      <c r="F53" s="623"/>
      <c r="G53" s="626"/>
      <c r="H53" s="623"/>
      <c r="I53" s="623"/>
      <c r="J53" s="624"/>
      <c r="K53" s="623"/>
      <c r="L53" s="626"/>
      <c r="M53" s="624"/>
      <c r="N53" s="624"/>
      <c r="O53" s="726"/>
      <c r="T53" s="600"/>
      <c r="U53" s="600"/>
      <c r="V53" s="600"/>
      <c r="W53" s="600"/>
      <c r="X53" s="600"/>
      <c r="Y53" s="600"/>
      <c r="Z53" s="600"/>
    </row>
    <row r="54" spans="1:26">
      <c r="A54" s="623"/>
      <c r="B54" s="623"/>
      <c r="C54" s="623"/>
      <c r="D54" s="623"/>
      <c r="E54" s="623"/>
      <c r="F54" s="623"/>
      <c r="G54" s="626"/>
      <c r="H54" s="623"/>
      <c r="I54" s="623"/>
      <c r="J54" s="624"/>
      <c r="K54" s="623"/>
      <c r="L54" s="626"/>
      <c r="M54" s="624"/>
      <c r="N54" s="624"/>
      <c r="O54" s="726"/>
      <c r="T54" s="600"/>
      <c r="U54" s="600"/>
      <c r="V54" s="600"/>
      <c r="W54" s="600"/>
      <c r="X54" s="600"/>
      <c r="Y54" s="600"/>
      <c r="Z54" s="600"/>
    </row>
    <row r="55" spans="1:26">
      <c r="A55" s="623"/>
      <c r="B55" s="623"/>
      <c r="C55" s="623"/>
      <c r="D55" s="623"/>
      <c r="E55" s="623"/>
      <c r="F55" s="623"/>
      <c r="G55" s="626"/>
      <c r="H55" s="623"/>
      <c r="I55" s="623"/>
      <c r="J55" s="624"/>
      <c r="K55" s="623"/>
      <c r="L55" s="626"/>
      <c r="M55" s="624"/>
      <c r="N55" s="624"/>
      <c r="O55" s="726"/>
      <c r="T55" s="600"/>
      <c r="U55" s="600"/>
      <c r="V55" s="600"/>
      <c r="W55" s="600"/>
      <c r="X55" s="600"/>
      <c r="Y55" s="600"/>
      <c r="Z55" s="600"/>
    </row>
    <row r="56" spans="1:26" ht="18" customHeight="1">
      <c r="A56" s="627"/>
      <c r="B56" s="627"/>
      <c r="C56" s="627"/>
      <c r="D56" s="627"/>
      <c r="E56" s="627"/>
      <c r="F56" s="627"/>
      <c r="G56" s="629"/>
      <c r="H56" s="627"/>
      <c r="I56" s="628"/>
      <c r="J56" s="624"/>
      <c r="K56" s="628"/>
      <c r="L56" s="629"/>
      <c r="M56" s="630"/>
      <c r="N56" s="630"/>
      <c r="O56" s="727"/>
      <c r="T56" s="600"/>
      <c r="U56" s="600"/>
      <c r="V56" s="600"/>
      <c r="W56" s="600"/>
      <c r="X56" s="600"/>
      <c r="Y56" s="600"/>
      <c r="Z56" s="600"/>
    </row>
    <row r="57" spans="1:26" ht="18" customHeight="1">
      <c r="A57" s="631"/>
      <c r="B57" s="631"/>
      <c r="C57" s="631"/>
      <c r="D57" s="631"/>
      <c r="E57" s="631"/>
      <c r="F57" s="631"/>
      <c r="G57" s="626"/>
      <c r="H57" s="631"/>
      <c r="I57" s="623"/>
      <c r="J57" s="624"/>
      <c r="K57" s="623"/>
      <c r="L57" s="626"/>
      <c r="M57" s="624"/>
      <c r="N57" s="624"/>
      <c r="O57" s="726"/>
      <c r="T57" s="600"/>
      <c r="U57" s="600"/>
      <c r="V57" s="600"/>
      <c r="W57" s="600"/>
      <c r="X57" s="600"/>
      <c r="Y57" s="600"/>
      <c r="Z57" s="600"/>
    </row>
    <row r="58" spans="1:26" ht="39.950000000000003" customHeight="1">
      <c r="A58" s="955"/>
      <c r="B58" s="955"/>
      <c r="C58" s="955"/>
      <c r="D58" s="955"/>
      <c r="E58" s="955"/>
      <c r="F58" s="955"/>
      <c r="G58" s="955"/>
      <c r="H58" s="955"/>
      <c r="I58" s="955"/>
      <c r="J58" s="955"/>
      <c r="K58" s="955"/>
      <c r="L58" s="955"/>
      <c r="M58" s="955"/>
      <c r="N58" s="955"/>
      <c r="O58" s="955"/>
      <c r="T58" s="600"/>
      <c r="U58" s="600"/>
      <c r="V58" s="600"/>
      <c r="W58" s="600"/>
      <c r="X58" s="600"/>
      <c r="Y58" s="600"/>
      <c r="Z58" s="600"/>
    </row>
    <row r="59" spans="1:26" ht="21.95" customHeight="1">
      <c r="A59" s="946"/>
      <c r="B59" s="946"/>
      <c r="C59" s="946"/>
      <c r="D59" s="946"/>
      <c r="E59" s="946"/>
      <c r="F59" s="946"/>
      <c r="G59" s="946"/>
      <c r="H59" s="946"/>
      <c r="I59" s="946"/>
      <c r="J59" s="946"/>
      <c r="K59" s="946"/>
      <c r="L59" s="946"/>
      <c r="M59" s="946"/>
      <c r="N59" s="946"/>
      <c r="O59" s="946"/>
      <c r="T59" s="600"/>
      <c r="U59" s="600"/>
      <c r="V59" s="600"/>
      <c r="W59" s="600"/>
      <c r="X59" s="600"/>
      <c r="Y59" s="600"/>
      <c r="Z59" s="600"/>
    </row>
    <row r="60" spans="1:26" ht="18" customHeight="1">
      <c r="A60" s="623"/>
      <c r="B60" s="623"/>
      <c r="C60" s="623"/>
      <c r="D60" s="623"/>
      <c r="E60" s="623"/>
      <c r="F60" s="623"/>
      <c r="G60" s="626"/>
      <c r="H60" s="623"/>
      <c r="I60" s="623"/>
      <c r="J60" s="624"/>
      <c r="K60" s="623"/>
      <c r="L60" s="626"/>
      <c r="M60" s="624"/>
      <c r="N60" s="624"/>
      <c r="O60" s="726"/>
      <c r="T60" s="600"/>
      <c r="U60" s="600"/>
      <c r="V60" s="600"/>
      <c r="W60" s="600"/>
      <c r="X60" s="600"/>
      <c r="Y60" s="600"/>
      <c r="Z60" s="600"/>
    </row>
    <row r="61" spans="1:26" ht="18" customHeight="1">
      <c r="A61" s="633"/>
      <c r="B61" s="633"/>
      <c r="C61" s="633"/>
      <c r="D61" s="633"/>
      <c r="E61" s="633"/>
      <c r="F61" s="633"/>
      <c r="G61" s="636"/>
      <c r="H61" s="633"/>
      <c r="I61" s="635"/>
      <c r="J61" s="634"/>
      <c r="K61" s="635"/>
      <c r="L61" s="636"/>
      <c r="M61" s="631"/>
      <c r="N61" s="624"/>
      <c r="O61" s="728"/>
      <c r="T61" s="600"/>
      <c r="U61" s="600"/>
      <c r="V61" s="600"/>
      <c r="W61" s="600"/>
      <c r="X61" s="600"/>
      <c r="Y61" s="600"/>
      <c r="Z61" s="600"/>
    </row>
    <row r="62" spans="1:26" ht="35.25" customHeight="1">
      <c r="A62" s="947"/>
      <c r="B62" s="947"/>
      <c r="C62" s="947"/>
      <c r="D62" s="947"/>
      <c r="E62" s="947"/>
      <c r="F62" s="947"/>
      <c r="G62" s="947"/>
      <c r="H62" s="947"/>
      <c r="I62" s="947"/>
      <c r="J62" s="947"/>
      <c r="K62" s="947"/>
      <c r="L62" s="947"/>
      <c r="M62" s="637"/>
      <c r="N62" s="624"/>
      <c r="O62" s="728"/>
      <c r="T62" s="600"/>
      <c r="U62" s="600"/>
      <c r="V62" s="600"/>
      <c r="W62" s="600"/>
      <c r="X62" s="600"/>
      <c r="Y62" s="600"/>
      <c r="Z62" s="600"/>
    </row>
    <row r="63" spans="1:26" ht="18" customHeight="1">
      <c r="A63" s="633"/>
      <c r="B63" s="633"/>
      <c r="C63" s="633"/>
      <c r="D63" s="633"/>
      <c r="E63" s="633"/>
      <c r="F63" s="633"/>
      <c r="G63" s="636"/>
      <c r="H63" s="633"/>
      <c r="I63" s="635"/>
      <c r="J63" s="942"/>
      <c r="K63" s="942"/>
      <c r="L63" s="942"/>
      <c r="M63" s="637"/>
      <c r="N63" s="624"/>
      <c r="O63" s="728"/>
      <c r="T63" s="600"/>
      <c r="U63" s="600"/>
      <c r="V63" s="600"/>
      <c r="W63" s="600"/>
      <c r="X63" s="600"/>
      <c r="Y63" s="600"/>
      <c r="Z63" s="600"/>
    </row>
    <row r="64" spans="1:26" ht="18" customHeight="1">
      <c r="A64" s="633"/>
      <c r="B64" s="633"/>
      <c r="C64" s="633"/>
      <c r="D64" s="633"/>
      <c r="E64" s="633"/>
      <c r="F64" s="633"/>
      <c r="G64" s="636"/>
      <c r="H64" s="633"/>
      <c r="I64" s="635"/>
      <c r="J64" s="942"/>
      <c r="K64" s="942"/>
      <c r="L64" s="942"/>
      <c r="M64" s="637"/>
      <c r="N64" s="624"/>
      <c r="O64" s="728"/>
      <c r="T64" s="600"/>
      <c r="U64" s="600"/>
      <c r="V64" s="600"/>
      <c r="W64" s="600"/>
      <c r="X64" s="600"/>
      <c r="Y64" s="600"/>
      <c r="Z64" s="600"/>
    </row>
    <row r="65" spans="1:26" ht="18" customHeight="1">
      <c r="A65" s="634"/>
      <c r="B65" s="634"/>
      <c r="C65" s="634"/>
      <c r="D65" s="634"/>
      <c r="E65" s="634"/>
      <c r="F65" s="634"/>
      <c r="G65" s="639"/>
      <c r="H65" s="634"/>
      <c r="I65" s="638"/>
      <c r="J65" s="942"/>
      <c r="K65" s="942"/>
      <c r="L65" s="942"/>
      <c r="M65" s="637"/>
      <c r="N65" s="624"/>
      <c r="O65" s="728"/>
      <c r="T65" s="600"/>
      <c r="U65" s="600"/>
      <c r="V65" s="600"/>
      <c r="W65" s="600"/>
      <c r="X65" s="600"/>
      <c r="Y65" s="600"/>
      <c r="Z65" s="600"/>
    </row>
    <row r="66" spans="1:26" ht="18" customHeight="1">
      <c r="A66" s="634"/>
      <c r="B66" s="634"/>
      <c r="C66" s="634"/>
      <c r="D66" s="634"/>
      <c r="E66" s="634"/>
      <c r="F66" s="634"/>
      <c r="G66" s="639"/>
      <c r="H66" s="634"/>
      <c r="I66" s="638"/>
      <c r="J66" s="942"/>
      <c r="K66" s="942"/>
      <c r="L66" s="942"/>
      <c r="M66" s="637"/>
      <c r="N66" s="624"/>
      <c r="O66" s="728"/>
      <c r="T66" s="600"/>
      <c r="U66" s="600"/>
      <c r="V66" s="600"/>
      <c r="W66" s="600"/>
      <c r="X66" s="600"/>
      <c r="Y66" s="600"/>
      <c r="Z66" s="600"/>
    </row>
    <row r="67" spans="1:26" ht="18" customHeight="1">
      <c r="A67" s="634"/>
      <c r="B67" s="634"/>
      <c r="C67" s="634"/>
      <c r="D67" s="634"/>
      <c r="E67" s="634"/>
      <c r="F67" s="634"/>
      <c r="G67" s="639"/>
      <c r="H67" s="634"/>
      <c r="I67" s="638"/>
      <c r="J67" s="634"/>
      <c r="K67" s="638"/>
      <c r="L67" s="639"/>
      <c r="M67" s="633"/>
      <c r="N67" s="624"/>
      <c r="O67" s="726"/>
      <c r="T67" s="600"/>
      <c r="U67" s="600"/>
      <c r="V67" s="600"/>
      <c r="W67" s="600"/>
      <c r="X67" s="600"/>
      <c r="Y67" s="600"/>
      <c r="Z67" s="600"/>
    </row>
    <row r="68" spans="1:26" ht="40.5" customHeight="1">
      <c r="A68" s="944"/>
      <c r="B68" s="944"/>
      <c r="C68" s="944"/>
      <c r="D68" s="944"/>
      <c r="E68" s="944"/>
      <c r="F68" s="944"/>
      <c r="G68" s="944"/>
      <c r="H68" s="944"/>
      <c r="I68" s="944"/>
      <c r="J68" s="944"/>
      <c r="K68" s="944"/>
      <c r="L68" s="944"/>
      <c r="M68" s="944"/>
      <c r="N68" s="944"/>
      <c r="O68" s="944"/>
      <c r="P68" s="612"/>
      <c r="Q68" s="612"/>
      <c r="R68" s="613"/>
      <c r="S68" s="613"/>
      <c r="T68" s="600"/>
      <c r="U68" s="600"/>
      <c r="V68" s="600"/>
      <c r="W68" s="600"/>
      <c r="X68" s="600"/>
      <c r="Y68" s="600"/>
      <c r="Z68" s="600"/>
    </row>
    <row r="69" spans="1:26" ht="18" customHeight="1">
      <c r="A69" s="623"/>
      <c r="B69" s="623"/>
      <c r="C69" s="623"/>
      <c r="D69" s="623"/>
      <c r="E69" s="623"/>
      <c r="F69" s="623"/>
      <c r="G69" s="626"/>
      <c r="H69" s="623"/>
      <c r="I69" s="623"/>
      <c r="J69" s="624"/>
      <c r="K69" s="623"/>
      <c r="L69" s="626"/>
      <c r="M69" s="630"/>
      <c r="N69" s="630"/>
      <c r="O69" s="727"/>
      <c r="T69" s="600"/>
      <c r="U69" s="600"/>
      <c r="V69" s="600"/>
      <c r="W69" s="600"/>
      <c r="X69" s="600"/>
      <c r="Y69" s="600"/>
      <c r="Z69" s="600"/>
    </row>
    <row r="70" spans="1:26" ht="66" customHeight="1">
      <c r="A70" s="632"/>
      <c r="B70" s="632"/>
      <c r="C70" s="632"/>
      <c r="D70" s="632"/>
      <c r="E70" s="632"/>
      <c r="F70" s="632"/>
      <c r="G70" s="672"/>
      <c r="H70" s="632"/>
      <c r="I70" s="632"/>
      <c r="J70" s="640"/>
      <c r="K70" s="628"/>
      <c r="L70" s="629"/>
      <c r="M70" s="632"/>
      <c r="N70" s="632"/>
      <c r="O70" s="729"/>
      <c r="T70" s="600"/>
      <c r="U70" s="600"/>
      <c r="V70" s="600"/>
      <c r="W70" s="600"/>
      <c r="X70" s="600"/>
      <c r="Y70" s="600"/>
      <c r="Z70" s="600"/>
    </row>
    <row r="71" spans="1:26" ht="18" customHeight="1">
      <c r="A71" s="628"/>
      <c r="B71" s="628"/>
      <c r="C71" s="628"/>
      <c r="D71" s="628"/>
      <c r="E71" s="628"/>
      <c r="F71" s="628"/>
      <c r="G71" s="629"/>
      <c r="H71" s="628"/>
      <c r="I71" s="628"/>
      <c r="J71" s="630"/>
      <c r="K71" s="628"/>
      <c r="L71" s="629"/>
      <c r="M71" s="628"/>
      <c r="N71" s="628"/>
      <c r="O71" s="727"/>
      <c r="T71" s="600"/>
      <c r="U71" s="600"/>
      <c r="V71" s="600"/>
      <c r="W71" s="600"/>
      <c r="X71" s="600"/>
      <c r="Y71" s="600"/>
      <c r="Z71" s="600"/>
    </row>
    <row r="72" spans="1:26" ht="18" customHeight="1">
      <c r="A72" s="641"/>
      <c r="B72" s="641"/>
      <c r="C72" s="641"/>
      <c r="D72" s="641"/>
      <c r="E72" s="641"/>
      <c r="F72" s="641"/>
      <c r="G72" s="673"/>
      <c r="H72" s="641"/>
      <c r="I72" s="641"/>
      <c r="J72" s="642"/>
      <c r="K72" s="643"/>
      <c r="L72" s="644"/>
      <c r="M72" s="645"/>
      <c r="N72" s="646"/>
      <c r="O72" s="726"/>
      <c r="T72" s="600"/>
      <c r="U72" s="600"/>
      <c r="V72" s="600"/>
      <c r="W72" s="600"/>
      <c r="X72" s="600"/>
      <c r="Y72" s="600"/>
      <c r="Z72" s="600"/>
    </row>
    <row r="73" spans="1:26" ht="111" customHeight="1">
      <c r="A73" s="647"/>
      <c r="B73" s="647"/>
      <c r="C73" s="647"/>
      <c r="D73" s="647"/>
      <c r="E73" s="647"/>
      <c r="F73" s="647"/>
      <c r="G73" s="644"/>
      <c r="H73" s="647"/>
      <c r="I73" s="647"/>
      <c r="J73" s="648"/>
      <c r="K73" s="643"/>
      <c r="L73" s="644"/>
      <c r="M73" s="649"/>
      <c r="N73" s="650"/>
      <c r="O73" s="730"/>
      <c r="T73" s="600"/>
      <c r="U73" s="600"/>
      <c r="V73" s="600"/>
      <c r="W73" s="600"/>
      <c r="X73" s="600"/>
      <c r="Y73" s="600"/>
      <c r="Z73" s="600"/>
    </row>
    <row r="74" spans="1:26" ht="21.95" customHeight="1">
      <c r="A74" s="647"/>
      <c r="B74" s="647"/>
      <c r="C74" s="647"/>
      <c r="D74" s="647"/>
      <c r="E74" s="647"/>
      <c r="F74" s="647"/>
      <c r="G74" s="644"/>
      <c r="H74" s="647"/>
      <c r="I74" s="647"/>
      <c r="J74" s="651"/>
      <c r="K74" s="643"/>
      <c r="L74" s="644"/>
      <c r="M74" s="652"/>
      <c r="N74" s="653"/>
      <c r="O74" s="726"/>
      <c r="T74" s="600"/>
      <c r="U74" s="600"/>
      <c r="V74" s="600"/>
      <c r="W74" s="600"/>
      <c r="X74" s="600"/>
      <c r="Y74" s="600"/>
      <c r="Z74" s="600"/>
    </row>
    <row r="75" spans="1:26" ht="21.95" customHeight="1">
      <c r="A75" s="654"/>
      <c r="B75" s="654"/>
      <c r="C75" s="654"/>
      <c r="D75" s="654"/>
      <c r="E75" s="654"/>
      <c r="F75" s="654"/>
      <c r="G75" s="644"/>
      <c r="H75" s="654"/>
      <c r="I75" s="654"/>
      <c r="J75" s="648"/>
      <c r="K75" s="643"/>
      <c r="L75" s="644"/>
      <c r="M75" s="645"/>
      <c r="N75" s="646"/>
      <c r="O75" s="726"/>
      <c r="T75" s="600"/>
      <c r="U75" s="600"/>
      <c r="V75" s="600"/>
      <c r="W75" s="600"/>
      <c r="X75" s="600"/>
      <c r="Y75" s="600"/>
      <c r="Z75" s="600"/>
    </row>
    <row r="76" spans="1:26" ht="21.95" customHeight="1">
      <c r="A76" s="654"/>
      <c r="B76" s="654"/>
      <c r="C76" s="654"/>
      <c r="D76" s="654"/>
      <c r="E76" s="654"/>
      <c r="F76" s="654"/>
      <c r="G76" s="644"/>
      <c r="H76" s="654"/>
      <c r="I76" s="654"/>
      <c r="J76" s="648"/>
      <c r="K76" s="643"/>
      <c r="L76" s="644"/>
      <c r="M76" s="645"/>
      <c r="N76" s="646"/>
      <c r="O76" s="726"/>
      <c r="T76" s="600"/>
      <c r="U76" s="600"/>
      <c r="V76" s="600"/>
      <c r="W76" s="600"/>
      <c r="X76" s="600"/>
      <c r="Y76" s="600"/>
      <c r="Z76" s="600"/>
    </row>
    <row r="77" spans="1:26">
      <c r="A77" s="647"/>
      <c r="B77" s="647"/>
      <c r="C77" s="647"/>
      <c r="D77" s="647"/>
      <c r="E77" s="647"/>
      <c r="F77" s="647"/>
      <c r="G77" s="644"/>
      <c r="H77" s="647"/>
      <c r="I77" s="647"/>
      <c r="J77" s="648"/>
      <c r="K77" s="643"/>
      <c r="L77" s="644"/>
      <c r="M77" s="645"/>
      <c r="N77" s="646"/>
      <c r="O77" s="726"/>
      <c r="T77" s="600"/>
      <c r="U77" s="600"/>
      <c r="V77" s="600"/>
      <c r="W77" s="600"/>
      <c r="X77" s="600"/>
      <c r="Y77" s="600"/>
      <c r="Z77" s="600"/>
    </row>
    <row r="78" spans="1:26" ht="21.95" customHeight="1">
      <c r="A78" s="647"/>
      <c r="B78" s="647"/>
      <c r="C78" s="647"/>
      <c r="D78" s="647"/>
      <c r="E78" s="647"/>
      <c r="F78" s="647"/>
      <c r="G78" s="644"/>
      <c r="H78" s="647"/>
      <c r="I78" s="647"/>
      <c r="J78" s="651"/>
      <c r="K78" s="643"/>
      <c r="L78" s="644"/>
      <c r="M78" s="645"/>
      <c r="N78" s="646"/>
      <c r="O78" s="730"/>
      <c r="T78" s="600"/>
      <c r="U78" s="600"/>
      <c r="V78" s="600"/>
      <c r="W78" s="600"/>
      <c r="X78" s="600"/>
      <c r="Y78" s="600"/>
      <c r="Z78" s="600"/>
    </row>
    <row r="79" spans="1:26" ht="21.95" customHeight="1">
      <c r="A79" s="647"/>
      <c r="B79" s="647"/>
      <c r="C79" s="647"/>
      <c r="D79" s="647"/>
      <c r="E79" s="647"/>
      <c r="F79" s="647"/>
      <c r="G79" s="644"/>
      <c r="H79" s="647"/>
      <c r="I79" s="647"/>
      <c r="J79" s="648"/>
      <c r="K79" s="643"/>
      <c r="L79" s="644"/>
      <c r="M79" s="645"/>
      <c r="N79" s="646"/>
      <c r="O79" s="726"/>
      <c r="T79" s="600"/>
      <c r="U79" s="600"/>
      <c r="V79" s="600"/>
      <c r="W79" s="600"/>
      <c r="X79" s="600"/>
      <c r="Y79" s="600"/>
      <c r="Z79" s="600"/>
    </row>
    <row r="80" spans="1:26" ht="21.95" customHeight="1">
      <c r="A80" s="647"/>
      <c r="B80" s="647"/>
      <c r="C80" s="647"/>
      <c r="D80" s="647"/>
      <c r="E80" s="647"/>
      <c r="F80" s="647"/>
      <c r="G80" s="644"/>
      <c r="H80" s="647"/>
      <c r="I80" s="647"/>
      <c r="J80" s="648"/>
      <c r="K80" s="643"/>
      <c r="L80" s="644"/>
      <c r="M80" s="645"/>
      <c r="N80" s="646"/>
      <c r="O80" s="726"/>
      <c r="T80" s="600"/>
      <c r="U80" s="600"/>
      <c r="V80" s="600"/>
      <c r="W80" s="600"/>
      <c r="X80" s="600"/>
      <c r="Y80" s="600"/>
      <c r="Z80" s="600"/>
    </row>
    <row r="81" spans="1:26">
      <c r="A81" s="647"/>
      <c r="B81" s="647"/>
      <c r="C81" s="647"/>
      <c r="D81" s="647"/>
      <c r="E81" s="647"/>
      <c r="F81" s="647"/>
      <c r="G81" s="644"/>
      <c r="H81" s="647"/>
      <c r="I81" s="647"/>
      <c r="J81" s="648"/>
      <c r="K81" s="643"/>
      <c r="L81" s="644"/>
      <c r="M81" s="645"/>
      <c r="N81" s="646"/>
      <c r="O81" s="730"/>
      <c r="T81" s="600"/>
      <c r="U81" s="600"/>
      <c r="V81" s="600"/>
      <c r="W81" s="600"/>
      <c r="X81" s="600"/>
      <c r="Y81" s="600"/>
      <c r="Z81" s="600"/>
    </row>
    <row r="82" spans="1:26" ht="21.95" customHeight="1">
      <c r="A82" s="647"/>
      <c r="B82" s="647"/>
      <c r="C82" s="647"/>
      <c r="D82" s="647"/>
      <c r="E82" s="647"/>
      <c r="F82" s="647"/>
      <c r="G82" s="644"/>
      <c r="H82" s="647"/>
      <c r="I82" s="647"/>
      <c r="J82" s="651"/>
      <c r="K82" s="643"/>
      <c r="L82" s="644"/>
      <c r="M82" s="655"/>
      <c r="N82" s="646"/>
      <c r="O82" s="731"/>
      <c r="T82" s="600"/>
      <c r="U82" s="600"/>
      <c r="V82" s="600"/>
      <c r="W82" s="600"/>
      <c r="X82" s="600"/>
      <c r="Y82" s="600"/>
      <c r="Z82" s="600"/>
    </row>
    <row r="83" spans="1:26" ht="35.1" customHeight="1">
      <c r="A83" s="654"/>
      <c r="B83" s="654"/>
      <c r="C83" s="654"/>
      <c r="D83" s="654"/>
      <c r="E83" s="654"/>
      <c r="F83" s="654"/>
      <c r="G83" s="644"/>
      <c r="H83" s="654"/>
      <c r="I83" s="654"/>
      <c r="J83" s="656"/>
      <c r="K83" s="643"/>
      <c r="L83" s="644"/>
      <c r="M83" s="645"/>
      <c r="N83" s="646"/>
      <c r="O83" s="726"/>
      <c r="T83" s="600"/>
      <c r="U83" s="600"/>
      <c r="V83" s="600"/>
      <c r="W83" s="600"/>
      <c r="X83" s="600"/>
      <c r="Y83" s="600"/>
      <c r="Z83" s="600"/>
    </row>
    <row r="84" spans="1:26" ht="21.95" customHeight="1">
      <c r="A84" s="654"/>
      <c r="B84" s="654"/>
      <c r="C84" s="654"/>
      <c r="D84" s="654"/>
      <c r="E84" s="654"/>
      <c r="F84" s="654"/>
      <c r="G84" s="644"/>
      <c r="H84" s="654"/>
      <c r="I84" s="654"/>
      <c r="J84" s="657"/>
      <c r="K84" s="643"/>
      <c r="L84" s="644"/>
      <c r="M84" s="655"/>
      <c r="N84" s="646"/>
      <c r="O84" s="726"/>
      <c r="T84" s="600"/>
      <c r="U84" s="600"/>
      <c r="V84" s="600"/>
      <c r="W84" s="600"/>
      <c r="X84" s="600"/>
      <c r="Y84" s="600"/>
      <c r="Z84" s="600"/>
    </row>
    <row r="85" spans="1:26" ht="21.95" customHeight="1">
      <c r="A85" s="654"/>
      <c r="B85" s="654"/>
      <c r="C85" s="654"/>
      <c r="D85" s="654"/>
      <c r="E85" s="654"/>
      <c r="F85" s="654"/>
      <c r="G85" s="644"/>
      <c r="H85" s="654"/>
      <c r="I85" s="654"/>
      <c r="J85" s="657"/>
      <c r="K85" s="643"/>
      <c r="L85" s="644"/>
      <c r="M85" s="655"/>
      <c r="N85" s="646"/>
      <c r="O85" s="726"/>
      <c r="T85" s="600"/>
      <c r="U85" s="600"/>
      <c r="V85" s="600"/>
      <c r="W85" s="600"/>
      <c r="X85" s="600"/>
      <c r="Y85" s="600"/>
      <c r="Z85" s="600"/>
    </row>
    <row r="86" spans="1:26" ht="24" customHeight="1">
      <c r="A86" s="641"/>
      <c r="B86" s="641"/>
      <c r="C86" s="641"/>
      <c r="D86" s="641"/>
      <c r="E86" s="641"/>
      <c r="F86" s="641"/>
      <c r="G86" s="673"/>
      <c r="H86" s="641"/>
      <c r="I86" s="641"/>
      <c r="J86" s="658"/>
      <c r="K86" s="643"/>
      <c r="L86" s="644"/>
      <c r="M86" s="645"/>
      <c r="N86" s="646"/>
      <c r="O86" s="726"/>
      <c r="T86" s="600"/>
      <c r="U86" s="600"/>
      <c r="V86" s="600"/>
      <c r="W86" s="600"/>
      <c r="X86" s="600"/>
      <c r="Y86" s="600"/>
      <c r="Z86" s="600"/>
    </row>
    <row r="87" spans="1:26" ht="24" customHeight="1">
      <c r="A87" s="654"/>
      <c r="B87" s="654"/>
      <c r="C87" s="654"/>
      <c r="D87" s="654"/>
      <c r="E87" s="654"/>
      <c r="F87" s="654"/>
      <c r="G87" s="644"/>
      <c r="H87" s="654"/>
      <c r="I87" s="654"/>
      <c r="J87" s="659"/>
      <c r="K87" s="643"/>
      <c r="L87" s="644"/>
      <c r="M87" s="645"/>
      <c r="N87" s="646"/>
      <c r="O87" s="726"/>
      <c r="T87" s="600"/>
      <c r="U87" s="600"/>
      <c r="V87" s="600"/>
      <c r="W87" s="600"/>
      <c r="X87" s="600"/>
      <c r="Y87" s="600"/>
      <c r="Z87" s="600"/>
    </row>
    <row r="88" spans="1:26" ht="24" customHeight="1">
      <c r="A88" s="647"/>
      <c r="B88" s="647"/>
      <c r="C88" s="647"/>
      <c r="D88" s="647"/>
      <c r="E88" s="647"/>
      <c r="F88" s="647"/>
      <c r="G88" s="644"/>
      <c r="H88" s="647"/>
      <c r="I88" s="647"/>
      <c r="J88" s="648"/>
      <c r="K88" s="643"/>
      <c r="L88" s="644"/>
      <c r="M88" s="645"/>
      <c r="N88" s="646"/>
      <c r="O88" s="726"/>
      <c r="T88" s="600"/>
      <c r="U88" s="600"/>
      <c r="V88" s="600"/>
      <c r="W88" s="600"/>
      <c r="X88" s="600"/>
      <c r="Y88" s="600"/>
      <c r="Z88" s="600"/>
    </row>
    <row r="89" spans="1:26" ht="24" customHeight="1">
      <c r="A89" s="654"/>
      <c r="B89" s="654"/>
      <c r="C89" s="654"/>
      <c r="D89" s="654"/>
      <c r="E89" s="654"/>
      <c r="F89" s="654"/>
      <c r="G89" s="644"/>
      <c r="H89" s="654"/>
      <c r="I89" s="654"/>
      <c r="J89" s="657"/>
      <c r="K89" s="643"/>
      <c r="L89" s="644"/>
      <c r="M89" s="655"/>
      <c r="N89" s="646"/>
      <c r="O89" s="726"/>
      <c r="T89" s="600"/>
      <c r="U89" s="600"/>
      <c r="V89" s="600"/>
      <c r="W89" s="600"/>
      <c r="X89" s="600"/>
      <c r="Y89" s="600"/>
      <c r="Z89" s="600"/>
    </row>
    <row r="90" spans="1:26" ht="24" customHeight="1">
      <c r="A90" s="641"/>
      <c r="B90" s="641"/>
      <c r="C90" s="641"/>
      <c r="D90" s="641"/>
      <c r="E90" s="641"/>
      <c r="F90" s="641"/>
      <c r="G90" s="673"/>
      <c r="H90" s="641"/>
      <c r="I90" s="641"/>
      <c r="J90" s="642"/>
      <c r="K90" s="643"/>
      <c r="L90" s="644"/>
      <c r="M90" s="645"/>
      <c r="N90" s="646"/>
      <c r="O90" s="726"/>
      <c r="T90" s="600"/>
      <c r="U90" s="600"/>
      <c r="V90" s="600"/>
      <c r="W90" s="600"/>
      <c r="X90" s="600"/>
      <c r="Y90" s="600"/>
      <c r="Z90" s="600"/>
    </row>
    <row r="91" spans="1:26" ht="35.1" customHeight="1">
      <c r="A91" s="647"/>
      <c r="B91" s="647"/>
      <c r="C91" s="647"/>
      <c r="D91" s="647"/>
      <c r="E91" s="647"/>
      <c r="F91" s="647"/>
      <c r="G91" s="644"/>
      <c r="H91" s="647"/>
      <c r="I91" s="647"/>
      <c r="J91" s="648"/>
      <c r="K91" s="643"/>
      <c r="L91" s="644"/>
      <c r="M91" s="655"/>
      <c r="N91" s="646"/>
      <c r="O91" s="731"/>
      <c r="T91" s="600"/>
      <c r="U91" s="600"/>
      <c r="V91" s="600"/>
      <c r="W91" s="600"/>
      <c r="X91" s="600"/>
      <c r="Y91" s="600"/>
      <c r="Z91" s="600"/>
    </row>
    <row r="92" spans="1:26" ht="24" customHeight="1">
      <c r="A92" s="647"/>
      <c r="B92" s="647"/>
      <c r="C92" s="647"/>
      <c r="D92" s="647"/>
      <c r="E92" s="647"/>
      <c r="F92" s="647"/>
      <c r="G92" s="644"/>
      <c r="H92" s="647"/>
      <c r="I92" s="647"/>
      <c r="J92" s="648"/>
      <c r="K92" s="654"/>
      <c r="L92" s="644"/>
      <c r="M92" s="655"/>
      <c r="N92" s="646"/>
      <c r="O92" s="726"/>
      <c r="T92" s="600"/>
      <c r="U92" s="600"/>
      <c r="V92" s="600"/>
      <c r="W92" s="600"/>
      <c r="X92" s="600"/>
      <c r="Y92" s="600"/>
      <c r="Z92" s="600"/>
    </row>
    <row r="93" spans="1:26" ht="24" customHeight="1">
      <c r="A93" s="654"/>
      <c r="B93" s="654"/>
      <c r="C93" s="654"/>
      <c r="D93" s="654"/>
      <c r="E93" s="654"/>
      <c r="F93" s="654"/>
      <c r="G93" s="644"/>
      <c r="H93" s="654"/>
      <c r="I93" s="654"/>
      <c r="J93" s="648"/>
      <c r="K93" s="654"/>
      <c r="L93" s="644"/>
      <c r="M93" s="655"/>
      <c r="N93" s="646"/>
      <c r="O93" s="726"/>
      <c r="T93" s="600"/>
      <c r="U93" s="600"/>
      <c r="V93" s="600"/>
      <c r="W93" s="600"/>
      <c r="X93" s="600"/>
      <c r="Y93" s="600"/>
      <c r="Z93" s="600"/>
    </row>
    <row r="94" spans="1:26" ht="24" customHeight="1">
      <c r="A94" s="654"/>
      <c r="B94" s="654"/>
      <c r="C94" s="654"/>
      <c r="D94" s="654"/>
      <c r="E94" s="654"/>
      <c r="F94" s="654"/>
      <c r="G94" s="644"/>
      <c r="H94" s="654"/>
      <c r="I94" s="654"/>
      <c r="J94" s="648"/>
      <c r="K94" s="654"/>
      <c r="L94" s="644"/>
      <c r="M94" s="655"/>
      <c r="N94" s="646"/>
      <c r="O94" s="726"/>
      <c r="T94" s="600"/>
      <c r="U94" s="600"/>
      <c r="V94" s="600"/>
      <c r="W94" s="600"/>
      <c r="X94" s="600"/>
      <c r="Y94" s="600"/>
      <c r="Z94" s="600"/>
    </row>
    <row r="95" spans="1:26" ht="24" customHeight="1">
      <c r="A95" s="654"/>
      <c r="B95" s="654"/>
      <c r="C95" s="654"/>
      <c r="D95" s="654"/>
      <c r="E95" s="654"/>
      <c r="F95" s="654"/>
      <c r="G95" s="644"/>
      <c r="H95" s="654"/>
      <c r="I95" s="654"/>
      <c r="J95" s="648"/>
      <c r="K95" s="654"/>
      <c r="L95" s="644"/>
      <c r="M95" s="655"/>
      <c r="N95" s="646"/>
      <c r="O95" s="726"/>
      <c r="T95" s="600"/>
      <c r="U95" s="600"/>
      <c r="V95" s="600"/>
      <c r="W95" s="600"/>
      <c r="X95" s="600"/>
      <c r="Y95" s="600"/>
      <c r="Z95" s="600"/>
    </row>
    <row r="96" spans="1:26" ht="24" customHeight="1">
      <c r="A96" s="654"/>
      <c r="B96" s="654"/>
      <c r="C96" s="654"/>
      <c r="D96" s="654"/>
      <c r="E96" s="654"/>
      <c r="F96" s="654"/>
      <c r="G96" s="644"/>
      <c r="H96" s="654"/>
      <c r="I96" s="654"/>
      <c r="J96" s="648"/>
      <c r="K96" s="654"/>
      <c r="L96" s="644"/>
      <c r="M96" s="655"/>
      <c r="N96" s="646"/>
      <c r="O96" s="726"/>
      <c r="T96" s="600"/>
      <c r="U96" s="600"/>
      <c r="V96" s="600"/>
      <c r="W96" s="600"/>
      <c r="X96" s="600"/>
      <c r="Y96" s="600"/>
      <c r="Z96" s="600"/>
    </row>
    <row r="97" spans="1:26" ht="24" customHeight="1">
      <c r="A97" s="654"/>
      <c r="B97" s="654"/>
      <c r="C97" s="654"/>
      <c r="D97" s="654"/>
      <c r="E97" s="654"/>
      <c r="F97" s="654"/>
      <c r="G97" s="644"/>
      <c r="H97" s="654"/>
      <c r="I97" s="654"/>
      <c r="J97" s="648"/>
      <c r="K97" s="654"/>
      <c r="L97" s="644"/>
      <c r="M97" s="655"/>
      <c r="N97" s="646"/>
      <c r="O97" s="726"/>
      <c r="T97" s="600"/>
      <c r="U97" s="600"/>
      <c r="V97" s="600"/>
      <c r="W97" s="600"/>
      <c r="X97" s="600"/>
      <c r="Y97" s="600"/>
      <c r="Z97" s="600"/>
    </row>
    <row r="98" spans="1:26" ht="24" customHeight="1">
      <c r="A98" s="654"/>
      <c r="B98" s="654"/>
      <c r="C98" s="654"/>
      <c r="D98" s="654"/>
      <c r="E98" s="654"/>
      <c r="F98" s="654"/>
      <c r="G98" s="644"/>
      <c r="H98" s="654"/>
      <c r="I98" s="654"/>
      <c r="J98" s="648"/>
      <c r="K98" s="654"/>
      <c r="L98" s="644"/>
      <c r="M98" s="655"/>
      <c r="N98" s="646"/>
      <c r="O98" s="726"/>
      <c r="T98" s="600"/>
      <c r="U98" s="600"/>
      <c r="V98" s="600"/>
      <c r="W98" s="600"/>
      <c r="X98" s="600"/>
      <c r="Y98" s="600"/>
      <c r="Z98" s="600"/>
    </row>
    <row r="99" spans="1:26" ht="35.1" customHeight="1">
      <c r="A99" s="641"/>
      <c r="B99" s="641"/>
      <c r="C99" s="641"/>
      <c r="D99" s="641"/>
      <c r="E99" s="641"/>
      <c r="F99" s="641"/>
      <c r="G99" s="673"/>
      <c r="H99" s="641"/>
      <c r="I99" s="641"/>
      <c r="J99" s="642"/>
      <c r="K99" s="643"/>
      <c r="L99" s="644"/>
      <c r="M99" s="645"/>
      <c r="N99" s="646"/>
      <c r="O99" s="726"/>
      <c r="T99" s="600"/>
      <c r="U99" s="600"/>
      <c r="V99" s="600"/>
      <c r="W99" s="600"/>
      <c r="X99" s="600"/>
      <c r="Y99" s="600"/>
      <c r="Z99" s="600"/>
    </row>
    <row r="100" spans="1:26" ht="24" customHeight="1">
      <c r="A100" s="647"/>
      <c r="B100" s="647"/>
      <c r="C100" s="647"/>
      <c r="D100" s="647"/>
      <c r="E100" s="647"/>
      <c r="F100" s="647"/>
      <c r="G100" s="644"/>
      <c r="H100" s="647"/>
      <c r="I100" s="647"/>
      <c r="J100" s="660"/>
      <c r="K100" s="643"/>
      <c r="L100" s="644"/>
      <c r="M100" s="655"/>
      <c r="N100" s="646"/>
      <c r="O100" s="731"/>
      <c r="T100" s="600"/>
      <c r="U100" s="600"/>
      <c r="V100" s="600"/>
      <c r="W100" s="600"/>
      <c r="X100" s="600"/>
      <c r="Y100" s="600"/>
      <c r="Z100" s="600"/>
    </row>
    <row r="101" spans="1:26" ht="24" customHeight="1">
      <c r="A101" s="647"/>
      <c r="B101" s="647"/>
      <c r="C101" s="647"/>
      <c r="D101" s="647"/>
      <c r="E101" s="647"/>
      <c r="F101" s="647"/>
      <c r="G101" s="644"/>
      <c r="H101" s="647"/>
      <c r="I101" s="647"/>
      <c r="J101" s="648"/>
      <c r="K101" s="654"/>
      <c r="L101" s="644"/>
      <c r="M101" s="655"/>
      <c r="N101" s="646"/>
      <c r="O101" s="726"/>
      <c r="T101" s="600"/>
      <c r="U101" s="600"/>
      <c r="V101" s="600"/>
      <c r="W101" s="600"/>
      <c r="X101" s="600"/>
      <c r="Y101" s="600"/>
      <c r="Z101" s="600"/>
    </row>
    <row r="102" spans="1:26" ht="35.1" customHeight="1">
      <c r="A102" s="647"/>
      <c r="B102" s="647"/>
      <c r="C102" s="647"/>
      <c r="D102" s="647"/>
      <c r="E102" s="647"/>
      <c r="F102" s="647"/>
      <c r="G102" s="644"/>
      <c r="H102" s="647"/>
      <c r="I102" s="647"/>
      <c r="J102" s="642"/>
      <c r="K102" s="643"/>
      <c r="L102" s="644"/>
      <c r="M102" s="645"/>
      <c r="N102" s="646"/>
      <c r="O102" s="726"/>
      <c r="T102" s="600"/>
      <c r="U102" s="600"/>
      <c r="V102" s="600"/>
      <c r="W102" s="600"/>
      <c r="X102" s="600"/>
      <c r="Y102" s="600"/>
      <c r="Z102" s="600"/>
    </row>
    <row r="103" spans="1:26" ht="24" customHeight="1">
      <c r="A103" s="641"/>
      <c r="B103" s="641"/>
      <c r="C103" s="641"/>
      <c r="D103" s="641"/>
      <c r="E103" s="641"/>
      <c r="F103" s="641"/>
      <c r="G103" s="673"/>
      <c r="H103" s="641"/>
      <c r="I103" s="641"/>
      <c r="J103" s="661"/>
      <c r="K103" s="654"/>
      <c r="L103" s="644"/>
      <c r="M103" s="646"/>
      <c r="N103" s="646"/>
      <c r="O103" s="726"/>
      <c r="T103" s="600"/>
      <c r="U103" s="600"/>
      <c r="V103" s="600"/>
      <c r="W103" s="600"/>
      <c r="X103" s="600"/>
      <c r="Y103" s="600"/>
      <c r="Z103" s="600"/>
    </row>
    <row r="104" spans="1:26" ht="24" customHeight="1">
      <c r="A104" s="641"/>
      <c r="B104" s="641"/>
      <c r="C104" s="641"/>
      <c r="D104" s="641"/>
      <c r="E104" s="641"/>
      <c r="F104" s="641"/>
      <c r="G104" s="673"/>
      <c r="H104" s="641"/>
      <c r="I104" s="641"/>
      <c r="J104" s="661"/>
      <c r="K104" s="654"/>
      <c r="L104" s="644"/>
      <c r="M104" s="645"/>
      <c r="N104" s="646"/>
      <c r="O104" s="726"/>
      <c r="T104" s="600"/>
      <c r="U104" s="600"/>
      <c r="V104" s="600"/>
      <c r="W104" s="600"/>
      <c r="X104" s="600"/>
      <c r="Y104" s="600"/>
      <c r="Z104" s="600"/>
    </row>
    <row r="105" spans="1:26" ht="24" customHeight="1">
      <c r="A105" s="641"/>
      <c r="B105" s="641"/>
      <c r="C105" s="641"/>
      <c r="D105" s="641"/>
      <c r="E105" s="641"/>
      <c r="F105" s="641"/>
      <c r="G105" s="673"/>
      <c r="H105" s="641"/>
      <c r="I105" s="641"/>
      <c r="J105" s="661"/>
      <c r="K105" s="654"/>
      <c r="L105" s="644"/>
      <c r="M105" s="646"/>
      <c r="N105" s="646"/>
      <c r="O105" s="726"/>
      <c r="T105" s="600"/>
      <c r="U105" s="600"/>
      <c r="V105" s="600"/>
      <c r="W105" s="600"/>
      <c r="X105" s="600"/>
      <c r="Y105" s="600"/>
      <c r="Z105" s="600"/>
    </row>
    <row r="106" spans="1:26" ht="24" customHeight="1">
      <c r="A106" s="641"/>
      <c r="B106" s="641"/>
      <c r="C106" s="641"/>
      <c r="D106" s="641"/>
      <c r="E106" s="641"/>
      <c r="F106" s="641"/>
      <c r="G106" s="673"/>
      <c r="H106" s="641"/>
      <c r="I106" s="641"/>
      <c r="J106" s="661"/>
      <c r="K106" s="654"/>
      <c r="L106" s="644"/>
      <c r="M106" s="646"/>
      <c r="N106" s="646"/>
      <c r="O106" s="726"/>
      <c r="T106" s="600"/>
      <c r="U106" s="600"/>
      <c r="V106" s="600"/>
      <c r="W106" s="600"/>
      <c r="X106" s="600"/>
      <c r="Y106" s="600"/>
      <c r="Z106" s="600"/>
    </row>
    <row r="107" spans="1:26" ht="35.1" customHeight="1">
      <c r="A107" s="641"/>
      <c r="B107" s="641"/>
      <c r="C107" s="641"/>
      <c r="D107" s="641"/>
      <c r="E107" s="641"/>
      <c r="F107" s="641"/>
      <c r="G107" s="673"/>
      <c r="H107" s="641"/>
      <c r="I107" s="641"/>
      <c r="J107" s="648"/>
      <c r="K107" s="654"/>
      <c r="L107" s="644"/>
      <c r="M107" s="646"/>
      <c r="N107" s="646"/>
      <c r="O107" s="726"/>
      <c r="T107" s="600"/>
      <c r="U107" s="600"/>
      <c r="V107" s="600"/>
      <c r="W107" s="600"/>
      <c r="X107" s="600"/>
      <c r="Y107" s="600"/>
      <c r="Z107" s="600"/>
    </row>
    <row r="108" spans="1:26" ht="30" customHeight="1">
      <c r="A108" s="641"/>
      <c r="B108" s="641"/>
      <c r="C108" s="641"/>
      <c r="D108" s="641"/>
      <c r="E108" s="641"/>
      <c r="F108" s="641"/>
      <c r="G108" s="673"/>
      <c r="H108" s="641"/>
      <c r="I108" s="641"/>
      <c r="J108" s="648"/>
      <c r="K108" s="654"/>
      <c r="L108" s="644"/>
      <c r="M108" s="646"/>
      <c r="N108" s="646"/>
      <c r="O108" s="726"/>
      <c r="T108" s="600"/>
      <c r="U108" s="600"/>
      <c r="V108" s="600"/>
      <c r="W108" s="600"/>
      <c r="X108" s="600"/>
      <c r="Y108" s="600"/>
      <c r="Z108" s="600"/>
    </row>
    <row r="109" spans="1:26" ht="26.1" customHeight="1">
      <c r="A109" s="641"/>
      <c r="B109" s="641"/>
      <c r="C109" s="641"/>
      <c r="D109" s="641"/>
      <c r="E109" s="641"/>
      <c r="F109" s="641"/>
      <c r="G109" s="673"/>
      <c r="H109" s="641"/>
      <c r="I109" s="641"/>
      <c r="J109" s="642"/>
      <c r="K109" s="643"/>
      <c r="L109" s="644"/>
      <c r="M109" s="645"/>
      <c r="N109" s="646"/>
      <c r="O109" s="726"/>
      <c r="T109" s="600"/>
      <c r="U109" s="600"/>
      <c r="V109" s="600"/>
      <c r="W109" s="600"/>
      <c r="X109" s="600"/>
      <c r="Y109" s="600"/>
      <c r="Z109" s="600"/>
    </row>
    <row r="110" spans="1:26" ht="30" customHeight="1">
      <c r="A110" s="647"/>
      <c r="B110" s="647"/>
      <c r="C110" s="647"/>
      <c r="D110" s="647"/>
      <c r="E110" s="647"/>
      <c r="F110" s="647"/>
      <c r="G110" s="644"/>
      <c r="H110" s="647"/>
      <c r="I110" s="647"/>
      <c r="J110" s="661"/>
      <c r="K110" s="654"/>
      <c r="L110" s="644"/>
      <c r="M110" s="646"/>
      <c r="N110" s="646"/>
      <c r="O110" s="726"/>
      <c r="T110" s="600"/>
      <c r="U110" s="600"/>
      <c r="V110" s="600"/>
      <c r="W110" s="600"/>
      <c r="X110" s="600"/>
      <c r="Y110" s="600"/>
      <c r="Z110" s="600"/>
    </row>
    <row r="111" spans="1:26" ht="30" customHeight="1">
      <c r="A111" s="647"/>
      <c r="B111" s="647"/>
      <c r="C111" s="647"/>
      <c r="D111" s="647"/>
      <c r="E111" s="647"/>
      <c r="F111" s="647"/>
      <c r="G111" s="644"/>
      <c r="H111" s="647"/>
      <c r="I111" s="647"/>
      <c r="J111" s="661"/>
      <c r="K111" s="654"/>
      <c r="L111" s="644"/>
      <c r="M111" s="646"/>
      <c r="N111" s="646"/>
      <c r="O111" s="726"/>
      <c r="T111" s="600"/>
      <c r="U111" s="600"/>
      <c r="V111" s="600"/>
      <c r="W111" s="600"/>
      <c r="X111" s="600"/>
      <c r="Y111" s="600"/>
      <c r="Z111" s="600"/>
    </row>
    <row r="112" spans="1:26" ht="30" customHeight="1">
      <c r="A112" s="647"/>
      <c r="B112" s="647"/>
      <c r="C112" s="647"/>
      <c r="D112" s="647"/>
      <c r="E112" s="647"/>
      <c r="F112" s="647"/>
      <c r="G112" s="644"/>
      <c r="H112" s="647"/>
      <c r="I112" s="647"/>
      <c r="J112" s="661"/>
      <c r="K112" s="654"/>
      <c r="L112" s="644"/>
      <c r="M112" s="646"/>
      <c r="N112" s="646"/>
      <c r="O112" s="726"/>
      <c r="T112" s="600"/>
      <c r="U112" s="600"/>
      <c r="V112" s="600"/>
      <c r="W112" s="600"/>
      <c r="X112" s="600"/>
      <c r="Y112" s="600"/>
      <c r="Z112" s="600"/>
    </row>
    <row r="113" spans="1:26" ht="30" customHeight="1">
      <c r="A113" s="647"/>
      <c r="B113" s="647"/>
      <c r="C113" s="647"/>
      <c r="D113" s="647"/>
      <c r="E113" s="647"/>
      <c r="F113" s="647"/>
      <c r="G113" s="644"/>
      <c r="H113" s="647"/>
      <c r="I113" s="647"/>
      <c r="J113" s="661"/>
      <c r="K113" s="654"/>
      <c r="L113" s="644"/>
      <c r="M113" s="646"/>
      <c r="N113" s="646"/>
      <c r="O113" s="726"/>
      <c r="T113" s="600"/>
      <c r="U113" s="600"/>
      <c r="V113" s="600"/>
      <c r="W113" s="600"/>
      <c r="X113" s="600"/>
      <c r="Y113" s="600"/>
      <c r="Z113" s="600"/>
    </row>
    <row r="114" spans="1:26" ht="33" customHeight="1">
      <c r="A114" s="662"/>
      <c r="B114" s="662"/>
      <c r="C114" s="662"/>
      <c r="D114" s="662"/>
      <c r="E114" s="662"/>
      <c r="F114" s="662"/>
      <c r="G114" s="673"/>
      <c r="H114" s="662"/>
      <c r="I114" s="662"/>
      <c r="J114" s="642"/>
      <c r="K114" s="643"/>
      <c r="L114" s="644"/>
      <c r="M114" s="645"/>
      <c r="N114" s="646"/>
      <c r="O114" s="726"/>
      <c r="T114" s="600"/>
      <c r="U114" s="600"/>
      <c r="V114" s="600"/>
      <c r="W114" s="600"/>
      <c r="X114" s="600"/>
      <c r="Y114" s="600"/>
      <c r="Z114" s="600"/>
    </row>
    <row r="115" spans="1:26" ht="24" customHeight="1">
      <c r="A115" s="663"/>
      <c r="B115" s="663"/>
      <c r="C115" s="663"/>
      <c r="D115" s="663"/>
      <c r="E115" s="663"/>
      <c r="F115" s="663"/>
      <c r="G115" s="664"/>
      <c r="H115" s="663"/>
      <c r="I115" s="663"/>
      <c r="J115" s="661"/>
      <c r="K115" s="663"/>
      <c r="L115" s="664"/>
      <c r="M115" s="646"/>
      <c r="N115" s="646"/>
      <c r="O115" s="726"/>
      <c r="T115" s="600"/>
      <c r="U115" s="600"/>
      <c r="V115" s="600"/>
      <c r="W115" s="600"/>
      <c r="X115" s="600"/>
      <c r="Y115" s="600"/>
      <c r="Z115" s="600"/>
    </row>
    <row r="116" spans="1:26" ht="24" customHeight="1">
      <c r="A116" s="663"/>
      <c r="B116" s="663"/>
      <c r="C116" s="663"/>
      <c r="D116" s="663"/>
      <c r="E116" s="663"/>
      <c r="F116" s="663"/>
      <c r="G116" s="664"/>
      <c r="H116" s="663"/>
      <c r="I116" s="663"/>
      <c r="J116" s="661"/>
      <c r="K116" s="663"/>
      <c r="L116" s="664"/>
      <c r="M116" s="646"/>
      <c r="N116" s="646"/>
      <c r="O116" s="726"/>
      <c r="T116" s="600"/>
      <c r="U116" s="600"/>
      <c r="V116" s="600"/>
      <c r="W116" s="600"/>
      <c r="X116" s="600"/>
      <c r="Y116" s="600"/>
      <c r="Z116" s="600"/>
    </row>
    <row r="117" spans="1:26" ht="24" customHeight="1">
      <c r="A117" s="663"/>
      <c r="B117" s="663"/>
      <c r="C117" s="663"/>
      <c r="D117" s="663"/>
      <c r="E117" s="663"/>
      <c r="F117" s="663"/>
      <c r="G117" s="664"/>
      <c r="H117" s="663"/>
      <c r="I117" s="663"/>
      <c r="J117" s="661"/>
      <c r="K117" s="663"/>
      <c r="L117" s="664"/>
      <c r="M117" s="646"/>
      <c r="N117" s="646"/>
      <c r="O117" s="726"/>
      <c r="T117" s="600"/>
      <c r="U117" s="600"/>
      <c r="V117" s="600"/>
      <c r="W117" s="600"/>
      <c r="X117" s="600"/>
      <c r="Y117" s="600"/>
      <c r="Z117" s="600"/>
    </row>
    <row r="118" spans="1:26" ht="24" customHeight="1">
      <c r="A118" s="663"/>
      <c r="B118" s="663"/>
      <c r="C118" s="663"/>
      <c r="D118" s="663"/>
      <c r="E118" s="663"/>
      <c r="F118" s="663"/>
      <c r="G118" s="664"/>
      <c r="H118" s="663"/>
      <c r="I118" s="663"/>
      <c r="J118" s="661"/>
      <c r="K118" s="663"/>
      <c r="L118" s="664"/>
      <c r="M118" s="646"/>
      <c r="N118" s="646"/>
      <c r="O118" s="726"/>
      <c r="T118" s="600"/>
      <c r="U118" s="600"/>
      <c r="V118" s="600"/>
      <c r="W118" s="600"/>
      <c r="X118" s="600"/>
      <c r="Y118" s="600"/>
      <c r="Z118" s="600"/>
    </row>
    <row r="119" spans="1:26" ht="24" customHeight="1">
      <c r="A119" s="663"/>
      <c r="B119" s="663"/>
      <c r="C119" s="663"/>
      <c r="D119" s="663"/>
      <c r="E119" s="663"/>
      <c r="F119" s="663"/>
      <c r="G119" s="664"/>
      <c r="H119" s="663"/>
      <c r="I119" s="663"/>
      <c r="J119" s="661"/>
      <c r="K119" s="663"/>
      <c r="L119" s="664"/>
      <c r="M119" s="646"/>
      <c r="N119" s="646"/>
      <c r="O119" s="726"/>
      <c r="T119" s="600"/>
      <c r="U119" s="600"/>
      <c r="V119" s="600"/>
      <c r="W119" s="600"/>
      <c r="X119" s="600"/>
      <c r="Y119" s="600"/>
      <c r="Z119" s="600"/>
    </row>
    <row r="120" spans="1:26" ht="26.1" customHeight="1">
      <c r="A120" s="654"/>
      <c r="B120" s="654"/>
      <c r="C120" s="654"/>
      <c r="D120" s="654"/>
      <c r="E120" s="654"/>
      <c r="F120" s="654"/>
      <c r="G120" s="644"/>
      <c r="H120" s="654"/>
      <c r="I120" s="654"/>
      <c r="J120" s="943"/>
      <c r="K120" s="943"/>
      <c r="L120" s="943"/>
      <c r="M120" s="646"/>
      <c r="N120" s="646"/>
      <c r="O120" s="726"/>
      <c r="T120" s="600"/>
      <c r="U120" s="600"/>
      <c r="V120" s="600"/>
      <c r="W120" s="600"/>
      <c r="X120" s="600"/>
      <c r="Y120" s="600"/>
      <c r="Z120" s="600"/>
    </row>
    <row r="121" spans="1:26" ht="26.1" customHeight="1">
      <c r="A121" s="663"/>
      <c r="B121" s="663"/>
      <c r="C121" s="663"/>
      <c r="D121" s="663"/>
      <c r="E121" s="663"/>
      <c r="F121" s="663"/>
      <c r="G121" s="664"/>
      <c r="H121" s="663"/>
      <c r="I121" s="663"/>
      <c r="J121" s="948"/>
      <c r="K121" s="948"/>
      <c r="L121" s="948"/>
      <c r="M121" s="646"/>
      <c r="N121" s="646"/>
      <c r="O121" s="726"/>
      <c r="T121" s="600"/>
      <c r="U121" s="600"/>
      <c r="V121" s="600"/>
      <c r="W121" s="600"/>
      <c r="X121" s="600"/>
      <c r="Y121" s="600"/>
      <c r="Z121" s="600"/>
    </row>
    <row r="122" spans="1:26" ht="26.1" customHeight="1">
      <c r="A122" s="663"/>
      <c r="B122" s="663"/>
      <c r="C122" s="663"/>
      <c r="D122" s="663"/>
      <c r="E122" s="663"/>
      <c r="F122" s="663"/>
      <c r="G122" s="664"/>
      <c r="H122" s="663"/>
      <c r="I122" s="663"/>
      <c r="J122" s="941"/>
      <c r="K122" s="941"/>
      <c r="L122" s="941"/>
      <c r="M122" s="646"/>
      <c r="N122" s="646"/>
      <c r="O122" s="726"/>
      <c r="T122" s="600"/>
      <c r="U122" s="600"/>
      <c r="V122" s="600"/>
      <c r="W122" s="600"/>
      <c r="X122" s="600"/>
      <c r="Y122" s="600"/>
      <c r="Z122" s="600"/>
    </row>
    <row r="123" spans="1:26">
      <c r="A123" s="623"/>
      <c r="B123" s="623"/>
      <c r="C123" s="623"/>
      <c r="D123" s="623"/>
      <c r="E123" s="623"/>
      <c r="F123" s="623"/>
      <c r="G123" s="626"/>
      <c r="H123" s="623"/>
      <c r="I123" s="623"/>
      <c r="J123" s="624"/>
      <c r="K123" s="623"/>
      <c r="L123" s="626"/>
      <c r="M123" s="624"/>
      <c r="N123" s="624"/>
      <c r="O123" s="726"/>
      <c r="T123" s="600"/>
      <c r="U123" s="600"/>
      <c r="V123" s="600"/>
      <c r="W123" s="600"/>
      <c r="X123" s="600"/>
      <c r="Y123" s="600"/>
      <c r="Z123" s="600"/>
    </row>
    <row r="124" spans="1:26">
      <c r="A124" s="623"/>
      <c r="B124" s="623"/>
      <c r="C124" s="623"/>
      <c r="D124" s="623"/>
      <c r="E124" s="623"/>
      <c r="F124" s="623"/>
      <c r="G124" s="626"/>
      <c r="H124" s="623"/>
      <c r="I124" s="623"/>
      <c r="J124" s="624"/>
      <c r="K124" s="623"/>
      <c r="L124" s="626"/>
      <c r="M124" s="624"/>
      <c r="N124" s="624"/>
      <c r="O124" s="726"/>
      <c r="T124" s="600"/>
      <c r="U124" s="600"/>
      <c r="V124" s="600"/>
      <c r="W124" s="600"/>
      <c r="X124" s="600"/>
      <c r="Y124" s="600"/>
      <c r="Z124" s="600"/>
    </row>
    <row r="125" spans="1:26">
      <c r="A125" s="623"/>
      <c r="B125" s="623"/>
      <c r="C125" s="623"/>
      <c r="D125" s="623"/>
      <c r="E125" s="623"/>
      <c r="F125" s="623"/>
      <c r="G125" s="626"/>
      <c r="H125" s="623"/>
      <c r="I125" s="623"/>
      <c r="J125" s="624"/>
      <c r="K125" s="623"/>
      <c r="L125" s="626"/>
      <c r="M125" s="624"/>
      <c r="N125" s="624"/>
      <c r="O125" s="726"/>
      <c r="T125" s="600"/>
      <c r="U125" s="600"/>
      <c r="V125" s="600"/>
      <c r="W125" s="600"/>
      <c r="X125" s="600"/>
      <c r="Y125" s="600"/>
      <c r="Z125" s="600"/>
    </row>
    <row r="126" spans="1:26">
      <c r="A126" s="623"/>
      <c r="B126" s="623"/>
      <c r="C126" s="623"/>
      <c r="D126" s="623"/>
      <c r="E126" s="623"/>
      <c r="F126" s="623"/>
      <c r="G126" s="626"/>
      <c r="H126" s="623"/>
      <c r="I126" s="623"/>
      <c r="J126" s="624"/>
      <c r="K126" s="623"/>
      <c r="L126" s="626"/>
      <c r="M126" s="624"/>
      <c r="N126" s="624"/>
      <c r="O126" s="726"/>
      <c r="T126" s="600"/>
      <c r="U126" s="600"/>
      <c r="V126" s="600"/>
      <c r="W126" s="600"/>
      <c r="X126" s="600"/>
      <c r="Y126" s="600"/>
      <c r="Z126" s="600"/>
    </row>
    <row r="127" spans="1:26">
      <c r="A127" s="623"/>
      <c r="B127" s="623"/>
      <c r="C127" s="623"/>
      <c r="D127" s="623"/>
      <c r="E127" s="623"/>
      <c r="F127" s="623"/>
      <c r="G127" s="626"/>
      <c r="H127" s="623"/>
      <c r="I127" s="623"/>
      <c r="J127" s="624"/>
      <c r="K127" s="623"/>
      <c r="L127" s="626"/>
      <c r="M127" s="624"/>
      <c r="N127" s="624"/>
      <c r="O127" s="726"/>
      <c r="T127" s="600"/>
      <c r="U127" s="600"/>
      <c r="V127" s="600"/>
      <c r="W127" s="600"/>
      <c r="X127" s="600"/>
      <c r="Y127" s="600"/>
      <c r="Z127" s="600"/>
    </row>
    <row r="128" spans="1:26">
      <c r="A128" s="623"/>
      <c r="B128" s="623"/>
      <c r="C128" s="623"/>
      <c r="D128" s="623"/>
      <c r="E128" s="623"/>
      <c r="F128" s="623"/>
      <c r="G128" s="626"/>
      <c r="H128" s="623"/>
      <c r="I128" s="623"/>
      <c r="J128" s="624"/>
      <c r="K128" s="623"/>
      <c r="L128" s="626"/>
      <c r="M128" s="624"/>
      <c r="N128" s="624"/>
      <c r="O128" s="726"/>
      <c r="T128" s="600"/>
      <c r="U128" s="600"/>
      <c r="V128" s="600"/>
      <c r="W128" s="600"/>
      <c r="X128" s="600"/>
      <c r="Y128" s="600"/>
      <c r="Z128" s="600"/>
    </row>
    <row r="129" spans="1:26">
      <c r="A129" s="623"/>
      <c r="B129" s="623"/>
      <c r="C129" s="623"/>
      <c r="D129" s="623"/>
      <c r="E129" s="623"/>
      <c r="F129" s="623"/>
      <c r="G129" s="626"/>
      <c r="H129" s="623"/>
      <c r="I129" s="623"/>
      <c r="J129" s="624"/>
      <c r="K129" s="623"/>
      <c r="L129" s="626"/>
      <c r="M129" s="624"/>
      <c r="N129" s="624"/>
      <c r="O129" s="726"/>
      <c r="T129" s="600"/>
      <c r="U129" s="600"/>
      <c r="V129" s="600"/>
      <c r="W129" s="600"/>
      <c r="X129" s="600"/>
      <c r="Y129" s="600"/>
      <c r="Z129" s="600"/>
    </row>
    <row r="130" spans="1:26">
      <c r="A130" s="623"/>
      <c r="B130" s="623"/>
      <c r="C130" s="623"/>
      <c r="D130" s="623"/>
      <c r="E130" s="623"/>
      <c r="F130" s="623"/>
      <c r="G130" s="626"/>
      <c r="H130" s="623"/>
      <c r="I130" s="623"/>
      <c r="J130" s="624"/>
      <c r="K130" s="623"/>
      <c r="L130" s="626"/>
      <c r="M130" s="624"/>
      <c r="N130" s="624"/>
      <c r="O130" s="726"/>
      <c r="T130" s="600"/>
      <c r="U130" s="600"/>
      <c r="V130" s="600"/>
      <c r="W130" s="600"/>
      <c r="X130" s="600"/>
      <c r="Y130" s="600"/>
      <c r="Z130" s="600"/>
    </row>
  </sheetData>
  <sheetProtection formatColumns="0" formatRows="0" selectLockedCells="1"/>
  <protectedRanges>
    <protectedRange sqref="L18:L20" name="Range1_15_1_1_1_1_1_1_2_1"/>
  </protectedRanges>
  <dataConsolidate/>
  <customSheetViews>
    <customSheetView guid="{B48B8B4C-A880-453D-8729-90D004BEF0DB}" scale="70" fitToPage="1" printArea="1" hiddenRows="1" hiddenColumns="1" view="pageBreakPreview" topLeftCell="A4">
      <selection activeCell="F18" sqref="F18"/>
      <pageMargins left="0" right="0" top="0" bottom="0" header="0" footer="0"/>
      <printOptions horizontalCentered="1"/>
      <pageSetup paperSize="9" scale="40" orientation="portrait" r:id="rId1"/>
      <headerFooter alignWithMargins="0">
        <oddHeader>&amp;R&amp;"Book Antiqua,Bold"Schedule-1
 Page &amp;P of &amp;N</oddHeader>
      </headerFooter>
    </customSheetView>
    <customSheetView guid="{7043F04C-1FA3-449D-BEB8-4AC08DF68A5A}" scale="70" fitToPage="1" printArea="1" hiddenRows="1" hiddenColumns="1" view="pageBreakPreview" topLeftCell="A22">
      <selection activeCell="G23" sqref="G23"/>
      <pageMargins left="0" right="0" top="0" bottom="0" header="0" footer="0"/>
      <printOptions horizontalCentered="1"/>
      <pageSetup paperSize="9" scale="51" orientation="portrait" r:id="rId2"/>
      <headerFooter alignWithMargins="0">
        <oddHeader>&amp;R&amp;"Book Antiqua,Bold"Schedule-1
 Page &amp;P of &amp;N</oddHeader>
      </headerFooter>
    </customSheetView>
    <customSheetView guid="{D0757F9E-DF41-4B40-A5E5-F4F8FDD8D61D}" printArea="1" hiddenColumns="1" view="pageBreakPreview" topLeftCell="H10">
      <selection activeCell="G23" sqref="G23"/>
      <pageMargins left="0" right="0" top="0" bottom="0" header="0" footer="0"/>
      <printOptions horizontalCentered="1"/>
      <pageSetup paperSize="9" scale="58" orientation="landscape" r:id="rId3"/>
      <headerFooter alignWithMargins="0">
        <oddHeader>&amp;R&amp;"Book Antiqua,Bold"Schedule-1
 Page &amp;P of &amp;N</oddHeader>
      </headerFooter>
    </customSheetView>
    <customSheetView guid="{E81F0721-C35D-4189-B675-E46A21339863}" printArea="1" hiddenColumns="1" view="pageBreakPreview" topLeftCell="A186">
      <selection activeCell="E20" sqref="E20"/>
      <pageMargins left="0" right="0" top="0" bottom="0" header="0" footer="0"/>
      <printOptions horizontalCentered="1"/>
      <pageSetup paperSize="9" orientation="landscape" r:id="rId4"/>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7"/>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9"/>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0"/>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5"/>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B835C05C-B615-4DCB-982D-4519616B3CD8}" printArea="1" hiddenColumns="1" view="pageBreakPreview" topLeftCell="A186">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17F5C48B-526E-48D2-9F97-823D578F9893}" scale="70" printArea="1" hiddenColumns="1" view="pageBreakPreview" topLeftCell="A20">
      <selection activeCell="B20" sqref="B20"/>
      <pageMargins left="0" right="0" top="0" bottom="0" header="0" footer="0"/>
      <printOptions horizontalCentered="1"/>
      <pageSetup paperSize="9" scale="79" orientation="landscape" r:id="rId21"/>
      <headerFooter alignWithMargins="0">
        <oddHeader>&amp;R&amp;"Book Antiqua,Bold"Schedule-1
 Page &amp;P of &amp;N</oddHeader>
      </headerFooter>
    </customSheetView>
    <customSheetView guid="{7F1A5DE7-1043-4C11-AB2C-CC6BC6A0F482}" scale="70" printArea="1" view="pageBreakPreview" topLeftCell="A115">
      <selection activeCell="I102" sqref="I102"/>
      <pageMargins left="0" right="0" top="0" bottom="0" header="0" footer="0"/>
      <printOptions horizontalCentered="1"/>
      <pageSetup paperSize="9" scale="59" orientation="landscape" r:id="rId22"/>
      <headerFooter alignWithMargins="0">
        <oddHeader>&amp;R&amp;"Book Antiqua,Bold"Schedule-1
 Page &amp;P of &amp;N</oddHeader>
      </headerFooter>
    </customSheetView>
    <customSheetView guid="{75D87FDD-0292-4E5A-8E8F-63018B009393}" scale="70" fitToPage="1" printArea="1" hiddenRows="1" hiddenColumns="1" view="pageBreakPreview" topLeftCell="A4">
      <selection activeCell="F18" sqref="F18"/>
      <pageMargins left="0" right="0" top="0" bottom="0" header="0" footer="0"/>
      <printOptions horizontalCentered="1"/>
      <pageSetup paperSize="9" scale="40" orientation="portrait" r:id="rId23"/>
      <headerFooter alignWithMargins="0">
        <oddHeader>&amp;R&amp;"Book Antiqua,Bold"Schedule-1
 Page &amp;P of &amp;N</oddHeader>
      </headerFooter>
    </customSheetView>
  </customSheetViews>
  <mergeCells count="28">
    <mergeCell ref="A3:N3"/>
    <mergeCell ref="M9:N9"/>
    <mergeCell ref="C27:N27"/>
    <mergeCell ref="J22:L22"/>
    <mergeCell ref="A58:O58"/>
    <mergeCell ref="J23:L23"/>
    <mergeCell ref="A25:O25"/>
    <mergeCell ref="A14:O14"/>
    <mergeCell ref="A5:O5"/>
    <mergeCell ref="A8:L8"/>
    <mergeCell ref="G9:I9"/>
    <mergeCell ref="G12:I12"/>
    <mergeCell ref="G10:I10"/>
    <mergeCell ref="G11:I11"/>
    <mergeCell ref="K29:L29"/>
    <mergeCell ref="K30:L30"/>
    <mergeCell ref="M10:N10"/>
    <mergeCell ref="M11:N11"/>
    <mergeCell ref="A59:O59"/>
    <mergeCell ref="A62:L62"/>
    <mergeCell ref="J121:L121"/>
    <mergeCell ref="J122:L122"/>
    <mergeCell ref="J63:L63"/>
    <mergeCell ref="J64:L64"/>
    <mergeCell ref="J65:L65"/>
    <mergeCell ref="J66:L66"/>
    <mergeCell ref="J120:L120"/>
    <mergeCell ref="A68:O68"/>
  </mergeCells>
  <phoneticPr fontId="4" type="noConversion"/>
  <conditionalFormatting sqref="F18:G20 I18:I20">
    <cfRule type="expression" dxfId="20" priority="1" stopIfTrue="1">
      <formula>E18&gt;0</formula>
    </cfRule>
  </conditionalFormatting>
  <conditionalFormatting sqref="M18:M20">
    <cfRule type="expression" dxfId="19" priority="59" stopIfTrue="1">
      <formula>L18&gt;0</formula>
    </cfRule>
  </conditionalFormatting>
  <conditionalFormatting sqref="M82 O82 M89 O91 M91:M98 O100 M100:M101">
    <cfRule type="cellIs" dxfId="18" priority="3268" stopIfTrue="1" operator="equal">
      <formula>"a"</formula>
    </cfRule>
  </conditionalFormatting>
  <conditionalFormatting sqref="O75:O76 O79:O80 O83:O85 O88:O89 O92:O98 O101 O103:O108 O110:O113 O115:O119">
    <cfRule type="expression" dxfId="17" priority="3267" stopIfTrue="1">
      <formula>M75=""</formula>
    </cfRule>
  </conditionalFormatting>
  <conditionalFormatting sqref="S16">
    <cfRule type="colorScale" priority="344">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I21:I25 G30:G65369 G21:G25 I13:I17 I1:I8 G1:G8 G13:G17 I28:I65369" xr:uid="{00000000-0002-0000-0400-000000000000}"/>
    <dataValidation type="whole" operator="greaterThan" allowBlank="1" showInputMessage="1" showErrorMessage="1" error="Enter only Numeric Value greater than zero or leave the cell blank !" sqref="F18:G20" xr:uid="{00000000-0002-0000-0400-000001000000}">
      <formula1>1</formula1>
    </dataValidation>
    <dataValidation type="decimal" operator="greaterThan" allowBlank="1" showInputMessage="1" showErrorMessage="1" error="Enter only Numeric Value greater than zero or leave the cell blank !" sqref="M18:M20" xr:uid="{00000000-0002-0000-0400-000002000000}">
      <formula1>0</formula1>
    </dataValidation>
    <dataValidation type="list" operator="greaterThan" allowBlank="1" showInputMessage="1" showErrorMessage="1" error="Enter only Numeric Value greater than zero or leave the cell blank !" sqref="I18:I20" xr:uid="{00000000-0002-0000-0400-000003000000}">
      <formula1>"0%,5%,12%,18%,28%"</formula1>
    </dataValidation>
  </dataValidations>
  <printOptions horizontalCentered="1"/>
  <pageMargins left="0.7" right="0.7" top="0.75" bottom="0.75" header="0.3" footer="0.3"/>
  <pageSetup paperSize="9" scale="40" orientation="portrait" r:id="rId24"/>
  <headerFooter alignWithMargins="0">
    <oddHeader>&amp;R&amp;"Book Antiqua,Bold"Schedule-1
 Page &amp;P of &amp;N</oddHeader>
  </headerFooter>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Normal="100" zoomScaleSheetLayoutView="100" workbookViewId="0">
      <selection activeCell="G71" sqref="G71"/>
    </sheetView>
  </sheetViews>
  <sheetFormatPr defaultColWidth="9" defaultRowHeight="16.5"/>
  <cols>
    <col min="1" max="1" width="11.375" style="307" customWidth="1"/>
    <col min="2" max="2" width="32.625" style="307" customWidth="1"/>
    <col min="3" max="3" width="7.625" style="307" customWidth="1"/>
    <col min="4" max="4" width="9.625" style="307" customWidth="1"/>
    <col min="5" max="5" width="11.625" style="306" customWidth="1"/>
    <col min="6" max="6" width="20" style="306" customWidth="1"/>
    <col min="7" max="7" width="11.625" style="306" customWidth="1"/>
    <col min="8" max="8" width="19.625" style="338" customWidth="1"/>
    <col min="9" max="9" width="9" style="237"/>
    <col min="10" max="13" width="9" style="74"/>
    <col min="14" max="14" width="14.125" style="35" customWidth="1"/>
    <col min="15" max="15" width="24.125" style="35" customWidth="1"/>
    <col min="16" max="16" width="11.125" style="1" customWidth="1"/>
    <col min="17" max="17" width="12.625" style="1" customWidth="1"/>
    <col min="18" max="18" width="11.375" style="321" customWidth="1"/>
    <col min="19" max="19" width="10.375" style="35" customWidth="1"/>
    <col min="20" max="20" width="17.625" style="35" customWidth="1"/>
    <col min="21" max="21" width="10.5" style="35" customWidth="1"/>
    <col min="22" max="22" width="12.375" style="35" customWidth="1"/>
    <col min="23" max="24" width="9" style="1"/>
    <col min="25" max="25" width="10.875" style="35" customWidth="1"/>
    <col min="26" max="26" width="18.625" style="35" customWidth="1"/>
    <col min="27" max="27" width="9" style="35"/>
    <col min="28" max="41" width="9" style="74"/>
    <col min="42" max="16384" width="9" style="305"/>
  </cols>
  <sheetData>
    <row r="1" spans="1:27" ht="18" customHeight="1">
      <c r="A1" s="56" t="str">
        <f>Cover!B3</f>
        <v>SR-II/C&amp;M/WC-4384/2025</v>
      </c>
      <c r="B1" s="63"/>
      <c r="C1" s="56"/>
      <c r="D1" s="56"/>
      <c r="E1" s="7"/>
      <c r="F1" s="7"/>
      <c r="G1" s="8" t="s">
        <v>79</v>
      </c>
      <c r="T1" s="352" t="s">
        <v>124</v>
      </c>
      <c r="U1" s="341">
        <f>SUMIF(G17:G70, "Direct",F17:F70)</f>
        <v>0</v>
      </c>
      <c r="Z1" s="341" t="str">
        <f>'Names of Bidder'!D6</f>
        <v>Sole Bidder</v>
      </c>
      <c r="AA1" s="35" t="s">
        <v>125</v>
      </c>
    </row>
    <row r="2" spans="1:27" ht="14.1" customHeight="1">
      <c r="A2" s="4"/>
      <c r="B2" s="4"/>
      <c r="C2" s="4"/>
      <c r="D2" s="4"/>
      <c r="E2" s="1"/>
      <c r="F2" s="1"/>
      <c r="G2" s="1"/>
      <c r="Q2" s="6"/>
      <c r="T2" s="352" t="s">
        <v>126</v>
      </c>
      <c r="U2" s="353" t="e">
        <f>#REF!-U1</f>
        <v>#REF!</v>
      </c>
      <c r="V2" s="323"/>
      <c r="Z2" s="341">
        <f>'Names of Bidder'!AA6</f>
        <v>0</v>
      </c>
    </row>
    <row r="3" spans="1:27" ht="49.5" customHeight="1">
      <c r="A3" s="978" t="str">
        <f>Cover!$B$2</f>
        <v>Construction of additional store building at Tuticorin GIS</v>
      </c>
      <c r="B3" s="978"/>
      <c r="C3" s="978"/>
      <c r="D3" s="978"/>
      <c r="E3" s="978"/>
      <c r="F3" s="978"/>
      <c r="G3" s="978"/>
      <c r="O3" s="4"/>
      <c r="P3" s="288"/>
      <c r="Q3" s="288"/>
      <c r="R3" s="288"/>
      <c r="T3" s="4"/>
      <c r="U3" s="1"/>
      <c r="W3" s="964"/>
      <c r="X3" s="964"/>
    </row>
    <row r="4" spans="1:27" ht="21.95" customHeight="1">
      <c r="A4" s="979" t="s">
        <v>127</v>
      </c>
      <c r="B4" s="979"/>
      <c r="C4" s="979"/>
      <c r="D4" s="979"/>
      <c r="E4" s="979"/>
      <c r="F4" s="979"/>
      <c r="G4" s="979"/>
      <c r="O4" s="4"/>
      <c r="P4" s="288"/>
      <c r="Q4" s="288"/>
      <c r="R4" s="288"/>
      <c r="T4" s="4"/>
      <c r="U4" s="324"/>
      <c r="V4" s="323"/>
    </row>
    <row r="5" spans="1:27" ht="14.1" customHeight="1">
      <c r="A5" s="6"/>
      <c r="B5" s="6"/>
      <c r="C5" s="6"/>
      <c r="D5" s="6"/>
      <c r="E5" s="1"/>
      <c r="F5" s="1"/>
      <c r="G5" s="1"/>
      <c r="O5" s="4"/>
      <c r="P5" s="288"/>
      <c r="Q5" s="288"/>
      <c r="R5" s="288"/>
      <c r="T5" s="4"/>
    </row>
    <row r="6" spans="1:27" ht="18" customHeight="1">
      <c r="A6" s="29" t="str">
        <f>"Bidder’s Name and Address (" &amp; MID('Names of Bidder'!B9,9, 20) &amp; ") :"</f>
        <v>Bidder’s Name and Address (Bidder) :</v>
      </c>
      <c r="B6" s="30"/>
      <c r="C6" s="29"/>
      <c r="D6" s="29"/>
      <c r="E6" s="60" t="s">
        <v>81</v>
      </c>
      <c r="F6" s="1"/>
      <c r="G6" s="30"/>
      <c r="O6" s="4"/>
      <c r="P6" s="288"/>
      <c r="Q6" s="288"/>
      <c r="R6" s="288"/>
      <c r="T6" s="4"/>
      <c r="U6" s="322"/>
    </row>
    <row r="7" spans="1:27" ht="35.25" customHeight="1">
      <c r="A7" s="980" t="str">
        <f>IF('Names of Bidder'!D9="", "", IF('Names of Bidder'!D6= "JV (Joint Venture)", "JV of " &amp; Z8, ""))</f>
        <v/>
      </c>
      <c r="B7" s="980"/>
      <c r="C7" s="980"/>
      <c r="D7" s="980"/>
      <c r="E7" s="59" t="s">
        <v>128</v>
      </c>
      <c r="F7" s="1"/>
      <c r="G7" s="30"/>
      <c r="O7" s="338"/>
      <c r="P7" s="325"/>
      <c r="Q7" s="325"/>
      <c r="R7" s="325"/>
      <c r="W7" s="964"/>
      <c r="X7" s="964"/>
    </row>
    <row r="8" spans="1:27" ht="18" customHeight="1">
      <c r="A8" s="29" t="s">
        <v>83</v>
      </c>
      <c r="B8" s="981" t="str">
        <f>IF('Names of Bidder'!D9=0, "", 'Names of Bidder'!D9)</f>
        <v/>
      </c>
      <c r="C8" s="981"/>
      <c r="D8" s="981"/>
      <c r="E8" s="59" t="s">
        <v>84</v>
      </c>
      <c r="F8" s="1"/>
      <c r="G8" s="30"/>
      <c r="O8" s="4"/>
      <c r="P8" s="326"/>
      <c r="Q8" s="326"/>
      <c r="R8" s="326"/>
      <c r="Z8" s="341" t="str">
        <f>IF('Names of Bidder'!D7=1,'Names of Bidder'!D9&amp;" &amp; "&amp;'Names of Bidder'!D14,IF('Names of Bidder'!D7="2 or More",'Names of Bidder'!D9&amp;" , "&amp;'Names of Bidder'!D14&amp;" &amp; "&amp;'Names of Bidder'!D19,""))</f>
        <v xml:space="preserve"> ,  &amp; …….. …….. …….. …….. …….. …….. </v>
      </c>
    </row>
    <row r="9" spans="1:27" ht="18" customHeight="1">
      <c r="A9" s="29" t="s">
        <v>85</v>
      </c>
      <c r="B9" s="981" t="str">
        <f>IF('Names of Bidder'!D10=0, "", 'Names of Bidder'!D10)</f>
        <v/>
      </c>
      <c r="C9" s="981"/>
      <c r="D9" s="981"/>
      <c r="E9" s="59" t="s">
        <v>129</v>
      </c>
      <c r="F9" s="1"/>
      <c r="G9" s="30"/>
      <c r="O9" s="4"/>
      <c r="P9" s="326"/>
      <c r="Q9" s="326"/>
      <c r="R9" s="326"/>
    </row>
    <row r="10" spans="1:27" ht="18" customHeight="1">
      <c r="A10" s="30"/>
      <c r="B10" s="981" t="str">
        <f>IF('Names of Bidder'!D11=0, "", 'Names of Bidder'!D11)</f>
        <v/>
      </c>
      <c r="C10" s="981"/>
      <c r="D10" s="981"/>
      <c r="E10" s="59" t="s">
        <v>130</v>
      </c>
      <c r="F10" s="1"/>
      <c r="G10" s="30"/>
      <c r="O10" s="338"/>
      <c r="P10" s="339"/>
      <c r="Q10" s="288"/>
      <c r="R10" s="327"/>
    </row>
    <row r="11" spans="1:27" ht="18" customHeight="1">
      <c r="A11" s="30"/>
      <c r="B11" s="981" t="str">
        <f>IF('Names of Bidder'!D12=0, "", 'Names of Bidder'!D12)</f>
        <v/>
      </c>
      <c r="C11" s="981"/>
      <c r="D11" s="981"/>
      <c r="E11" s="59" t="s">
        <v>131</v>
      </c>
      <c r="F11" s="1"/>
      <c r="G11" s="30"/>
      <c r="W11" s="964"/>
      <c r="X11" s="964"/>
    </row>
    <row r="12" spans="1:27" ht="14.1" customHeight="1">
      <c r="A12" s="30"/>
      <c r="B12" s="30"/>
      <c r="C12" s="30"/>
      <c r="D12" s="30"/>
      <c r="E12" s="29"/>
      <c r="F12" s="32"/>
      <c r="G12" s="32"/>
      <c r="Y12" s="328"/>
    </row>
    <row r="13" spans="1:27" ht="40.5" customHeight="1">
      <c r="A13" s="982" t="s">
        <v>132</v>
      </c>
      <c r="B13" s="982"/>
      <c r="C13" s="982"/>
      <c r="D13" s="982"/>
      <c r="E13" s="982"/>
      <c r="F13" s="982"/>
      <c r="G13" s="982"/>
      <c r="H13" s="356"/>
      <c r="I13" s="239"/>
      <c r="J13" s="240"/>
      <c r="K13" s="240"/>
      <c r="L13" s="240"/>
      <c r="M13" s="240"/>
      <c r="Q13" s="6"/>
      <c r="U13" t="s">
        <v>133</v>
      </c>
      <c r="Y13" s="328"/>
    </row>
    <row r="14" spans="1:27" ht="14.1" customHeight="1">
      <c r="A14" s="6"/>
      <c r="B14" s="6"/>
      <c r="C14" s="6"/>
      <c r="D14" s="6"/>
      <c r="E14" s="7"/>
      <c r="F14" s="7"/>
      <c r="G14" s="8" t="s">
        <v>90</v>
      </c>
      <c r="P14" s="966"/>
      <c r="Q14" s="966"/>
      <c r="S14" s="969"/>
      <c r="T14" s="969"/>
      <c r="U14" t="s">
        <v>134</v>
      </c>
      <c r="W14" s="964"/>
      <c r="X14" s="964"/>
    </row>
    <row r="15" spans="1:27" ht="66" customHeight="1">
      <c r="A15" s="5" t="s">
        <v>91</v>
      </c>
      <c r="B15" s="5" t="s">
        <v>100</v>
      </c>
      <c r="C15" s="9" t="s">
        <v>101</v>
      </c>
      <c r="D15" s="9" t="s">
        <v>102</v>
      </c>
      <c r="E15" s="5" t="s">
        <v>135</v>
      </c>
      <c r="F15" s="5" t="s">
        <v>136</v>
      </c>
      <c r="G15" s="5" t="s">
        <v>137</v>
      </c>
      <c r="P15" s="289"/>
      <c r="Q15" s="289"/>
      <c r="S15" s="289"/>
      <c r="T15" s="289"/>
    </row>
    <row r="16" spans="1:27" ht="18" customHeight="1">
      <c r="A16" s="9">
        <v>1</v>
      </c>
      <c r="B16" s="9">
        <v>2</v>
      </c>
      <c r="C16" s="9">
        <v>3</v>
      </c>
      <c r="D16" s="9">
        <v>4</v>
      </c>
      <c r="E16" s="9">
        <v>5</v>
      </c>
      <c r="F16" s="9" t="s">
        <v>138</v>
      </c>
      <c r="G16" s="9">
        <v>7</v>
      </c>
      <c r="P16" s="175"/>
      <c r="Q16" s="175"/>
      <c r="S16" s="175"/>
      <c r="T16" s="175"/>
    </row>
    <row r="17" spans="1:10" s="409" customFormat="1" ht="66.75" customHeight="1">
      <c r="A17" s="408" t="e">
        <f>'Sch-1'!#REF!</f>
        <v>#REF!</v>
      </c>
      <c r="B17" s="408" t="e">
        <f>'Sch-1'!#REF!</f>
        <v>#REF!</v>
      </c>
      <c r="C17" s="408"/>
      <c r="D17" s="408"/>
      <c r="E17" s="465"/>
      <c r="F17" s="93"/>
      <c r="G17" s="466"/>
    </row>
    <row r="18" spans="1:10" s="409" customFormat="1" ht="18.75" customHeight="1">
      <c r="A18" s="408" t="e">
        <f>'Sch-1'!#REF!</f>
        <v>#REF!</v>
      </c>
      <c r="B18" s="408" t="e">
        <f>'Sch-1'!#REF!</f>
        <v>#REF!</v>
      </c>
      <c r="C18" s="408"/>
      <c r="D18" s="408"/>
      <c r="E18" s="465"/>
      <c r="F18" s="93"/>
      <c r="G18" s="466"/>
    </row>
    <row r="19" spans="1:10" s="409" customFormat="1" ht="15.75" customHeight="1">
      <c r="A19" s="408" t="e">
        <f>'Sch-1'!#REF!</f>
        <v>#REF!</v>
      </c>
      <c r="B19" s="408" t="e">
        <f>'Sch-1'!#REF!</f>
        <v>#REF!</v>
      </c>
      <c r="C19" s="408"/>
      <c r="D19" s="408"/>
      <c r="E19" s="465"/>
      <c r="F19" s="93"/>
      <c r="G19" s="466"/>
      <c r="J19" s="445"/>
    </row>
    <row r="20" spans="1:10" s="409" customFormat="1" ht="15.75" customHeight="1">
      <c r="A20" s="408" t="e">
        <f>'Sch-1'!#REF!</f>
        <v>#REF!</v>
      </c>
      <c r="B20" s="408" t="e">
        <f>'Sch-1'!#REF!</f>
        <v>#REF!</v>
      </c>
      <c r="C20" s="408" t="e">
        <f>'Sch-1'!#REF!</f>
        <v>#REF!</v>
      </c>
      <c r="D20" s="408" t="e">
        <f>'Sch-1'!#REF!</f>
        <v>#REF!</v>
      </c>
      <c r="E20" s="465" t="e">
        <f>'Sch-1'!#REF!</f>
        <v>#REF!</v>
      </c>
      <c r="F20" s="93" t="e">
        <f>IF(E20=0, "Included",IF(ISERROR(D20*E20), E20, D20*E20))</f>
        <v>#REF!</v>
      </c>
      <c r="G20" s="466" t="e">
        <f>'Sch-1'!#REF!</f>
        <v>#REF!</v>
      </c>
    </row>
    <row r="21" spans="1:10" s="409" customFormat="1" ht="15.75" customHeight="1">
      <c r="A21" s="408" t="e">
        <f>'Sch-1'!#REF!</f>
        <v>#REF!</v>
      </c>
      <c r="B21" s="408" t="e">
        <f>'Sch-1'!#REF!</f>
        <v>#REF!</v>
      </c>
      <c r="C21" s="408" t="e">
        <f>'Sch-1'!#REF!</f>
        <v>#REF!</v>
      </c>
      <c r="D21" s="408" t="e">
        <f>'Sch-1'!#REF!</f>
        <v>#REF!</v>
      </c>
      <c r="E21" s="465" t="e">
        <f>'Sch-1'!#REF!</f>
        <v>#REF!</v>
      </c>
      <c r="F21" s="93" t="e">
        <f>IF(E21=0, "Included",IF(ISERROR(D21*E21), E21, D21*E21))</f>
        <v>#REF!</v>
      </c>
      <c r="G21" s="466" t="e">
        <f>'Sch-1'!#REF!</f>
        <v>#REF!</v>
      </c>
    </row>
    <row r="22" spans="1:10" s="409" customFormat="1" ht="15.75" customHeight="1">
      <c r="A22" s="408"/>
      <c r="B22" s="408"/>
      <c r="C22" s="408"/>
      <c r="D22" s="408"/>
      <c r="E22" s="465"/>
      <c r="F22" s="93"/>
      <c r="G22" s="466"/>
    </row>
    <row r="23" spans="1:10" s="409" customFormat="1" ht="15.75" customHeight="1">
      <c r="A23" s="408" t="e">
        <f>'Sch-1'!#REF!</f>
        <v>#REF!</v>
      </c>
      <c r="B23" s="408" t="e">
        <f>'Sch-1'!#REF!</f>
        <v>#REF!</v>
      </c>
      <c r="C23" s="408"/>
      <c r="D23" s="408"/>
      <c r="E23" s="465"/>
      <c r="F23" s="93"/>
      <c r="G23" s="466"/>
    </row>
    <row r="24" spans="1:10" s="409" customFormat="1" ht="15.75" customHeight="1">
      <c r="A24" s="408" t="e">
        <f>'Sch-1'!#REF!</f>
        <v>#REF!</v>
      </c>
      <c r="B24" s="408" t="e">
        <f>'Sch-1'!#REF!</f>
        <v>#REF!</v>
      </c>
      <c r="C24" s="408" t="e">
        <f>'Sch-1'!#REF!</f>
        <v>#REF!</v>
      </c>
      <c r="D24" s="408" t="e">
        <f>'Sch-1'!#REF!</f>
        <v>#REF!</v>
      </c>
      <c r="E24" s="465" t="e">
        <f>'Sch-1'!#REF!</f>
        <v>#REF!</v>
      </c>
      <c r="F24" s="93" t="e">
        <f>IF(E24=0, "Included",IF(ISERROR(D24*E24), E24, D24*E24))</f>
        <v>#REF!</v>
      </c>
      <c r="G24" s="466" t="e">
        <f>'Sch-1'!#REF!</f>
        <v>#REF!</v>
      </c>
    </row>
    <row r="25" spans="1:10" s="409" customFormat="1" ht="15.75" customHeight="1">
      <c r="A25" s="408" t="e">
        <f>'Sch-1'!#REF!</f>
        <v>#REF!</v>
      </c>
      <c r="B25" s="408" t="e">
        <f>'Sch-1'!#REF!</f>
        <v>#REF!</v>
      </c>
      <c r="C25" s="408" t="e">
        <f>'Sch-1'!#REF!</f>
        <v>#REF!</v>
      </c>
      <c r="D25" s="408" t="e">
        <f>'Sch-1'!#REF!</f>
        <v>#REF!</v>
      </c>
      <c r="E25" s="465" t="e">
        <f>'Sch-1'!#REF!</f>
        <v>#REF!</v>
      </c>
      <c r="F25" s="93" t="e">
        <f>IF(E25=0, "Included",IF(ISERROR(D25*E25), E25, D25*E25))</f>
        <v>#REF!</v>
      </c>
      <c r="G25" s="466" t="e">
        <f>'Sch-1'!#REF!</f>
        <v>#REF!</v>
      </c>
    </row>
    <row r="26" spans="1:10" s="409" customFormat="1" ht="15.75" customHeight="1">
      <c r="A26" s="408"/>
      <c r="B26" s="408"/>
      <c r="C26" s="408"/>
      <c r="D26" s="408"/>
      <c r="E26" s="465"/>
      <c r="F26" s="93"/>
      <c r="G26" s="466"/>
    </row>
    <row r="27" spans="1:10" s="409" customFormat="1" ht="15.75" customHeight="1">
      <c r="A27" s="408" t="e">
        <f>'Sch-1'!#REF!</f>
        <v>#REF!</v>
      </c>
      <c r="B27" s="408" t="e">
        <f>'Sch-1'!#REF!</f>
        <v>#REF!</v>
      </c>
      <c r="C27" s="408"/>
      <c r="D27" s="408"/>
      <c r="E27" s="465"/>
      <c r="F27" s="93"/>
      <c r="G27" s="466"/>
    </row>
    <row r="28" spans="1:10" s="409" customFormat="1" ht="15.75" customHeight="1">
      <c r="A28" s="408" t="e">
        <f>'Sch-1'!#REF!</f>
        <v>#REF!</v>
      </c>
      <c r="B28" s="408" t="e">
        <f>'Sch-1'!#REF!</f>
        <v>#REF!</v>
      </c>
      <c r="C28" s="408" t="e">
        <f>'Sch-1'!#REF!</f>
        <v>#REF!</v>
      </c>
      <c r="D28" s="408" t="e">
        <f>'Sch-1'!#REF!</f>
        <v>#REF!</v>
      </c>
      <c r="E28" s="465" t="e">
        <f>'Sch-1'!#REF!</f>
        <v>#REF!</v>
      </c>
      <c r="F28" s="93" t="e">
        <f>IF(E28=0, "Included",IF(ISERROR(D28*E28), E28, D28*E28))</f>
        <v>#REF!</v>
      </c>
      <c r="G28" s="466" t="e">
        <f>'Sch-1'!#REF!</f>
        <v>#REF!</v>
      </c>
    </row>
    <row r="29" spans="1:10" s="409" customFormat="1" ht="15.75" customHeight="1">
      <c r="A29" s="408" t="e">
        <f>'Sch-1'!#REF!</f>
        <v>#REF!</v>
      </c>
      <c r="B29" s="408" t="e">
        <f>'Sch-1'!#REF!</f>
        <v>#REF!</v>
      </c>
      <c r="C29" s="408" t="e">
        <f>'Sch-1'!#REF!</f>
        <v>#REF!</v>
      </c>
      <c r="D29" s="408" t="e">
        <f>'Sch-1'!#REF!</f>
        <v>#REF!</v>
      </c>
      <c r="E29" s="465" t="e">
        <f>'Sch-1'!#REF!</f>
        <v>#REF!</v>
      </c>
      <c r="F29" s="93" t="e">
        <f>IF(E29=0, "Included",IF(ISERROR(D29*E29), E29, D29*E29))</f>
        <v>#REF!</v>
      </c>
      <c r="G29" s="466" t="e">
        <f>'Sch-1'!#REF!</f>
        <v>#REF!</v>
      </c>
    </row>
    <row r="30" spans="1:10" s="409" customFormat="1" ht="15.75" customHeight="1">
      <c r="A30" s="408"/>
      <c r="B30" s="408"/>
      <c r="C30" s="408"/>
      <c r="D30" s="408"/>
      <c r="E30" s="465"/>
      <c r="F30" s="93"/>
      <c r="G30" s="466"/>
    </row>
    <row r="31" spans="1:10" s="409" customFormat="1" ht="15.75" customHeight="1">
      <c r="A31" s="408" t="e">
        <f>'Sch-1'!#REF!</f>
        <v>#REF!</v>
      </c>
      <c r="B31" s="408" t="e">
        <f>'Sch-1'!#REF!</f>
        <v>#REF!</v>
      </c>
      <c r="C31" s="408"/>
      <c r="D31" s="408"/>
      <c r="E31" s="465"/>
      <c r="F31" s="93"/>
      <c r="G31" s="466"/>
    </row>
    <row r="32" spans="1:10" s="409" customFormat="1" ht="15.75" customHeight="1">
      <c r="A32" s="408" t="e">
        <f>'Sch-1'!#REF!</f>
        <v>#REF!</v>
      </c>
      <c r="B32" s="408" t="e">
        <f>'Sch-1'!#REF!</f>
        <v>#REF!</v>
      </c>
      <c r="C32" s="408"/>
      <c r="D32" s="408"/>
      <c r="E32" s="465"/>
      <c r="F32" s="93"/>
      <c r="G32" s="466"/>
    </row>
    <row r="33" spans="1:7" s="409" customFormat="1" ht="15.75" customHeight="1">
      <c r="A33" s="408" t="e">
        <f>'Sch-1'!#REF!</f>
        <v>#REF!</v>
      </c>
      <c r="B33" s="408" t="e">
        <f>'Sch-1'!#REF!</f>
        <v>#REF!</v>
      </c>
      <c r="C33" s="408" t="e">
        <f>'Sch-1'!#REF!</f>
        <v>#REF!</v>
      </c>
      <c r="D33" s="408" t="e">
        <f>'Sch-1'!#REF!</f>
        <v>#REF!</v>
      </c>
      <c r="E33" s="465" t="e">
        <f>'Sch-1'!#REF!</f>
        <v>#REF!</v>
      </c>
      <c r="F33" s="93" t="e">
        <f t="shared" ref="F33:F68" si="0">IF(E33=0, "Included",IF(ISERROR(D33*E33), E33, D33*E33))</f>
        <v>#REF!</v>
      </c>
      <c r="G33" s="466" t="e">
        <f>'Sch-1'!#REF!</f>
        <v>#REF!</v>
      </c>
    </row>
    <row r="34" spans="1:7" s="409" customFormat="1" ht="15.75" customHeight="1">
      <c r="A34" s="408" t="e">
        <f>'Sch-1'!#REF!</f>
        <v>#REF!</v>
      </c>
      <c r="B34" s="408" t="e">
        <f>'Sch-1'!#REF!</f>
        <v>#REF!</v>
      </c>
      <c r="C34" s="408" t="e">
        <f>'Sch-1'!#REF!</f>
        <v>#REF!</v>
      </c>
      <c r="D34" s="408" t="e">
        <f>'Sch-1'!#REF!</f>
        <v>#REF!</v>
      </c>
      <c r="E34" s="465" t="e">
        <f>'Sch-1'!#REF!</f>
        <v>#REF!</v>
      </c>
      <c r="F34" s="93" t="e">
        <f t="shared" si="0"/>
        <v>#REF!</v>
      </c>
      <c r="G34" s="466" t="e">
        <f>'Sch-1'!#REF!</f>
        <v>#REF!</v>
      </c>
    </row>
    <row r="35" spans="1:7" s="409" customFormat="1" ht="15.75" customHeight="1">
      <c r="A35" s="408"/>
      <c r="B35" s="408"/>
      <c r="C35" s="408"/>
      <c r="D35" s="408"/>
      <c r="E35" s="465"/>
      <c r="F35" s="93"/>
      <c r="G35" s="466"/>
    </row>
    <row r="36" spans="1:7" s="409" customFormat="1" ht="15.75" customHeight="1">
      <c r="A36" s="408" t="e">
        <f>'Sch-1'!#REF!</f>
        <v>#REF!</v>
      </c>
      <c r="B36" s="408" t="e">
        <f>'Sch-1'!#REF!</f>
        <v>#REF!</v>
      </c>
      <c r="C36" s="408"/>
      <c r="D36" s="408"/>
      <c r="E36" s="465"/>
      <c r="F36" s="93"/>
      <c r="G36" s="466"/>
    </row>
    <row r="37" spans="1:7" s="409" customFormat="1" ht="51" customHeight="1">
      <c r="A37" s="408" t="e">
        <f>'Sch-1'!#REF!</f>
        <v>#REF!</v>
      </c>
      <c r="B37" s="408" t="e">
        <f>'Sch-1'!#REF!</f>
        <v>#REF!</v>
      </c>
      <c r="C37" s="408" t="e">
        <f>'Sch-1'!#REF!</f>
        <v>#REF!</v>
      </c>
      <c r="D37" s="408" t="e">
        <f>'Sch-1'!#REF!</f>
        <v>#REF!</v>
      </c>
      <c r="E37" s="465" t="e">
        <f>'Sch-1'!#REF!</f>
        <v>#REF!</v>
      </c>
      <c r="F37" s="93" t="e">
        <f t="shared" si="0"/>
        <v>#REF!</v>
      </c>
      <c r="G37" s="466" t="e">
        <f>'Sch-1'!#REF!</f>
        <v>#REF!</v>
      </c>
    </row>
    <row r="38" spans="1:7" s="409" customFormat="1" ht="17.25" customHeight="1">
      <c r="A38" s="408" t="e">
        <f>'Sch-1'!#REF!</f>
        <v>#REF!</v>
      </c>
      <c r="B38" s="408" t="e">
        <f>'Sch-1'!#REF!</f>
        <v>#REF!</v>
      </c>
      <c r="C38" s="408" t="e">
        <f>'Sch-1'!#REF!</f>
        <v>#REF!</v>
      </c>
      <c r="D38" s="408" t="e">
        <f>'Sch-1'!#REF!</f>
        <v>#REF!</v>
      </c>
      <c r="E38" s="465" t="e">
        <f>'Sch-1'!#REF!</f>
        <v>#REF!</v>
      </c>
      <c r="F38" s="93" t="e">
        <f t="shared" si="0"/>
        <v>#REF!</v>
      </c>
      <c r="G38" s="466" t="e">
        <f>'Sch-1'!#REF!</f>
        <v>#REF!</v>
      </c>
    </row>
    <row r="39" spans="1:7" s="409" customFormat="1" ht="15.75" customHeight="1">
      <c r="A39" s="408" t="e">
        <f>'Sch-1'!#REF!</f>
        <v>#REF!</v>
      </c>
      <c r="B39" s="408" t="e">
        <f>'Sch-1'!#REF!</f>
        <v>#REF!</v>
      </c>
      <c r="C39" s="408" t="e">
        <f>'Sch-1'!#REF!</f>
        <v>#REF!</v>
      </c>
      <c r="D39" s="408" t="e">
        <f>'Sch-1'!#REF!</f>
        <v>#REF!</v>
      </c>
      <c r="E39" s="465" t="e">
        <f>'Sch-1'!#REF!</f>
        <v>#REF!</v>
      </c>
      <c r="F39" s="93" t="e">
        <f t="shared" si="0"/>
        <v>#REF!</v>
      </c>
      <c r="G39" s="466" t="e">
        <f>'Sch-1'!#REF!</f>
        <v>#REF!</v>
      </c>
    </row>
    <row r="40" spans="1:7" s="409" customFormat="1" ht="15.75" customHeight="1">
      <c r="A40" s="408" t="e">
        <f>'Sch-1'!#REF!</f>
        <v>#REF!</v>
      </c>
      <c r="B40" s="408" t="e">
        <f>'Sch-1'!#REF!</f>
        <v>#REF!</v>
      </c>
      <c r="C40" s="408" t="e">
        <f>'Sch-1'!#REF!</f>
        <v>#REF!</v>
      </c>
      <c r="D40" s="408" t="e">
        <f>'Sch-1'!#REF!</f>
        <v>#REF!</v>
      </c>
      <c r="E40" s="465" t="e">
        <f>'Sch-1'!#REF!</f>
        <v>#REF!</v>
      </c>
      <c r="F40" s="93" t="e">
        <f t="shared" si="0"/>
        <v>#REF!</v>
      </c>
      <c r="G40" s="466" t="e">
        <f>'Sch-1'!#REF!</f>
        <v>#REF!</v>
      </c>
    </row>
    <row r="41" spans="1:7" s="409" customFormat="1" ht="15.75" customHeight="1">
      <c r="A41" s="408" t="e">
        <f>'Sch-1'!#REF!</f>
        <v>#REF!</v>
      </c>
      <c r="B41" s="408" t="e">
        <f>'Sch-1'!#REF!</f>
        <v>#REF!</v>
      </c>
      <c r="C41" s="408" t="e">
        <f>'Sch-1'!#REF!</f>
        <v>#REF!</v>
      </c>
      <c r="D41" s="408" t="e">
        <f>'Sch-1'!#REF!</f>
        <v>#REF!</v>
      </c>
      <c r="E41" s="465" t="e">
        <f>'Sch-1'!#REF!</f>
        <v>#REF!</v>
      </c>
      <c r="F41" s="93" t="e">
        <f t="shared" si="0"/>
        <v>#REF!</v>
      </c>
      <c r="G41" s="466" t="e">
        <f>'Sch-1'!#REF!</f>
        <v>#REF!</v>
      </c>
    </row>
    <row r="42" spans="1:7" s="409" customFormat="1" ht="18.75" customHeight="1">
      <c r="A42" s="408" t="e">
        <f>'Sch-1'!#REF!</f>
        <v>#REF!</v>
      </c>
      <c r="B42" s="408" t="e">
        <f>'Sch-1'!#REF!</f>
        <v>#REF!</v>
      </c>
      <c r="C42" s="408" t="e">
        <f>'Sch-1'!#REF!</f>
        <v>#REF!</v>
      </c>
      <c r="D42" s="408" t="e">
        <f>'Sch-1'!#REF!</f>
        <v>#REF!</v>
      </c>
      <c r="E42" s="465" t="e">
        <f>'Sch-1'!#REF!</f>
        <v>#REF!</v>
      </c>
      <c r="F42" s="93" t="e">
        <f t="shared" si="0"/>
        <v>#REF!</v>
      </c>
      <c r="G42" s="466" t="e">
        <f>'Sch-1'!#REF!</f>
        <v>#REF!</v>
      </c>
    </row>
    <row r="43" spans="1:7" s="409" customFormat="1">
      <c r="A43" s="408"/>
      <c r="B43" s="408"/>
      <c r="C43" s="408"/>
      <c r="D43" s="408"/>
      <c r="E43" s="465"/>
      <c r="F43" s="93"/>
      <c r="G43" s="466"/>
    </row>
    <row r="44" spans="1:7" s="409" customFormat="1" ht="17.25" customHeight="1">
      <c r="A44" s="408" t="e">
        <f>'Sch-1'!#REF!</f>
        <v>#REF!</v>
      </c>
      <c r="B44" s="408" t="e">
        <f>'Sch-1'!#REF!</f>
        <v>#REF!</v>
      </c>
      <c r="C44" s="408"/>
      <c r="D44" s="408"/>
      <c r="E44" s="465"/>
      <c r="F44" s="93"/>
      <c r="G44" s="466"/>
    </row>
    <row r="45" spans="1:7" s="409" customFormat="1" ht="17.25" customHeight="1">
      <c r="A45" s="408" t="e">
        <f>'Sch-1'!#REF!</f>
        <v>#REF!</v>
      </c>
      <c r="B45" s="408" t="e">
        <f>'Sch-1'!#REF!</f>
        <v>#REF!</v>
      </c>
      <c r="C45" s="408" t="e">
        <f>'Sch-1'!#REF!</f>
        <v>#REF!</v>
      </c>
      <c r="D45" s="408" t="e">
        <f>'Sch-1'!#REF!</f>
        <v>#REF!</v>
      </c>
      <c r="E45" s="465" t="e">
        <f>'Sch-1'!#REF!</f>
        <v>#REF!</v>
      </c>
      <c r="F45" s="93" t="e">
        <f t="shared" si="0"/>
        <v>#REF!</v>
      </c>
      <c r="G45" s="466" t="e">
        <f>'Sch-1'!#REF!</f>
        <v>#REF!</v>
      </c>
    </row>
    <row r="46" spans="1:7" s="409" customFormat="1" ht="17.25" customHeight="1">
      <c r="A46" s="408"/>
      <c r="B46" s="408"/>
      <c r="C46" s="408"/>
      <c r="D46" s="408"/>
      <c r="E46" s="465"/>
      <c r="F46" s="93"/>
      <c r="G46" s="466"/>
    </row>
    <row r="47" spans="1:7" s="412" customFormat="1">
      <c r="A47" s="408" t="e">
        <f>'Sch-1'!#REF!</f>
        <v>#REF!</v>
      </c>
      <c r="B47" s="408" t="e">
        <f>'Sch-1'!#REF!</f>
        <v>#REF!</v>
      </c>
      <c r="C47" s="408"/>
      <c r="D47" s="408"/>
      <c r="E47" s="465"/>
      <c r="F47" s="93"/>
      <c r="G47" s="466"/>
    </row>
    <row r="48" spans="1:7" s="412" customFormat="1">
      <c r="A48" s="408" t="e">
        <f>'Sch-1'!#REF!</f>
        <v>#REF!</v>
      </c>
      <c r="B48" s="408" t="e">
        <f>'Sch-1'!#REF!</f>
        <v>#REF!</v>
      </c>
      <c r="C48" s="408" t="e">
        <f>'Sch-1'!#REF!</f>
        <v>#REF!</v>
      </c>
      <c r="D48" s="408" t="e">
        <f>'Sch-1'!#REF!</f>
        <v>#REF!</v>
      </c>
      <c r="E48" s="465" t="e">
        <f>'Sch-1'!#REF!</f>
        <v>#REF!</v>
      </c>
      <c r="F48" s="93" t="e">
        <f t="shared" si="0"/>
        <v>#REF!</v>
      </c>
      <c r="G48" s="466" t="e">
        <f>'Sch-1'!#REF!</f>
        <v>#REF!</v>
      </c>
    </row>
    <row r="49" spans="1:7" s="412" customFormat="1" ht="15" customHeight="1">
      <c r="A49" s="408" t="e">
        <f>'Sch-1'!#REF!</f>
        <v>#REF!</v>
      </c>
      <c r="B49" s="408" t="e">
        <f>'Sch-1'!#REF!</f>
        <v>#REF!</v>
      </c>
      <c r="C49" s="408" t="e">
        <f>'Sch-1'!#REF!</f>
        <v>#REF!</v>
      </c>
      <c r="D49" s="408" t="e">
        <f>'Sch-1'!#REF!</f>
        <v>#REF!</v>
      </c>
      <c r="E49" s="465" t="e">
        <f>'Sch-1'!#REF!</f>
        <v>#REF!</v>
      </c>
      <c r="F49" s="93" t="e">
        <f t="shared" si="0"/>
        <v>#REF!</v>
      </c>
      <c r="G49" s="466" t="e">
        <f>'Sch-1'!#REF!</f>
        <v>#REF!</v>
      </c>
    </row>
    <row r="50" spans="1:7" s="412" customFormat="1" ht="15" customHeight="1">
      <c r="A50" s="408" t="e">
        <f>'Sch-1'!#REF!</f>
        <v>#REF!</v>
      </c>
      <c r="B50" s="408" t="e">
        <f>'Sch-1'!#REF!</f>
        <v>#REF!</v>
      </c>
      <c r="C50" s="408" t="e">
        <f>'Sch-1'!#REF!</f>
        <v>#REF!</v>
      </c>
      <c r="D50" s="408" t="e">
        <f>'Sch-1'!#REF!</f>
        <v>#REF!</v>
      </c>
      <c r="E50" s="465" t="e">
        <f>'Sch-1'!#REF!</f>
        <v>#REF!</v>
      </c>
      <c r="F50" s="93" t="e">
        <f t="shared" si="0"/>
        <v>#REF!</v>
      </c>
      <c r="G50" s="466" t="e">
        <f>'Sch-1'!#REF!</f>
        <v>#REF!</v>
      </c>
    </row>
    <row r="51" spans="1:7" s="412" customFormat="1">
      <c r="A51" s="408" t="e">
        <f>'Sch-1'!#REF!</f>
        <v>#REF!</v>
      </c>
      <c r="B51" s="408" t="e">
        <f>'Sch-1'!#REF!</f>
        <v>#REF!</v>
      </c>
      <c r="C51" s="408" t="e">
        <f>'Sch-1'!#REF!</f>
        <v>#REF!</v>
      </c>
      <c r="D51" s="408" t="e">
        <f>'Sch-1'!#REF!</f>
        <v>#REF!</v>
      </c>
      <c r="E51" s="465" t="e">
        <f>'Sch-1'!#REF!</f>
        <v>#REF!</v>
      </c>
      <c r="F51" s="93" t="e">
        <f t="shared" si="0"/>
        <v>#REF!</v>
      </c>
      <c r="G51" s="466" t="e">
        <f>'Sch-1'!#REF!</f>
        <v>#REF!</v>
      </c>
    </row>
    <row r="52" spans="1:7" s="412" customFormat="1">
      <c r="A52" s="408"/>
      <c r="B52" s="408"/>
      <c r="C52" s="408"/>
      <c r="D52" s="408"/>
      <c r="E52" s="465"/>
      <c r="F52" s="93"/>
      <c r="G52" s="466"/>
    </row>
    <row r="53" spans="1:7" s="409" customFormat="1" ht="17.25" customHeight="1">
      <c r="A53" s="408" t="e">
        <f>'Sch-1'!#REF!</f>
        <v>#REF!</v>
      </c>
      <c r="B53" s="408" t="e">
        <f>'Sch-1'!#REF!</f>
        <v>#REF!</v>
      </c>
      <c r="C53" s="408"/>
      <c r="D53" s="408"/>
      <c r="E53" s="465"/>
      <c r="F53" s="93"/>
      <c r="G53" s="466"/>
    </row>
    <row r="54" spans="1:7" s="413" customFormat="1" ht="18">
      <c r="A54" s="408" t="e">
        <f>'Sch-1'!#REF!</f>
        <v>#REF!</v>
      </c>
      <c r="B54" s="408" t="e">
        <f>'Sch-1'!#REF!</f>
        <v>#REF!</v>
      </c>
      <c r="C54" s="408" t="e">
        <f>'Sch-1'!#REF!</f>
        <v>#REF!</v>
      </c>
      <c r="D54" s="408" t="e">
        <f>'Sch-1'!#REF!</f>
        <v>#REF!</v>
      </c>
      <c r="E54" s="465" t="e">
        <f>'Sch-1'!#REF!</f>
        <v>#REF!</v>
      </c>
      <c r="F54" s="93" t="e">
        <f t="shared" si="0"/>
        <v>#REF!</v>
      </c>
      <c r="G54" s="466" t="e">
        <f>'Sch-1'!#REF!</f>
        <v>#REF!</v>
      </c>
    </row>
    <row r="55" spans="1:7" s="409" customFormat="1">
      <c r="A55" s="408" t="e">
        <f>'Sch-1'!#REF!</f>
        <v>#REF!</v>
      </c>
      <c r="B55" s="408" t="e">
        <f>'Sch-1'!#REF!</f>
        <v>#REF!</v>
      </c>
      <c r="C55" s="408" t="e">
        <f>'Sch-1'!#REF!</f>
        <v>#REF!</v>
      </c>
      <c r="D55" s="408" t="e">
        <f>'Sch-1'!#REF!</f>
        <v>#REF!</v>
      </c>
      <c r="E55" s="465" t="e">
        <f>'Sch-1'!#REF!</f>
        <v>#REF!</v>
      </c>
      <c r="F55" s="93" t="e">
        <f t="shared" si="0"/>
        <v>#REF!</v>
      </c>
      <c r="G55" s="466" t="e">
        <f>'Sch-1'!#REF!</f>
        <v>#REF!</v>
      </c>
    </row>
    <row r="56" spans="1:7" s="409" customFormat="1" ht="18" customHeight="1">
      <c r="A56" s="408" t="e">
        <f>'Sch-1'!#REF!</f>
        <v>#REF!</v>
      </c>
      <c r="B56" s="408" t="e">
        <f>'Sch-1'!#REF!</f>
        <v>#REF!</v>
      </c>
      <c r="C56" s="408" t="e">
        <f>'Sch-1'!#REF!</f>
        <v>#REF!</v>
      </c>
      <c r="D56" s="408" t="e">
        <f>'Sch-1'!#REF!</f>
        <v>#REF!</v>
      </c>
      <c r="E56" s="465" t="e">
        <f>'Sch-1'!#REF!</f>
        <v>#REF!</v>
      </c>
      <c r="F56" s="93" t="e">
        <f t="shared" si="0"/>
        <v>#REF!</v>
      </c>
      <c r="G56" s="466" t="e">
        <f>'Sch-1'!#REF!</f>
        <v>#REF!</v>
      </c>
    </row>
    <row r="57" spans="1:7" s="409" customFormat="1" ht="18.75" customHeight="1">
      <c r="A57" s="408" t="e">
        <f>'Sch-1'!#REF!</f>
        <v>#REF!</v>
      </c>
      <c r="B57" s="408" t="e">
        <f>'Sch-1'!#REF!</f>
        <v>#REF!</v>
      </c>
      <c r="C57" s="408"/>
      <c r="D57" s="408"/>
      <c r="E57" s="465"/>
      <c r="F57" s="93"/>
      <c r="G57" s="466"/>
    </row>
    <row r="58" spans="1:7" s="409" customFormat="1" ht="18.75" customHeight="1">
      <c r="A58" s="408" t="e">
        <f>'Sch-1'!#REF!</f>
        <v>#REF!</v>
      </c>
      <c r="B58" s="408" t="e">
        <f>'Sch-1'!#REF!</f>
        <v>#REF!</v>
      </c>
      <c r="C58" s="408" t="e">
        <f>'Sch-1'!#REF!</f>
        <v>#REF!</v>
      </c>
      <c r="D58" s="408" t="e">
        <f>'Sch-1'!#REF!</f>
        <v>#REF!</v>
      </c>
      <c r="E58" s="465" t="e">
        <f>'Sch-1'!#REF!</f>
        <v>#REF!</v>
      </c>
      <c r="F58" s="93" t="e">
        <f t="shared" si="0"/>
        <v>#REF!</v>
      </c>
      <c r="G58" s="466" t="e">
        <f>'Sch-1'!#REF!</f>
        <v>#REF!</v>
      </c>
    </row>
    <row r="59" spans="1:7" s="413" customFormat="1" ht="18.75" customHeight="1">
      <c r="A59" s="408" t="e">
        <f>'Sch-1'!#REF!</f>
        <v>#REF!</v>
      </c>
      <c r="B59" s="408" t="e">
        <f>'Sch-1'!#REF!</f>
        <v>#REF!</v>
      </c>
      <c r="C59" s="408" t="e">
        <f>'Sch-1'!#REF!</f>
        <v>#REF!</v>
      </c>
      <c r="D59" s="408" t="e">
        <f>'Sch-1'!#REF!</f>
        <v>#REF!</v>
      </c>
      <c r="E59" s="465" t="e">
        <f>'Sch-1'!#REF!</f>
        <v>#REF!</v>
      </c>
      <c r="F59" s="93" t="e">
        <f t="shared" si="0"/>
        <v>#REF!</v>
      </c>
      <c r="G59" s="466" t="e">
        <f>'Sch-1'!#REF!</f>
        <v>#REF!</v>
      </c>
    </row>
    <row r="60" spans="1:7" s="409" customFormat="1" ht="18.75" customHeight="1">
      <c r="A60" s="408" t="e">
        <f>'Sch-1'!#REF!</f>
        <v>#REF!</v>
      </c>
      <c r="B60" s="408" t="e">
        <f>'Sch-1'!#REF!</f>
        <v>#REF!</v>
      </c>
      <c r="C60" s="408" t="e">
        <f>'Sch-1'!#REF!</f>
        <v>#REF!</v>
      </c>
      <c r="D60" s="408" t="e">
        <f>'Sch-1'!#REF!</f>
        <v>#REF!</v>
      </c>
      <c r="E60" s="465" t="e">
        <f>'Sch-1'!#REF!</f>
        <v>#REF!</v>
      </c>
      <c r="F60" s="93" t="e">
        <f t="shared" si="0"/>
        <v>#REF!</v>
      </c>
      <c r="G60" s="466" t="e">
        <f>'Sch-1'!#REF!</f>
        <v>#REF!</v>
      </c>
    </row>
    <row r="61" spans="1:7" s="409" customFormat="1" ht="17.25" customHeight="1">
      <c r="A61" s="408" t="e">
        <f>'Sch-1'!#REF!</f>
        <v>#REF!</v>
      </c>
      <c r="B61" s="408" t="e">
        <f>'Sch-1'!#REF!</f>
        <v>#REF!</v>
      </c>
      <c r="C61" s="408" t="e">
        <f>'Sch-1'!#REF!</f>
        <v>#REF!</v>
      </c>
      <c r="D61" s="408" t="e">
        <f>'Sch-1'!#REF!</f>
        <v>#REF!</v>
      </c>
      <c r="E61" s="465" t="e">
        <f>'Sch-1'!#REF!</f>
        <v>#REF!</v>
      </c>
      <c r="F61" s="93" t="e">
        <f t="shared" si="0"/>
        <v>#REF!</v>
      </c>
      <c r="G61" s="466" t="e">
        <f>'Sch-1'!#REF!</f>
        <v>#REF!</v>
      </c>
    </row>
    <row r="62" spans="1:7" s="409" customFormat="1" ht="17.25" customHeight="1">
      <c r="A62" s="408" t="e">
        <f>'Sch-1'!#REF!</f>
        <v>#REF!</v>
      </c>
      <c r="B62" s="408" t="e">
        <f>'Sch-1'!#REF!</f>
        <v>#REF!</v>
      </c>
      <c r="C62" s="408" t="e">
        <f>'Sch-1'!#REF!</f>
        <v>#REF!</v>
      </c>
      <c r="D62" s="408" t="e">
        <f>'Sch-1'!#REF!</f>
        <v>#REF!</v>
      </c>
      <c r="E62" s="465" t="e">
        <f>'Sch-1'!#REF!</f>
        <v>#REF!</v>
      </c>
      <c r="F62" s="93" t="e">
        <f t="shared" si="0"/>
        <v>#REF!</v>
      </c>
      <c r="G62" s="466" t="e">
        <f>'Sch-1'!#REF!</f>
        <v>#REF!</v>
      </c>
    </row>
    <row r="63" spans="1:7" s="409" customFormat="1" ht="17.25" customHeight="1">
      <c r="A63" s="408"/>
      <c r="B63" s="408"/>
      <c r="C63" s="408"/>
      <c r="D63" s="408"/>
      <c r="E63" s="465"/>
      <c r="F63" s="93"/>
      <c r="G63" s="466"/>
    </row>
    <row r="64" spans="1:7" s="409" customFormat="1" ht="17.25" customHeight="1">
      <c r="A64" s="408"/>
      <c r="B64" s="408"/>
      <c r="C64" s="408"/>
      <c r="D64" s="408"/>
      <c r="E64" s="465"/>
      <c r="F64" s="93"/>
      <c r="G64" s="466"/>
    </row>
    <row r="65" spans="1:22" s="409" customFormat="1" ht="17.25" customHeight="1">
      <c r="A65" s="408" t="e">
        <f>'Sch-1'!#REF!</f>
        <v>#REF!</v>
      </c>
      <c r="B65" s="408" t="e">
        <f>'Sch-1'!#REF!</f>
        <v>#REF!</v>
      </c>
      <c r="C65" s="408"/>
      <c r="D65" s="408"/>
      <c r="E65" s="465"/>
      <c r="F65" s="93"/>
      <c r="G65" s="466"/>
    </row>
    <row r="66" spans="1:22" s="409" customFormat="1" ht="17.25" customHeight="1">
      <c r="A66" s="408"/>
      <c r="B66" s="408" t="e">
        <f>'Sch-1'!#REF!</f>
        <v>#REF!</v>
      </c>
      <c r="C66" s="408" t="e">
        <f>'Sch-1'!#REF!</f>
        <v>#REF!</v>
      </c>
      <c r="D66" s="408" t="e">
        <f>'Sch-1'!#REF!</f>
        <v>#REF!</v>
      </c>
      <c r="E66" s="465" t="e">
        <f>'Sch-1'!#REF!</f>
        <v>#REF!</v>
      </c>
      <c r="F66" s="93" t="e">
        <f t="shared" si="0"/>
        <v>#REF!</v>
      </c>
      <c r="G66" s="466" t="e">
        <f>'Sch-1'!#REF!</f>
        <v>#REF!</v>
      </c>
    </row>
    <row r="67" spans="1:22" s="409" customFormat="1" ht="17.25" customHeight="1">
      <c r="A67" s="408"/>
      <c r="B67" s="408" t="e">
        <f>'Sch-1'!#REF!</f>
        <v>#REF!</v>
      </c>
      <c r="C67" s="408"/>
      <c r="D67" s="408"/>
      <c r="E67" s="465"/>
      <c r="F67" s="93"/>
      <c r="G67" s="466"/>
    </row>
    <row r="68" spans="1:22" s="409" customFormat="1" ht="17.25" customHeight="1">
      <c r="A68" s="408"/>
      <c r="B68" s="408" t="e">
        <f>'Sch-1'!#REF!</f>
        <v>#REF!</v>
      </c>
      <c r="C68" s="408" t="e">
        <f>'Sch-1'!#REF!</f>
        <v>#REF!</v>
      </c>
      <c r="D68" s="408" t="e">
        <f>'Sch-1'!#REF!</f>
        <v>#REF!</v>
      </c>
      <c r="E68" s="465" t="e">
        <f>'Sch-1'!#REF!</f>
        <v>#REF!</v>
      </c>
      <c r="F68" s="93" t="e">
        <f t="shared" si="0"/>
        <v>#REF!</v>
      </c>
      <c r="G68" s="466" t="e">
        <f>'Sch-1'!#REF!</f>
        <v>#REF!</v>
      </c>
    </row>
    <row r="69" spans="1:22" s="409" customFormat="1" ht="17.25" customHeight="1">
      <c r="A69" s="408"/>
      <c r="B69" s="408" t="e">
        <f>'Sch-1'!#REF!</f>
        <v>#REF!</v>
      </c>
      <c r="C69" s="408" t="e">
        <f>'Sch-1'!#REF!</f>
        <v>#REF!</v>
      </c>
      <c r="D69" s="408" t="e">
        <f>'Sch-1'!#REF!</f>
        <v>#REF!</v>
      </c>
      <c r="E69" s="465" t="e">
        <f>'Sch-1'!#REF!</f>
        <v>#REF!</v>
      </c>
      <c r="F69" s="93" t="e">
        <f>IF(E69=0, "Included",IF(ISERROR(D69*E69), E69, D69*E69))</f>
        <v>#REF!</v>
      </c>
      <c r="G69" s="466" t="e">
        <f>'Sch-1'!#REF!</f>
        <v>#REF!</v>
      </c>
    </row>
    <row r="70" spans="1:22" s="409" customFormat="1" ht="18" customHeight="1">
      <c r="A70" s="408"/>
      <c r="B70" s="408"/>
      <c r="C70" s="408"/>
      <c r="D70" s="408"/>
      <c r="E70" s="465"/>
      <c r="F70" s="93"/>
      <c r="G70" s="466"/>
    </row>
    <row r="71" spans="1:22" s="409" customFormat="1" ht="18" customHeight="1">
      <c r="A71" s="414"/>
      <c r="B71" s="364" t="s">
        <v>139</v>
      </c>
      <c r="C71" s="415"/>
      <c r="D71" s="416"/>
      <c r="E71" s="410"/>
      <c r="F71" s="93">
        <f>SUMIF(G18:G70,"Direct",F18:F70)</f>
        <v>0</v>
      </c>
      <c r="G71" s="417" t="s">
        <v>133</v>
      </c>
    </row>
    <row r="72" spans="1:22" s="409" customFormat="1" ht="18" customHeight="1">
      <c r="A72" s="414"/>
      <c r="B72" s="364" t="s">
        <v>140</v>
      </c>
      <c r="C72" s="415"/>
      <c r="D72" s="416"/>
      <c r="E72" s="410"/>
      <c r="F72" s="93">
        <f>SUMIF(G18:G70,"Bought-Out",F18:F70)</f>
        <v>0</v>
      </c>
      <c r="G72" s="417"/>
    </row>
    <row r="73" spans="1:22" ht="44.1" customHeight="1">
      <c r="A73" s="363"/>
      <c r="B73" s="364" t="s">
        <v>112</v>
      </c>
      <c r="C73" s="365"/>
      <c r="D73" s="366"/>
      <c r="E73" s="362"/>
      <c r="F73" s="362">
        <f>F71+F72</f>
        <v>0</v>
      </c>
      <c r="G73" s="850"/>
      <c r="I73" s="338"/>
      <c r="P73" s="333"/>
      <c r="Q73" s="332"/>
      <c r="S73" s="333"/>
      <c r="T73" s="332"/>
      <c r="V73" s="321"/>
    </row>
    <row r="74" spans="1:22" ht="26.1" customHeight="1">
      <c r="A74" s="851"/>
      <c r="B74" s="972" t="s">
        <v>141</v>
      </c>
      <c r="C74" s="972"/>
      <c r="D74" s="972"/>
      <c r="E74" s="93"/>
      <c r="F74" s="93" t="e">
        <f>'Sch-7 Dis'!F19</f>
        <v>#REF!</v>
      </c>
      <c r="G74" s="10"/>
      <c r="I74" s="238"/>
      <c r="J74" s="172"/>
      <c r="K74" s="172"/>
      <c r="L74" s="172"/>
      <c r="M74" s="172"/>
      <c r="N74" s="1"/>
      <c r="O74" s="1"/>
      <c r="P74" s="83"/>
      <c r="Q74" s="332" t="e">
        <f>'Sch-7'!#REF!</f>
        <v>#REF!</v>
      </c>
      <c r="R74" s="6"/>
      <c r="S74" s="83"/>
      <c r="T74" s="332" t="e">
        <f>'Sch-7'!#REF!</f>
        <v>#REF!</v>
      </c>
      <c r="U74" s="1"/>
      <c r="V74" s="1"/>
    </row>
    <row r="75" spans="1:22" ht="26.1" customHeight="1">
      <c r="A75" s="852"/>
      <c r="B75" s="973" t="s">
        <v>114</v>
      </c>
      <c r="C75" s="973"/>
      <c r="D75" s="973"/>
      <c r="E75" s="367"/>
      <c r="F75" s="367" t="e">
        <f>F73+F74</f>
        <v>#REF!</v>
      </c>
      <c r="G75" s="368"/>
      <c r="I75" s="238"/>
      <c r="J75" s="172"/>
      <c r="K75" s="172"/>
      <c r="L75" s="172"/>
      <c r="M75" s="172"/>
      <c r="N75" s="1"/>
      <c r="O75" s="1"/>
      <c r="P75" s="83"/>
      <c r="Q75" s="335" t="e">
        <f>SUM(#REF!,Q74)</f>
        <v>#REF!</v>
      </c>
      <c r="R75" s="11"/>
      <c r="S75" s="175"/>
      <c r="T75" s="335" t="e">
        <f>#REF!+T74</f>
        <v>#REF!</v>
      </c>
      <c r="U75" s="1"/>
      <c r="V75" s="336"/>
    </row>
    <row r="76" spans="1:22" ht="16.5" customHeight="1">
      <c r="A76" s="974"/>
      <c r="B76" s="974"/>
      <c r="C76" s="974"/>
      <c r="D76" s="974"/>
      <c r="E76" s="974"/>
      <c r="F76" s="974"/>
      <c r="G76" s="974"/>
      <c r="P76" s="336" t="s">
        <v>142</v>
      </c>
      <c r="Q76" s="333" t="e">
        <f>F75-Q75</f>
        <v>#REF!</v>
      </c>
      <c r="S76" s="336" t="s">
        <v>143</v>
      </c>
      <c r="T76" s="333" t="e">
        <f>Q75-T75</f>
        <v>#REF!</v>
      </c>
    </row>
    <row r="77" spans="1:22" ht="16.5" customHeight="1">
      <c r="A77" s="6"/>
      <c r="B77" s="975" t="str">
        <f>IF((18-COUNTA(G17:G70))&gt;0,"Do not leave Mode of Transaction Blank for any item. "&amp;(18-COUNTA(G17:G70))&amp;" item(s) is(are) left blank, if you leave it blank, the same shall be deemed to be 'Bought-out'", " ")</f>
        <v xml:space="preserve"> </v>
      </c>
      <c r="C77" s="975"/>
      <c r="D77" s="975"/>
      <c r="E77" s="975"/>
      <c r="F77" s="975"/>
      <c r="G77" s="975"/>
      <c r="P77" s="1" t="s">
        <v>144</v>
      </c>
      <c r="Q77" s="1" t="e">
        <f>IF(#REF!&gt;0,#REF! &amp; " item(s) in Sch-1", "")</f>
        <v>#REF!</v>
      </c>
    </row>
    <row r="78" spans="1:22" ht="24" customHeight="1">
      <c r="A78" s="68"/>
      <c r="B78" s="975"/>
      <c r="C78" s="975"/>
      <c r="D78" s="975"/>
      <c r="E78" s="975"/>
      <c r="F78" s="975"/>
      <c r="G78" s="975"/>
    </row>
    <row r="79" spans="1:22" ht="117.75" customHeight="1">
      <c r="A79" s="69" t="s">
        <v>116</v>
      </c>
      <c r="B79" s="976" t="s">
        <v>145</v>
      </c>
      <c r="C79" s="976"/>
      <c r="D79" s="976"/>
      <c r="E79" s="976"/>
      <c r="F79" s="976"/>
      <c r="G79" s="976"/>
    </row>
    <row r="80" spans="1:22" ht="33.6" customHeight="1">
      <c r="A80" s="11"/>
      <c r="B80" s="2"/>
      <c r="C80" s="2"/>
      <c r="D80" s="6"/>
      <c r="E80" s="1"/>
      <c r="F80" s="1"/>
      <c r="G80" s="1"/>
    </row>
    <row r="81" spans="1:7" ht="33.6" customHeight="1">
      <c r="A81" s="33" t="s">
        <v>120</v>
      </c>
      <c r="B81" s="102" t="str">
        <f>'Names of Bidder'!D33&amp;"-"&amp; 'Names of Bidder'!E33&amp;"-" &amp;'Names of Bidder'!F33</f>
        <v>--2025</v>
      </c>
      <c r="C81" s="12"/>
      <c r="D81" s="34"/>
      <c r="E81" s="1"/>
      <c r="F81" s="1"/>
      <c r="G81" s="174"/>
    </row>
    <row r="82" spans="1:7" ht="33.6" customHeight="1">
      <c r="A82" s="33" t="s">
        <v>121</v>
      </c>
      <c r="B82" s="102" t="str">
        <f>IF('Names of Bidder'!D34=0, "", 'Names of Bidder'!D34)</f>
        <v/>
      </c>
      <c r="C82" s="1"/>
      <c r="D82" s="34" t="s">
        <v>122</v>
      </c>
      <c r="E82" s="174" t="str">
        <f>IF('Names of Bidder'!D26=0, "", 'Names of Bidder'!D26)</f>
        <v/>
      </c>
      <c r="F82" s="1"/>
      <c r="G82" s="174"/>
    </row>
    <row r="83" spans="1:7" ht="33.6" customHeight="1">
      <c r="A83" s="187"/>
      <c r="B83" s="186"/>
      <c r="C83" s="180"/>
      <c r="D83" s="34" t="s">
        <v>123</v>
      </c>
      <c r="E83" s="174" t="str">
        <f>IF('Names of Bidder'!D27=0, "", 'Names of Bidder'!D27)</f>
        <v/>
      </c>
      <c r="F83" s="180"/>
      <c r="G83" s="180"/>
    </row>
    <row r="84" spans="1:7" ht="33.6" customHeight="1">
      <c r="A84" s="187"/>
      <c r="B84" s="186"/>
      <c r="C84" s="180"/>
      <c r="D84" s="34"/>
      <c r="E84" s="195"/>
      <c r="F84" s="180"/>
      <c r="G84" s="180"/>
    </row>
    <row r="85" spans="1:7">
      <c r="A85" s="187"/>
      <c r="B85" s="187"/>
      <c r="C85" s="187"/>
      <c r="D85" s="187"/>
      <c r="E85" s="180"/>
      <c r="F85" s="180"/>
      <c r="G85" s="180"/>
    </row>
    <row r="86" spans="1:7">
      <c r="A86" s="187"/>
      <c r="B86" s="187"/>
      <c r="C86" s="187"/>
      <c r="D86" s="187"/>
      <c r="E86" s="180"/>
      <c r="F86" s="180"/>
      <c r="G86" s="180"/>
    </row>
    <row r="87" spans="1:7">
      <c r="A87" s="187"/>
      <c r="B87" s="187"/>
      <c r="C87" s="187"/>
      <c r="D87" s="187"/>
      <c r="E87" s="180"/>
      <c r="F87" s="180"/>
      <c r="G87" s="180"/>
    </row>
    <row r="88" spans="1:7">
      <c r="A88" s="187"/>
      <c r="B88" s="187"/>
      <c r="C88" s="187"/>
      <c r="D88" s="187"/>
      <c r="E88" s="180"/>
      <c r="F88" s="180"/>
      <c r="G88" s="180"/>
    </row>
    <row r="89" spans="1:7">
      <c r="A89" s="187"/>
      <c r="B89" s="187"/>
      <c r="C89" s="187"/>
      <c r="D89" s="187"/>
      <c r="E89" s="180"/>
      <c r="F89" s="180"/>
      <c r="G89" s="180"/>
    </row>
    <row r="90" spans="1:7">
      <c r="A90" s="187"/>
      <c r="B90" s="187"/>
      <c r="C90" s="187"/>
      <c r="D90" s="187"/>
      <c r="E90" s="180"/>
      <c r="F90" s="180"/>
      <c r="G90" s="180"/>
    </row>
    <row r="91" spans="1:7">
      <c r="A91" s="187"/>
      <c r="B91" s="187"/>
      <c r="C91" s="187"/>
      <c r="D91" s="187"/>
      <c r="E91" s="180"/>
      <c r="F91" s="180"/>
      <c r="G91" s="180"/>
    </row>
    <row r="92" spans="1:7">
      <c r="A92" s="187"/>
      <c r="B92" s="187"/>
      <c r="C92" s="187"/>
      <c r="D92" s="187"/>
      <c r="E92" s="180"/>
      <c r="F92" s="180"/>
      <c r="G92" s="180"/>
    </row>
    <row r="93" spans="1:7">
      <c r="A93" s="187"/>
      <c r="B93" s="187"/>
      <c r="C93" s="187"/>
      <c r="D93" s="187"/>
      <c r="E93" s="180"/>
      <c r="F93" s="180"/>
      <c r="G93" s="180"/>
    </row>
    <row r="94" spans="1:7">
      <c r="A94" s="187"/>
      <c r="B94" s="187"/>
      <c r="C94" s="187"/>
      <c r="D94" s="187"/>
      <c r="E94" s="180"/>
      <c r="F94" s="180"/>
      <c r="G94" s="180"/>
    </row>
    <row r="95" spans="1:7">
      <c r="A95" s="187"/>
      <c r="B95" s="187"/>
      <c r="C95" s="187"/>
      <c r="D95" s="187"/>
      <c r="E95" s="180"/>
      <c r="F95" s="180"/>
      <c r="G95" s="180"/>
    </row>
    <row r="96" spans="1:7">
      <c r="A96" s="187"/>
      <c r="B96" s="187"/>
      <c r="C96" s="187"/>
      <c r="D96" s="187"/>
      <c r="E96" s="180"/>
      <c r="F96" s="180"/>
      <c r="G96" s="180"/>
    </row>
    <row r="97" spans="1:24">
      <c r="A97" s="187"/>
      <c r="B97" s="187"/>
      <c r="C97" s="187"/>
      <c r="D97" s="187"/>
      <c r="E97" s="180"/>
      <c r="F97" s="180"/>
      <c r="G97" s="180"/>
    </row>
    <row r="98" spans="1:24">
      <c r="A98" s="187"/>
      <c r="B98" s="187"/>
      <c r="C98" s="187"/>
      <c r="D98" s="187"/>
      <c r="E98" s="180"/>
      <c r="F98" s="180"/>
      <c r="G98" s="180"/>
    </row>
    <row r="99" spans="1:24">
      <c r="A99" s="187"/>
      <c r="B99" s="187"/>
      <c r="C99" s="187"/>
      <c r="D99" s="187"/>
      <c r="E99" s="180"/>
      <c r="F99" s="180"/>
      <c r="G99" s="180"/>
    </row>
    <row r="100" spans="1:24">
      <c r="A100" s="187"/>
      <c r="B100" s="187"/>
      <c r="C100" s="187"/>
      <c r="D100" s="187"/>
      <c r="E100" s="180"/>
      <c r="F100" s="180"/>
      <c r="G100" s="180"/>
    </row>
    <row r="101" spans="1:24">
      <c r="A101" s="187"/>
      <c r="B101" s="187"/>
      <c r="C101" s="187"/>
      <c r="D101" s="187"/>
      <c r="E101" s="180"/>
      <c r="F101" s="180"/>
      <c r="G101" s="180"/>
    </row>
    <row r="102" spans="1:24">
      <c r="A102" s="187"/>
      <c r="B102" s="187"/>
      <c r="C102" s="187"/>
      <c r="D102" s="187"/>
      <c r="E102" s="180"/>
      <c r="F102" s="180"/>
      <c r="G102" s="180"/>
    </row>
    <row r="103" spans="1:24">
      <c r="A103" s="187"/>
      <c r="B103" s="187"/>
      <c r="C103" s="187"/>
      <c r="D103" s="187"/>
      <c r="E103" s="180"/>
      <c r="F103" s="180"/>
      <c r="G103" s="180"/>
    </row>
    <row r="104" spans="1:24">
      <c r="A104" s="187"/>
      <c r="B104" s="187"/>
      <c r="C104" s="187"/>
      <c r="D104" s="187"/>
      <c r="E104" s="180"/>
      <c r="F104" s="180"/>
      <c r="G104" s="180"/>
    </row>
    <row r="105" spans="1:24">
      <c r="A105" s="187"/>
      <c r="B105" s="187"/>
      <c r="C105" s="187"/>
      <c r="D105" s="187"/>
      <c r="E105" s="180"/>
      <c r="F105" s="180"/>
      <c r="G105" s="180"/>
    </row>
    <row r="106" spans="1:24">
      <c r="A106" s="187"/>
      <c r="B106" s="187"/>
      <c r="C106" s="187"/>
      <c r="D106" s="187"/>
      <c r="E106" s="180"/>
      <c r="F106" s="180"/>
      <c r="G106" s="180"/>
    </row>
    <row r="107" spans="1:24">
      <c r="A107" s="187"/>
      <c r="B107" s="187"/>
      <c r="C107" s="187"/>
      <c r="D107" s="187"/>
      <c r="E107" s="180"/>
      <c r="F107" s="180"/>
      <c r="G107" s="180"/>
    </row>
    <row r="108" spans="1:24">
      <c r="A108" s="187"/>
      <c r="B108" s="187"/>
      <c r="C108" s="187"/>
      <c r="D108" s="187"/>
      <c r="E108" s="180"/>
      <c r="F108" s="180"/>
      <c r="G108" s="180"/>
    </row>
    <row r="109" spans="1:24" ht="18" customHeight="1">
      <c r="A109" s="193"/>
      <c r="B109" s="185"/>
      <c r="C109" s="193"/>
      <c r="D109" s="193"/>
      <c r="E109" s="194"/>
      <c r="F109" s="194"/>
      <c r="G109" s="195"/>
      <c r="T109" s="4"/>
    </row>
    <row r="110" spans="1:24" ht="18" customHeight="1">
      <c r="A110" s="185"/>
      <c r="B110" s="185"/>
      <c r="C110" s="185"/>
      <c r="D110" s="185"/>
      <c r="E110" s="180"/>
      <c r="F110" s="180"/>
      <c r="G110" s="180"/>
      <c r="Q110" s="6"/>
      <c r="T110" s="4"/>
    </row>
    <row r="111" spans="1:24" ht="39.950000000000003" customHeight="1">
      <c r="A111" s="977"/>
      <c r="B111" s="977"/>
      <c r="C111" s="977"/>
      <c r="D111" s="977"/>
      <c r="E111" s="977"/>
      <c r="F111" s="977"/>
      <c r="G111" s="977"/>
      <c r="O111" s="4"/>
      <c r="P111" s="288"/>
      <c r="Q111" s="288"/>
      <c r="R111" s="288"/>
      <c r="T111" s="4"/>
      <c r="U111" s="1"/>
      <c r="W111" s="964"/>
      <c r="X111" s="964"/>
    </row>
    <row r="112" spans="1:24" ht="21.95" customHeight="1">
      <c r="A112" s="970"/>
      <c r="B112" s="970"/>
      <c r="C112" s="970"/>
      <c r="D112" s="970"/>
      <c r="E112" s="970"/>
      <c r="F112" s="970"/>
      <c r="G112" s="970"/>
      <c r="O112" s="4"/>
      <c r="P112" s="288"/>
      <c r="Q112" s="288"/>
      <c r="R112" s="288"/>
      <c r="T112" s="4"/>
      <c r="U112" s="1"/>
    </row>
    <row r="113" spans="1:41" ht="18" customHeight="1">
      <c r="A113" s="187"/>
      <c r="B113" s="187"/>
      <c r="C113" s="187"/>
      <c r="D113" s="187"/>
      <c r="E113" s="180"/>
      <c r="F113" s="180"/>
      <c r="G113" s="180"/>
      <c r="O113" s="4"/>
      <c r="P113" s="288"/>
      <c r="Q113" s="288"/>
      <c r="R113" s="288"/>
    </row>
    <row r="114" spans="1:41" ht="18" customHeight="1">
      <c r="A114" s="192"/>
      <c r="B114" s="179"/>
      <c r="C114" s="192"/>
      <c r="D114" s="192"/>
      <c r="E114" s="189"/>
      <c r="F114" s="180"/>
      <c r="G114" s="179"/>
      <c r="O114" s="4"/>
      <c r="P114" s="288"/>
      <c r="Q114" s="288"/>
      <c r="R114" s="288"/>
    </row>
    <row r="115" spans="1:41" ht="35.25" customHeight="1">
      <c r="A115" s="971"/>
      <c r="B115" s="971"/>
      <c r="C115" s="971"/>
      <c r="D115" s="971"/>
      <c r="E115" s="190"/>
      <c r="F115" s="180"/>
      <c r="G115" s="179"/>
      <c r="O115" s="338"/>
      <c r="P115" s="325"/>
      <c r="Q115" s="325"/>
      <c r="R115" s="325"/>
      <c r="W115" s="964"/>
      <c r="X115" s="964"/>
    </row>
    <row r="116" spans="1:41" ht="18" customHeight="1">
      <c r="A116" s="192"/>
      <c r="B116" s="963"/>
      <c r="C116" s="963"/>
      <c r="D116" s="963"/>
      <c r="E116" s="190"/>
      <c r="F116" s="180"/>
      <c r="G116" s="179"/>
      <c r="O116" s="4"/>
      <c r="P116" s="326"/>
      <c r="Q116" s="326"/>
      <c r="R116" s="326"/>
    </row>
    <row r="117" spans="1:41" ht="18" customHeight="1">
      <c r="A117" s="192"/>
      <c r="B117" s="963"/>
      <c r="C117" s="963"/>
      <c r="D117" s="963"/>
      <c r="E117" s="190"/>
      <c r="F117" s="180"/>
      <c r="G117" s="179"/>
      <c r="O117" s="4"/>
      <c r="P117" s="326"/>
      <c r="Q117" s="326"/>
      <c r="R117" s="326"/>
    </row>
    <row r="118" spans="1:41" ht="18" customHeight="1">
      <c r="A118" s="179"/>
      <c r="B118" s="963"/>
      <c r="C118" s="963"/>
      <c r="D118" s="963"/>
      <c r="E118" s="190"/>
      <c r="F118" s="180"/>
      <c r="G118" s="179"/>
      <c r="O118" s="338"/>
      <c r="P118" s="340"/>
      <c r="Q118" s="337"/>
      <c r="R118" s="327"/>
    </row>
    <row r="119" spans="1:41" ht="18" customHeight="1">
      <c r="A119" s="179"/>
      <c r="B119" s="963"/>
      <c r="C119" s="963"/>
      <c r="D119" s="963"/>
      <c r="E119" s="190"/>
      <c r="F119" s="180"/>
      <c r="G119" s="179"/>
      <c r="W119" s="964"/>
      <c r="X119" s="964"/>
    </row>
    <row r="120" spans="1:41" ht="18" customHeight="1">
      <c r="A120" s="179"/>
      <c r="B120" s="179"/>
      <c r="C120" s="179"/>
      <c r="D120" s="179"/>
      <c r="E120" s="192"/>
      <c r="F120" s="180"/>
      <c r="G120" s="180"/>
      <c r="Y120" s="328"/>
    </row>
    <row r="121" spans="1:41" ht="40.5" customHeight="1">
      <c r="A121" s="965"/>
      <c r="B121" s="965"/>
      <c r="C121" s="965"/>
      <c r="D121" s="965"/>
      <c r="E121" s="965"/>
      <c r="F121" s="965"/>
      <c r="G121" s="965"/>
      <c r="H121" s="356"/>
      <c r="I121" s="239"/>
      <c r="J121" s="240"/>
      <c r="K121" s="240"/>
      <c r="L121" s="240"/>
      <c r="M121" s="240"/>
      <c r="Q121" s="6"/>
      <c r="Y121" s="328"/>
    </row>
    <row r="122" spans="1:41" ht="18" customHeight="1">
      <c r="A122" s="187"/>
      <c r="B122" s="187"/>
      <c r="C122" s="187"/>
      <c r="D122" s="187"/>
      <c r="E122" s="194"/>
      <c r="F122" s="194"/>
      <c r="G122" s="195"/>
      <c r="P122" s="966"/>
      <c r="Q122" s="966"/>
      <c r="S122" s="969"/>
      <c r="T122" s="969"/>
      <c r="W122" s="964"/>
      <c r="X122" s="964"/>
    </row>
    <row r="123" spans="1:41" ht="66" customHeight="1">
      <c r="A123" s="209"/>
      <c r="B123" s="209"/>
      <c r="C123" s="183"/>
      <c r="D123" s="183"/>
      <c r="E123" s="209"/>
      <c r="F123" s="209"/>
      <c r="G123" s="209"/>
      <c r="P123" s="289"/>
      <c r="Q123" s="289"/>
      <c r="S123" s="289"/>
      <c r="T123" s="289"/>
    </row>
    <row r="124" spans="1:41" ht="18" customHeight="1">
      <c r="A124" s="183"/>
      <c r="B124" s="183"/>
      <c r="C124" s="183"/>
      <c r="D124" s="183"/>
      <c r="E124" s="183"/>
      <c r="F124" s="183"/>
      <c r="G124" s="183"/>
      <c r="P124" s="175"/>
      <c r="Q124" s="175"/>
      <c r="S124" s="175"/>
      <c r="T124" s="175"/>
    </row>
    <row r="125" spans="1:41" s="306" customFormat="1" ht="18" customHeight="1">
      <c r="A125" s="201"/>
      <c r="B125" s="217"/>
      <c r="C125" s="198"/>
      <c r="D125" s="218"/>
      <c r="E125" s="219"/>
      <c r="F125" s="220"/>
      <c r="G125" s="180"/>
      <c r="H125" s="338"/>
      <c r="I125" s="238"/>
      <c r="J125" s="172"/>
      <c r="K125" s="172"/>
      <c r="L125" s="172"/>
      <c r="M125" s="172"/>
      <c r="N125" s="1"/>
      <c r="O125" s="1"/>
      <c r="P125" s="175"/>
      <c r="Q125" s="329"/>
      <c r="R125" s="6"/>
      <c r="S125" s="175"/>
      <c r="T125" s="329"/>
      <c r="U125" s="1"/>
      <c r="V125" s="1"/>
      <c r="W125" s="1"/>
      <c r="X125" s="1"/>
      <c r="Y125" s="1"/>
      <c r="Z125" s="1"/>
      <c r="AA125" s="1"/>
      <c r="AB125" s="172"/>
      <c r="AC125" s="172"/>
      <c r="AD125" s="172"/>
      <c r="AE125" s="172"/>
      <c r="AF125" s="172"/>
      <c r="AG125" s="172"/>
      <c r="AH125" s="172"/>
      <c r="AI125" s="172"/>
      <c r="AJ125" s="172"/>
      <c r="AK125" s="172"/>
      <c r="AL125" s="172"/>
      <c r="AM125" s="172"/>
      <c r="AN125" s="172"/>
      <c r="AO125" s="172"/>
    </row>
    <row r="126" spans="1:41" ht="111" customHeight="1">
      <c r="A126" s="202"/>
      <c r="B126" s="221"/>
      <c r="C126" s="198"/>
      <c r="D126" s="198"/>
      <c r="E126" s="222"/>
      <c r="F126" s="223"/>
      <c r="G126" s="224"/>
      <c r="P126" s="331"/>
      <c r="Q126" s="330"/>
      <c r="S126" s="331"/>
      <c r="T126" s="330"/>
      <c r="W126" s="964"/>
      <c r="X126" s="964"/>
    </row>
    <row r="127" spans="1:41" ht="21.95" customHeight="1">
      <c r="A127" s="202"/>
      <c r="B127" s="225"/>
      <c r="C127" s="198"/>
      <c r="D127" s="198"/>
      <c r="E127" s="226"/>
      <c r="F127" s="227"/>
      <c r="G127" s="180"/>
      <c r="P127" s="333"/>
      <c r="Q127" s="332"/>
      <c r="S127" s="333"/>
      <c r="T127" s="332"/>
    </row>
    <row r="128" spans="1:41" ht="21.95" customHeight="1">
      <c r="A128" s="200"/>
      <c r="B128" s="204"/>
      <c r="C128" s="198"/>
      <c r="D128" s="218"/>
      <c r="E128" s="219"/>
      <c r="F128" s="220"/>
      <c r="G128" s="180"/>
      <c r="P128" s="333"/>
      <c r="Q128" s="332"/>
      <c r="S128" s="333"/>
      <c r="T128" s="332"/>
      <c r="V128" s="321"/>
    </row>
    <row r="129" spans="1:24" ht="21.95" customHeight="1">
      <c r="A129" s="200"/>
      <c r="B129" s="204"/>
      <c r="C129" s="198"/>
      <c r="D129" s="218"/>
      <c r="E129" s="219"/>
      <c r="F129" s="220"/>
      <c r="G129" s="180"/>
      <c r="P129" s="333"/>
      <c r="Q129" s="332"/>
      <c r="S129" s="333"/>
      <c r="T129" s="332"/>
      <c r="V129" s="321"/>
    </row>
    <row r="130" spans="1:24">
      <c r="A130" s="202"/>
      <c r="B130" s="221"/>
      <c r="C130" s="198"/>
      <c r="D130" s="218"/>
      <c r="E130" s="219"/>
      <c r="F130" s="220"/>
      <c r="G130" s="180"/>
      <c r="P130" s="333"/>
      <c r="Q130" s="332"/>
      <c r="S130" s="333"/>
      <c r="T130" s="332"/>
      <c r="V130" s="321"/>
      <c r="W130" s="964"/>
      <c r="X130" s="964"/>
    </row>
    <row r="131" spans="1:24" ht="21.95" customHeight="1">
      <c r="A131" s="202"/>
      <c r="B131" s="225"/>
      <c r="C131" s="198"/>
      <c r="D131" s="218"/>
      <c r="E131" s="219"/>
      <c r="F131" s="220"/>
      <c r="G131" s="224"/>
      <c r="P131" s="333"/>
      <c r="Q131" s="332"/>
      <c r="S131" s="333"/>
      <c r="T131" s="332"/>
      <c r="V131" s="321"/>
    </row>
    <row r="132" spans="1:24" ht="21.95" customHeight="1">
      <c r="A132" s="202"/>
      <c r="B132" s="204"/>
      <c r="C132" s="198"/>
      <c r="D132" s="218"/>
      <c r="E132" s="219"/>
      <c r="F132" s="220"/>
      <c r="G132" s="180"/>
      <c r="P132" s="333"/>
      <c r="Q132" s="332"/>
      <c r="S132" s="333"/>
      <c r="T132" s="332"/>
      <c r="V132" s="321"/>
    </row>
    <row r="133" spans="1:24" ht="21.95" customHeight="1">
      <c r="A133" s="202"/>
      <c r="B133" s="204"/>
      <c r="C133" s="198"/>
      <c r="D133" s="218"/>
      <c r="E133" s="219"/>
      <c r="F133" s="220"/>
      <c r="G133" s="180"/>
      <c r="P133" s="333"/>
      <c r="Q133" s="332"/>
      <c r="S133" s="333"/>
      <c r="T133" s="332"/>
      <c r="V133" s="321"/>
    </row>
    <row r="134" spans="1:24">
      <c r="A134" s="202"/>
      <c r="B134" s="221"/>
      <c r="C134" s="198"/>
      <c r="D134" s="198"/>
      <c r="E134" s="219"/>
      <c r="F134" s="220"/>
      <c r="G134" s="224"/>
      <c r="P134" s="333"/>
      <c r="Q134" s="332"/>
      <c r="S134" s="333"/>
      <c r="T134" s="332"/>
      <c r="V134" s="321"/>
    </row>
    <row r="135" spans="1:24" ht="21.95" customHeight="1">
      <c r="A135" s="202"/>
      <c r="B135" s="225"/>
      <c r="C135" s="198"/>
      <c r="D135" s="198"/>
      <c r="E135" s="228"/>
      <c r="F135" s="220"/>
      <c r="G135" s="229"/>
      <c r="P135" s="333"/>
      <c r="Q135" s="332"/>
      <c r="S135" s="333"/>
      <c r="T135" s="332"/>
      <c r="V135" s="321"/>
    </row>
    <row r="136" spans="1:24" ht="35.1" customHeight="1">
      <c r="A136" s="200"/>
      <c r="B136" s="230"/>
      <c r="C136" s="198"/>
      <c r="D136" s="218"/>
      <c r="E136" s="219"/>
      <c r="F136" s="220"/>
      <c r="G136" s="180"/>
      <c r="N136" s="4"/>
      <c r="P136" s="333"/>
      <c r="Q136" s="332"/>
      <c r="S136" s="333"/>
      <c r="T136" s="332"/>
      <c r="V136" s="321"/>
    </row>
    <row r="137" spans="1:24" ht="21.95" customHeight="1">
      <c r="A137" s="200"/>
      <c r="B137" s="231"/>
      <c r="C137" s="198"/>
      <c r="D137" s="218"/>
      <c r="E137" s="228"/>
      <c r="F137" s="220"/>
      <c r="G137" s="180"/>
      <c r="N137" s="4"/>
      <c r="P137" s="333"/>
      <c r="Q137" s="332"/>
      <c r="S137" s="333"/>
      <c r="T137" s="332"/>
      <c r="V137" s="321"/>
    </row>
    <row r="138" spans="1:24" ht="21.95" customHeight="1">
      <c r="A138" s="200"/>
      <c r="B138" s="231"/>
      <c r="C138" s="198"/>
      <c r="D138" s="218"/>
      <c r="E138" s="228"/>
      <c r="F138" s="220"/>
      <c r="G138" s="180"/>
      <c r="N138" s="4"/>
      <c r="P138" s="333"/>
      <c r="Q138" s="332"/>
      <c r="S138" s="333"/>
      <c r="T138" s="332"/>
      <c r="V138" s="321"/>
    </row>
    <row r="139" spans="1:24" ht="24" customHeight="1">
      <c r="A139" s="201"/>
      <c r="B139" s="205"/>
      <c r="C139" s="198"/>
      <c r="D139" s="218"/>
      <c r="E139" s="219"/>
      <c r="F139" s="220"/>
      <c r="G139" s="180"/>
      <c r="J139" s="172"/>
      <c r="K139" s="172"/>
      <c r="L139" s="172"/>
      <c r="M139" s="172"/>
      <c r="N139" s="1"/>
      <c r="O139" s="1"/>
      <c r="P139" s="333"/>
      <c r="Q139" s="332"/>
      <c r="R139" s="6"/>
      <c r="S139" s="333"/>
      <c r="T139" s="332"/>
      <c r="U139" s="1"/>
      <c r="V139" s="6"/>
    </row>
    <row r="140" spans="1:24" ht="24" customHeight="1">
      <c r="A140" s="200"/>
      <c r="B140" s="232"/>
      <c r="C140" s="198"/>
      <c r="D140" s="218"/>
      <c r="E140" s="219"/>
      <c r="F140" s="220"/>
      <c r="G140" s="180"/>
      <c r="P140" s="333"/>
      <c r="Q140" s="332"/>
      <c r="S140" s="333"/>
      <c r="T140" s="332"/>
      <c r="V140" s="321"/>
    </row>
    <row r="141" spans="1:24" ht="24" customHeight="1">
      <c r="A141" s="202"/>
      <c r="B141" s="197"/>
      <c r="C141" s="198"/>
      <c r="D141" s="218"/>
      <c r="E141" s="219"/>
      <c r="F141" s="220"/>
      <c r="G141" s="180"/>
      <c r="P141" s="333"/>
      <c r="Q141" s="332"/>
      <c r="S141" s="333"/>
      <c r="T141" s="332"/>
      <c r="V141" s="321"/>
    </row>
    <row r="142" spans="1:24" ht="24" customHeight="1">
      <c r="A142" s="200"/>
      <c r="B142" s="231"/>
      <c r="C142" s="198"/>
      <c r="D142" s="218"/>
      <c r="E142" s="228"/>
      <c r="F142" s="220"/>
      <c r="G142" s="180"/>
      <c r="P142" s="333"/>
      <c r="Q142" s="332"/>
      <c r="S142" s="333"/>
      <c r="T142" s="332"/>
      <c r="V142" s="321"/>
    </row>
    <row r="143" spans="1:24" ht="24" customHeight="1">
      <c r="A143" s="201"/>
      <c r="B143" s="217"/>
      <c r="C143" s="198"/>
      <c r="D143" s="218"/>
      <c r="E143" s="219"/>
      <c r="F143" s="220"/>
      <c r="G143" s="180"/>
      <c r="J143" s="172"/>
      <c r="K143" s="172"/>
      <c r="L143" s="172"/>
      <c r="M143" s="172"/>
      <c r="N143" s="1"/>
      <c r="O143" s="1"/>
      <c r="P143" s="333"/>
      <c r="Q143" s="334"/>
      <c r="R143" s="6"/>
      <c r="S143" s="333"/>
      <c r="T143" s="334"/>
      <c r="U143" s="1"/>
      <c r="V143" s="6"/>
    </row>
    <row r="144" spans="1:24" ht="35.1" customHeight="1">
      <c r="A144" s="202"/>
      <c r="B144" s="197"/>
      <c r="C144" s="198"/>
      <c r="D144" s="198"/>
      <c r="E144" s="228"/>
      <c r="F144" s="220"/>
      <c r="G144" s="229"/>
      <c r="P144" s="333"/>
      <c r="Q144" s="334"/>
      <c r="S144" s="333"/>
      <c r="T144" s="334"/>
      <c r="V144" s="321"/>
    </row>
    <row r="145" spans="1:22" ht="24" customHeight="1">
      <c r="A145" s="202"/>
      <c r="B145" s="197"/>
      <c r="C145" s="200"/>
      <c r="D145" s="218"/>
      <c r="E145" s="228"/>
      <c r="F145" s="220"/>
      <c r="G145" s="180"/>
      <c r="P145" s="333"/>
      <c r="Q145" s="332"/>
      <c r="S145" s="333"/>
      <c r="T145" s="332"/>
      <c r="V145" s="321"/>
    </row>
    <row r="146" spans="1:22" ht="24" customHeight="1">
      <c r="A146" s="200"/>
      <c r="B146" s="197"/>
      <c r="C146" s="200"/>
      <c r="D146" s="218"/>
      <c r="E146" s="228"/>
      <c r="F146" s="220"/>
      <c r="G146" s="180"/>
      <c r="P146" s="333"/>
      <c r="Q146" s="332"/>
      <c r="S146" s="333"/>
      <c r="T146" s="332"/>
      <c r="V146" s="321"/>
    </row>
    <row r="147" spans="1:22" ht="24" customHeight="1">
      <c r="A147" s="200"/>
      <c r="B147" s="197"/>
      <c r="C147" s="200"/>
      <c r="D147" s="218"/>
      <c r="E147" s="228"/>
      <c r="F147" s="220"/>
      <c r="G147" s="180"/>
      <c r="P147" s="333"/>
      <c r="Q147" s="332"/>
      <c r="S147" s="333"/>
      <c r="T147" s="332"/>
      <c r="V147" s="321"/>
    </row>
    <row r="148" spans="1:22" ht="24" customHeight="1">
      <c r="A148" s="200"/>
      <c r="B148" s="197"/>
      <c r="C148" s="200"/>
      <c r="D148" s="218"/>
      <c r="E148" s="228"/>
      <c r="F148" s="220"/>
      <c r="G148" s="180"/>
      <c r="P148" s="333"/>
      <c r="Q148" s="332"/>
      <c r="S148" s="333"/>
      <c r="T148" s="332"/>
      <c r="V148" s="321"/>
    </row>
    <row r="149" spans="1:22" ht="24" customHeight="1">
      <c r="A149" s="200"/>
      <c r="B149" s="197"/>
      <c r="C149" s="200"/>
      <c r="D149" s="218"/>
      <c r="E149" s="228"/>
      <c r="F149" s="220"/>
      <c r="G149" s="180"/>
      <c r="P149" s="333"/>
      <c r="Q149" s="332"/>
      <c r="S149" s="333"/>
      <c r="T149" s="332"/>
      <c r="V149" s="321"/>
    </row>
    <row r="150" spans="1:22" ht="24" customHeight="1">
      <c r="A150" s="200"/>
      <c r="B150" s="197"/>
      <c r="C150" s="200"/>
      <c r="D150" s="218"/>
      <c r="E150" s="228"/>
      <c r="F150" s="220"/>
      <c r="G150" s="180"/>
      <c r="P150" s="333"/>
      <c r="Q150" s="332"/>
      <c r="S150" s="333"/>
      <c r="T150" s="332"/>
      <c r="V150" s="321"/>
    </row>
    <row r="151" spans="1:22" ht="24" customHeight="1">
      <c r="A151" s="200"/>
      <c r="B151" s="197"/>
      <c r="C151" s="200"/>
      <c r="D151" s="218"/>
      <c r="E151" s="228"/>
      <c r="F151" s="220"/>
      <c r="G151" s="180"/>
      <c r="P151" s="333"/>
      <c r="Q151" s="332"/>
      <c r="S151" s="333"/>
      <c r="T151" s="332"/>
      <c r="V151" s="321"/>
    </row>
    <row r="152" spans="1:22" ht="35.1" customHeight="1">
      <c r="A152" s="201"/>
      <c r="B152" s="217"/>
      <c r="C152" s="198"/>
      <c r="D152" s="218"/>
      <c r="E152" s="219"/>
      <c r="F152" s="220"/>
      <c r="G152" s="180"/>
      <c r="P152" s="333"/>
      <c r="Q152" s="334"/>
      <c r="S152" s="333"/>
      <c r="T152" s="334"/>
      <c r="V152" s="321"/>
    </row>
    <row r="153" spans="1:22" ht="24" customHeight="1">
      <c r="A153" s="202"/>
      <c r="B153" s="203"/>
      <c r="C153" s="198"/>
      <c r="D153" s="218"/>
      <c r="E153" s="228"/>
      <c r="F153" s="220"/>
      <c r="G153" s="229"/>
      <c r="P153" s="333"/>
      <c r="Q153" s="334"/>
      <c r="S153" s="333"/>
      <c r="T153" s="334"/>
      <c r="V153" s="321"/>
    </row>
    <row r="154" spans="1:22" ht="24" customHeight="1">
      <c r="A154" s="202"/>
      <c r="B154" s="197"/>
      <c r="C154" s="200"/>
      <c r="D154" s="203"/>
      <c r="E154" s="228"/>
      <c r="F154" s="220"/>
      <c r="G154" s="180"/>
      <c r="P154" s="333"/>
      <c r="Q154" s="332"/>
      <c r="S154" s="333"/>
      <c r="T154" s="332"/>
      <c r="V154" s="321"/>
    </row>
    <row r="155" spans="1:22" ht="35.1" customHeight="1">
      <c r="A155" s="202"/>
      <c r="B155" s="217"/>
      <c r="C155" s="198"/>
      <c r="D155" s="218"/>
      <c r="E155" s="219"/>
      <c r="F155" s="220"/>
      <c r="G155" s="180"/>
      <c r="P155" s="333"/>
      <c r="Q155" s="332"/>
      <c r="S155" s="333"/>
      <c r="T155" s="332"/>
      <c r="V155" s="321"/>
    </row>
    <row r="156" spans="1:22" ht="24" customHeight="1">
      <c r="A156" s="201"/>
      <c r="B156" s="199"/>
      <c r="C156" s="200"/>
      <c r="D156" s="218"/>
      <c r="E156" s="220"/>
      <c r="F156" s="220"/>
      <c r="G156" s="180"/>
      <c r="P156" s="333"/>
      <c r="Q156" s="332"/>
      <c r="S156" s="333"/>
      <c r="T156" s="332"/>
      <c r="V156" s="321"/>
    </row>
    <row r="157" spans="1:22" ht="24" customHeight="1">
      <c r="A157" s="201"/>
      <c r="B157" s="199"/>
      <c r="C157" s="200"/>
      <c r="D157" s="218"/>
      <c r="E157" s="219"/>
      <c r="F157" s="220"/>
      <c r="G157" s="180"/>
      <c r="P157" s="333"/>
      <c r="Q157" s="332"/>
      <c r="S157" s="333"/>
      <c r="T157" s="332"/>
      <c r="V157" s="321"/>
    </row>
    <row r="158" spans="1:22" ht="24" customHeight="1">
      <c r="A158" s="201"/>
      <c r="B158" s="199"/>
      <c r="C158" s="200"/>
      <c r="D158" s="218"/>
      <c r="E158" s="220"/>
      <c r="F158" s="220"/>
      <c r="G158" s="180"/>
      <c r="P158" s="333"/>
      <c r="Q158" s="332"/>
      <c r="S158" s="333"/>
      <c r="T158" s="332"/>
      <c r="V158" s="321"/>
    </row>
    <row r="159" spans="1:22" ht="24" customHeight="1">
      <c r="A159" s="201"/>
      <c r="B159" s="199"/>
      <c r="C159" s="200"/>
      <c r="D159" s="218"/>
      <c r="E159" s="220"/>
      <c r="F159" s="220"/>
      <c r="G159" s="180"/>
      <c r="P159" s="333"/>
      <c r="Q159" s="332"/>
      <c r="S159" s="333"/>
      <c r="T159" s="332"/>
      <c r="V159" s="321"/>
    </row>
    <row r="160" spans="1:22" ht="35.1" customHeight="1">
      <c r="A160" s="201"/>
      <c r="B160" s="204"/>
      <c r="C160" s="200"/>
      <c r="D160" s="218"/>
      <c r="E160" s="220"/>
      <c r="F160" s="220"/>
      <c r="G160" s="180"/>
      <c r="P160" s="333"/>
      <c r="Q160" s="332"/>
      <c r="S160" s="333"/>
      <c r="T160" s="332"/>
      <c r="V160" s="321"/>
    </row>
    <row r="161" spans="1:22" ht="30" customHeight="1">
      <c r="A161" s="201"/>
      <c r="B161" s="197"/>
      <c r="C161" s="200"/>
      <c r="D161" s="218"/>
      <c r="E161" s="220"/>
      <c r="F161" s="220"/>
      <c r="G161" s="180"/>
      <c r="P161" s="333"/>
      <c r="Q161" s="332"/>
      <c r="S161" s="333"/>
      <c r="T161" s="332"/>
      <c r="V161" s="321"/>
    </row>
    <row r="162" spans="1:22" ht="26.1" customHeight="1">
      <c r="A162" s="201"/>
      <c r="B162" s="217"/>
      <c r="C162" s="198"/>
      <c r="D162" s="218"/>
      <c r="E162" s="219"/>
      <c r="F162" s="220"/>
      <c r="G162" s="180"/>
      <c r="J162" s="172"/>
      <c r="K162" s="172"/>
      <c r="L162" s="172"/>
      <c r="M162" s="172"/>
      <c r="N162" s="1"/>
      <c r="O162" s="1"/>
      <c r="P162" s="333"/>
      <c r="Q162" s="332"/>
      <c r="R162" s="6"/>
      <c r="S162" s="333"/>
      <c r="T162" s="332"/>
      <c r="U162" s="1"/>
      <c r="V162" s="6"/>
    </row>
    <row r="163" spans="1:22" ht="30" customHeight="1">
      <c r="A163" s="202"/>
      <c r="B163" s="199"/>
      <c r="C163" s="200"/>
      <c r="D163" s="233"/>
      <c r="E163" s="220"/>
      <c r="F163" s="220"/>
      <c r="G163" s="180"/>
      <c r="P163" s="333"/>
      <c r="Q163" s="332"/>
      <c r="S163" s="333"/>
      <c r="T163" s="332"/>
      <c r="V163" s="321"/>
    </row>
    <row r="164" spans="1:22" ht="30" customHeight="1">
      <c r="A164" s="202"/>
      <c r="B164" s="199"/>
      <c r="C164" s="200"/>
      <c r="D164" s="233"/>
      <c r="E164" s="220"/>
      <c r="F164" s="220"/>
      <c r="G164" s="180"/>
      <c r="P164" s="333"/>
      <c r="Q164" s="332"/>
      <c r="S164" s="333"/>
      <c r="T164" s="332"/>
      <c r="V164" s="321"/>
    </row>
    <row r="165" spans="1:22" ht="30" customHeight="1">
      <c r="A165" s="202"/>
      <c r="B165" s="199"/>
      <c r="C165" s="200"/>
      <c r="D165" s="233"/>
      <c r="E165" s="220"/>
      <c r="F165" s="220"/>
      <c r="G165" s="180"/>
      <c r="P165" s="333"/>
      <c r="Q165" s="332"/>
      <c r="S165" s="333"/>
      <c r="T165" s="332"/>
      <c r="V165" s="321"/>
    </row>
    <row r="166" spans="1:22" ht="30" customHeight="1">
      <c r="A166" s="202"/>
      <c r="B166" s="199"/>
      <c r="C166" s="200"/>
      <c r="D166" s="233"/>
      <c r="E166" s="220"/>
      <c r="F166" s="220"/>
      <c r="G166" s="180"/>
      <c r="P166" s="333"/>
      <c r="Q166" s="332"/>
      <c r="S166" s="333"/>
      <c r="T166" s="332"/>
      <c r="V166" s="321"/>
    </row>
    <row r="167" spans="1:22" ht="33" customHeight="1">
      <c r="A167" s="234"/>
      <c r="B167" s="217"/>
      <c r="C167" s="198"/>
      <c r="D167" s="218"/>
      <c r="E167" s="219"/>
      <c r="F167" s="220"/>
      <c r="G167" s="180"/>
      <c r="P167" s="333"/>
      <c r="Q167" s="332"/>
      <c r="S167" s="333"/>
      <c r="T167" s="332"/>
      <c r="V167" s="321"/>
    </row>
    <row r="168" spans="1:22" ht="24" customHeight="1">
      <c r="A168" s="235"/>
      <c r="B168" s="199"/>
      <c r="C168" s="235"/>
      <c r="D168" s="236"/>
      <c r="E168" s="220"/>
      <c r="F168" s="220"/>
      <c r="G168" s="180"/>
      <c r="P168" s="333"/>
      <c r="Q168" s="332"/>
      <c r="S168" s="333"/>
      <c r="T168" s="332"/>
      <c r="V168" s="321"/>
    </row>
    <row r="169" spans="1:22" ht="24" customHeight="1">
      <c r="A169" s="235"/>
      <c r="B169" s="199"/>
      <c r="C169" s="235"/>
      <c r="D169" s="236"/>
      <c r="E169" s="220"/>
      <c r="F169" s="220"/>
      <c r="G169" s="180"/>
      <c r="P169" s="333"/>
      <c r="Q169" s="332"/>
      <c r="S169" s="333"/>
      <c r="T169" s="332"/>
      <c r="V169" s="321"/>
    </row>
    <row r="170" spans="1:22" ht="24" customHeight="1">
      <c r="A170" s="235"/>
      <c r="B170" s="199"/>
      <c r="C170" s="235"/>
      <c r="D170" s="236"/>
      <c r="E170" s="220"/>
      <c r="F170" s="220"/>
      <c r="G170" s="180"/>
      <c r="P170" s="333"/>
      <c r="Q170" s="332"/>
      <c r="S170" s="333"/>
      <c r="T170" s="332"/>
      <c r="V170" s="321"/>
    </row>
    <row r="171" spans="1:22" ht="24" customHeight="1">
      <c r="A171" s="235"/>
      <c r="B171" s="199"/>
      <c r="C171" s="235"/>
      <c r="D171" s="236"/>
      <c r="E171" s="220"/>
      <c r="F171" s="220"/>
      <c r="G171" s="180"/>
      <c r="P171" s="333"/>
      <c r="Q171" s="332"/>
      <c r="S171" s="333"/>
      <c r="T171" s="332"/>
      <c r="V171" s="321"/>
    </row>
    <row r="172" spans="1:22" ht="24" customHeight="1">
      <c r="A172" s="235"/>
      <c r="B172" s="199"/>
      <c r="C172" s="235"/>
      <c r="D172" s="236"/>
      <c r="E172" s="220"/>
      <c r="F172" s="220"/>
      <c r="G172" s="180"/>
      <c r="P172" s="333"/>
      <c r="Q172" s="332"/>
      <c r="S172" s="333"/>
      <c r="T172" s="332"/>
      <c r="V172" s="321"/>
    </row>
    <row r="173" spans="1:22" ht="26.1" customHeight="1">
      <c r="A173" s="200"/>
      <c r="B173" s="967"/>
      <c r="C173" s="967"/>
      <c r="D173" s="967"/>
      <c r="E173" s="220"/>
      <c r="F173" s="220"/>
      <c r="G173" s="180"/>
      <c r="I173" s="238"/>
      <c r="J173" s="172"/>
      <c r="K173" s="172"/>
      <c r="L173" s="172"/>
      <c r="M173" s="172"/>
      <c r="N173" s="1"/>
      <c r="O173" s="1"/>
      <c r="P173" s="83"/>
      <c r="Q173" s="332"/>
      <c r="R173" s="6"/>
      <c r="S173" s="83"/>
      <c r="T173" s="332"/>
      <c r="U173" s="1"/>
      <c r="V173" s="6"/>
    </row>
    <row r="174" spans="1:22" ht="26.1" customHeight="1">
      <c r="A174" s="235"/>
      <c r="B174" s="968"/>
      <c r="C174" s="968"/>
      <c r="D174" s="968"/>
      <c r="E174" s="220"/>
      <c r="F174" s="220"/>
      <c r="G174" s="180"/>
      <c r="I174" s="238"/>
      <c r="J174" s="172"/>
      <c r="K174" s="172"/>
      <c r="L174" s="172"/>
      <c r="M174" s="172"/>
      <c r="N174" s="1"/>
      <c r="O174" s="1"/>
      <c r="P174" s="83"/>
      <c r="Q174" s="332"/>
      <c r="R174" s="6"/>
      <c r="S174" s="83"/>
      <c r="T174" s="332"/>
      <c r="U174" s="1"/>
      <c r="V174" s="1"/>
    </row>
    <row r="175" spans="1:22" ht="26.1" customHeight="1">
      <c r="A175" s="235"/>
      <c r="B175" s="962"/>
      <c r="C175" s="962"/>
      <c r="D175" s="962"/>
      <c r="E175" s="220"/>
      <c r="F175" s="220"/>
      <c r="G175" s="180"/>
      <c r="I175" s="238"/>
      <c r="J175" s="172"/>
      <c r="K175" s="172"/>
      <c r="L175" s="172"/>
      <c r="M175" s="172"/>
      <c r="N175" s="1"/>
      <c r="O175" s="1"/>
      <c r="P175" s="83"/>
      <c r="Q175" s="332"/>
      <c r="R175" s="6"/>
      <c r="S175" s="83"/>
      <c r="T175" s="332"/>
      <c r="U175" s="1"/>
      <c r="V175" s="336"/>
    </row>
    <row r="176" spans="1:22">
      <c r="A176" s="187"/>
      <c r="B176" s="187"/>
      <c r="C176" s="187"/>
      <c r="D176" s="187"/>
      <c r="E176" s="180"/>
      <c r="F176" s="180"/>
      <c r="G176" s="180"/>
    </row>
    <row r="177" spans="1:7">
      <c r="A177" s="187"/>
      <c r="B177" s="187"/>
      <c r="C177" s="187"/>
      <c r="D177" s="187"/>
      <c r="E177" s="180"/>
      <c r="F177" s="180"/>
      <c r="G177" s="180"/>
    </row>
    <row r="178" spans="1:7">
      <c r="A178" s="187"/>
      <c r="B178" s="187"/>
      <c r="C178" s="187"/>
      <c r="D178" s="187"/>
      <c r="E178" s="180"/>
      <c r="F178" s="180"/>
      <c r="G178" s="180"/>
    </row>
    <row r="179" spans="1:7">
      <c r="A179" s="187"/>
      <c r="B179" s="187"/>
      <c r="C179" s="187"/>
      <c r="D179" s="187"/>
      <c r="E179" s="180"/>
      <c r="F179" s="180"/>
      <c r="G179" s="180"/>
    </row>
    <row r="180" spans="1:7">
      <c r="A180" s="187"/>
      <c r="B180" s="187"/>
      <c r="C180" s="187"/>
      <c r="D180" s="187"/>
      <c r="E180" s="180"/>
      <c r="F180" s="180"/>
      <c r="G180" s="180"/>
    </row>
    <row r="181" spans="1:7">
      <c r="A181" s="187"/>
      <c r="B181" s="187"/>
      <c r="C181" s="187"/>
      <c r="D181" s="187"/>
      <c r="E181" s="180"/>
      <c r="F181" s="180"/>
      <c r="G181" s="180"/>
    </row>
    <row r="182" spans="1:7">
      <c r="A182" s="187"/>
      <c r="B182" s="187"/>
      <c r="C182" s="187"/>
      <c r="D182" s="187"/>
      <c r="E182" s="180"/>
      <c r="F182" s="180"/>
      <c r="G182" s="180"/>
    </row>
    <row r="183" spans="1:7">
      <c r="A183" s="187"/>
      <c r="B183" s="187"/>
      <c r="C183" s="187"/>
      <c r="D183" s="187"/>
      <c r="E183" s="180"/>
      <c r="F183" s="180"/>
      <c r="G183" s="180"/>
    </row>
  </sheetData>
  <sheetProtection sheet="1" objects="1" scenarios="1" formatColumns="0" formatRows="0" selectLockedCells="1"/>
  <customSheetViews>
    <customSheetView guid="{B48B8B4C-A880-453D-8729-90D004BEF0D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7043F04C-1FA3-449D-BEB8-4AC08DF68A5A}"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7F1A5DE7-1043-4C11-AB2C-CC6BC6A0F482}"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75D87FDD-0292-4E5A-8E8F-63018B0093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8" type="noConversion"/>
  <conditionalFormatting sqref="E30:E72 G55 G59:G60">
    <cfRule type="cellIs" dxfId="16" priority="2" stopIfTrue="1" operator="equal">
      <formula>"a"</formula>
    </cfRule>
  </conditionalFormatting>
  <conditionalFormatting sqref="E30:E72">
    <cfRule type="expression" dxfId="15" priority="1" stopIfTrue="1">
      <formula>D30&gt;0</formula>
    </cfRule>
  </conditionalFormatting>
  <conditionalFormatting sqref="E135 G135 E142 Q143:Q144 T143:T144 G144 E144:E151 Q152:Q153 T152:T153 G153 E153:E154">
    <cfRule type="cellIs" dxfId="14" priority="4" stopIfTrue="1" operator="equal">
      <formula>"a"</formula>
    </cfRule>
  </conditionalFormatting>
  <conditionalFormatting sqref="G17:G72 G128:G129 G132:G133 G136:G138 G141:G142 G145:G151 G154 G156:G161 G163:G166 G168:G172">
    <cfRule type="expression" dxfId="13" priority="5" stopIfTrue="1">
      <formula>E17=""</formula>
    </cfRule>
  </conditionalFormatting>
  <conditionalFormatting sqref="Q17:Q73 T17:T73 Q127:Q138 T127:T138 Q141:Q142 T141:T142 Q145:Q151 T145:T151 Q154 T154 Q156:Q166 T156:T166 Q168:Q172 T168:T172">
    <cfRule type="cellIs" dxfId="12" priority="3" stopIfTrue="1" operator="equal">
      <formula>#REF!</formula>
    </cfRule>
  </conditionalFormatting>
  <printOptions horizontalCentered="1"/>
  <pageMargins left="0.511811023622047" right="0.26" top="0.48" bottom="0.54" header="0.25" footer="0.27"/>
  <pageSetup paperSize="9" orientation="portrait" horizontalDpi="300" verticalDpi="300" r:id="rId21"/>
  <headerFooter alignWithMargins="0">
    <oddFooter>&amp;R&amp;"Book Antiqua,Bold"&amp;10Schedule-1/ Page &amp;P of &amp;N</oddFooter>
  </headerFooter>
  <colBreaks count="1" manualBreakCount="1">
    <brk id="7" max="1048575" man="1"/>
  </colBreaks>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02"/>
  <sheetViews>
    <sheetView view="pageBreakPreview" topLeftCell="A13" zoomScale="90" zoomScaleNormal="100" zoomScaleSheetLayoutView="90" workbookViewId="0">
      <selection activeCell="I12" sqref="I12"/>
    </sheetView>
  </sheetViews>
  <sheetFormatPr defaultColWidth="9" defaultRowHeight="15.75"/>
  <cols>
    <col min="1" max="1" width="12" style="564" customWidth="1"/>
    <col min="2" max="2" width="17.375" style="564" hidden="1" customWidth="1"/>
    <col min="3" max="3" width="8.5" style="564" hidden="1" customWidth="1"/>
    <col min="4" max="4" width="44.125" style="564" hidden="1" customWidth="1"/>
    <col min="5" max="5" width="13.375" style="564" hidden="1" customWidth="1"/>
    <col min="6" max="6" width="54.625" style="586" customWidth="1"/>
    <col min="7" max="7" width="7.625" style="564" customWidth="1"/>
    <col min="8" max="8" width="9.625" style="565" customWidth="1"/>
    <col min="9" max="9" width="21.5" style="565" customWidth="1"/>
    <col min="10" max="10" width="23.5" style="565" customWidth="1"/>
    <col min="11" max="11" width="9" style="553" customWidth="1"/>
    <col min="12" max="13" width="9" style="544" customWidth="1"/>
    <col min="14" max="20" width="9" style="543" customWidth="1"/>
    <col min="21" max="32" width="9" style="543"/>
    <col min="33" max="16384" width="9" style="544"/>
  </cols>
  <sheetData>
    <row r="1" spans="1:36" s="546" customFormat="1" ht="16.5">
      <c r="A1" s="540" t="str">
        <f>Cover!B3</f>
        <v>SR-II/C&amp;M/WC-4384/2025</v>
      </c>
      <c r="B1" s="540"/>
      <c r="C1" s="540"/>
      <c r="D1" s="540"/>
      <c r="E1" s="540"/>
      <c r="F1" s="558"/>
      <c r="G1" s="559"/>
      <c r="H1" s="559"/>
      <c r="I1" s="541"/>
      <c r="J1" s="542" t="s">
        <v>146</v>
      </c>
      <c r="K1" s="553"/>
      <c r="N1" s="553"/>
      <c r="O1" s="553"/>
      <c r="P1" s="553"/>
      <c r="Q1" s="553"/>
      <c r="R1" s="553"/>
      <c r="S1" s="553"/>
      <c r="T1" s="553"/>
      <c r="U1" s="553"/>
      <c r="V1" s="553"/>
      <c r="W1" s="553"/>
      <c r="X1" s="553"/>
      <c r="Y1" s="553"/>
      <c r="Z1" s="553"/>
      <c r="AA1" s="553"/>
      <c r="AB1" s="553"/>
      <c r="AC1" s="553"/>
      <c r="AD1" s="553"/>
      <c r="AE1" s="553"/>
      <c r="AF1" s="553"/>
    </row>
    <row r="2" spans="1:36" s="546" customFormat="1">
      <c r="A2" s="545"/>
      <c r="B2" s="545"/>
      <c r="C2" s="545"/>
      <c r="D2" s="545"/>
      <c r="E2" s="545"/>
      <c r="F2" s="560"/>
      <c r="G2" s="548"/>
      <c r="H2" s="548"/>
      <c r="K2" s="553"/>
      <c r="N2" s="553"/>
      <c r="O2" s="553"/>
      <c r="P2" s="553"/>
      <c r="Q2" s="553"/>
      <c r="R2" s="553"/>
      <c r="S2" s="553"/>
      <c r="T2" s="553"/>
      <c r="U2" s="553"/>
      <c r="V2" s="553"/>
      <c r="W2" s="553"/>
      <c r="X2" s="553"/>
      <c r="Y2" s="553"/>
      <c r="Z2" s="553"/>
      <c r="AA2" s="553"/>
      <c r="AB2" s="553"/>
      <c r="AC2" s="553"/>
      <c r="AD2" s="553"/>
      <c r="AE2" s="553"/>
      <c r="AF2" s="553"/>
    </row>
    <row r="3" spans="1:36" s="546" customFormat="1">
      <c r="A3" s="545"/>
      <c r="B3" s="545"/>
      <c r="C3" s="545"/>
      <c r="D3" s="545"/>
      <c r="E3" s="545"/>
      <c r="F3" s="560"/>
      <c r="G3" s="548"/>
      <c r="H3" s="548"/>
      <c r="K3" s="553"/>
      <c r="N3" s="553"/>
      <c r="O3" s="553"/>
      <c r="P3" s="553"/>
      <c r="Q3" s="553"/>
      <c r="R3" s="553"/>
      <c r="S3" s="553"/>
      <c r="T3" s="553"/>
      <c r="U3" s="553"/>
      <c r="V3" s="553"/>
      <c r="W3" s="553"/>
      <c r="X3" s="553"/>
      <c r="Y3" s="553"/>
      <c r="Z3" s="553"/>
      <c r="AA3" s="553"/>
      <c r="AB3" s="553"/>
      <c r="AC3" s="553"/>
      <c r="AD3" s="553"/>
      <c r="AE3" s="553"/>
      <c r="AF3" s="553"/>
    </row>
    <row r="4" spans="1:36" s="546" customFormat="1" ht="60.75" customHeight="1">
      <c r="A4" s="988" t="str">
        <f>Cover!$B$2</f>
        <v>Construction of additional store building at Tuticorin GIS</v>
      </c>
      <c r="B4" s="988"/>
      <c r="C4" s="988"/>
      <c r="D4" s="988"/>
      <c r="E4" s="988"/>
      <c r="F4" s="988"/>
      <c r="G4" s="988"/>
      <c r="H4" s="988"/>
      <c r="I4" s="988"/>
      <c r="J4" s="988"/>
      <c r="K4" s="561"/>
      <c r="L4" s="562"/>
      <c r="M4" s="552"/>
      <c r="N4" s="553"/>
      <c r="O4" s="547"/>
      <c r="P4" s="553"/>
      <c r="Q4" s="553"/>
      <c r="R4" s="983"/>
      <c r="S4" s="983"/>
      <c r="T4" s="553"/>
      <c r="U4" s="553"/>
      <c r="V4" s="553"/>
      <c r="W4" s="553"/>
      <c r="X4" s="553"/>
      <c r="Y4" s="553"/>
      <c r="Z4" s="553"/>
      <c r="AA4" s="553"/>
      <c r="AB4" s="553"/>
      <c r="AC4" s="553"/>
      <c r="AD4" s="553"/>
      <c r="AE4" s="553"/>
      <c r="AF4" s="553"/>
      <c r="AG4" s="553"/>
      <c r="AH4" s="553"/>
      <c r="AI4" s="553"/>
      <c r="AJ4" s="553"/>
    </row>
    <row r="5" spans="1:36" s="546" customFormat="1" ht="16.5">
      <c r="A5" s="984" t="s">
        <v>147</v>
      </c>
      <c r="B5" s="984"/>
      <c r="C5" s="984"/>
      <c r="D5" s="984"/>
      <c r="E5" s="984"/>
      <c r="F5" s="984"/>
      <c r="G5" s="984"/>
      <c r="H5" s="984"/>
      <c r="I5" s="984"/>
      <c r="J5" s="984"/>
      <c r="K5" s="563"/>
      <c r="N5" s="553"/>
      <c r="O5" s="553"/>
      <c r="P5" s="553"/>
      <c r="Q5" s="553"/>
      <c r="R5" s="553"/>
      <c r="S5" s="553"/>
      <c r="T5" s="553"/>
      <c r="U5" s="553"/>
      <c r="V5" s="553"/>
      <c r="W5" s="553"/>
      <c r="X5" s="553"/>
      <c r="Y5" s="553"/>
      <c r="Z5" s="553"/>
      <c r="AA5" s="553"/>
      <c r="AB5" s="553"/>
      <c r="AC5" s="553"/>
      <c r="AD5" s="553"/>
      <c r="AE5" s="553"/>
      <c r="AF5" s="553"/>
    </row>
    <row r="6" spans="1:36" s="546" customFormat="1">
      <c r="A6" s="564"/>
      <c r="B6" s="564"/>
      <c r="C6" s="564"/>
      <c r="D6" s="564"/>
      <c r="E6" s="564"/>
      <c r="F6" s="586"/>
      <c r="G6" s="564"/>
      <c r="H6" s="565"/>
      <c r="I6" s="565"/>
      <c r="K6" s="553"/>
      <c r="N6" s="553"/>
      <c r="O6" s="553"/>
      <c r="P6" s="553"/>
      <c r="Q6" s="553"/>
      <c r="R6" s="553"/>
      <c r="S6" s="553"/>
      <c r="T6" s="553"/>
      <c r="U6" s="553"/>
      <c r="V6" s="553"/>
      <c r="W6" s="553"/>
      <c r="X6" s="553"/>
      <c r="Y6" s="553"/>
      <c r="Z6" s="553"/>
      <c r="AA6" s="553"/>
      <c r="AB6" s="553"/>
      <c r="AC6" s="553"/>
      <c r="AD6" s="553"/>
      <c r="AE6" s="553"/>
      <c r="AF6" s="553"/>
    </row>
    <row r="7" spans="1:36" s="546" customFormat="1" ht="16.5">
      <c r="A7" s="549" t="str">
        <f>'Sch-1'!A7</f>
        <v>Bidder’s Name and Address (Bidder) :</v>
      </c>
      <c r="B7" s="549"/>
      <c r="C7" s="549"/>
      <c r="D7" s="549"/>
      <c r="E7" s="549"/>
      <c r="F7" s="587"/>
      <c r="G7" s="566" t="s">
        <v>148</v>
      </c>
      <c r="H7" s="550"/>
      <c r="I7" s="567" t="s">
        <v>81</v>
      </c>
      <c r="K7" s="568"/>
      <c r="N7" s="553"/>
      <c r="O7" s="553"/>
      <c r="P7" s="553"/>
      <c r="Q7" s="553"/>
      <c r="R7" s="553"/>
      <c r="S7" s="553"/>
      <c r="T7" s="553"/>
      <c r="U7" s="553"/>
      <c r="V7" s="553"/>
      <c r="W7" s="553"/>
      <c r="X7" s="553"/>
      <c r="Y7" s="553"/>
      <c r="Z7" s="553"/>
      <c r="AA7" s="553"/>
      <c r="AB7" s="553"/>
      <c r="AC7" s="553"/>
      <c r="AD7" s="553"/>
      <c r="AE7" s="553"/>
      <c r="AF7" s="553"/>
    </row>
    <row r="8" spans="1:36" s="546" customFormat="1" ht="16.5">
      <c r="A8" s="985" t="str">
        <f>'Sch-1'!A8</f>
        <v/>
      </c>
      <c r="B8" s="985"/>
      <c r="C8" s="985"/>
      <c r="D8" s="985"/>
      <c r="E8" s="985"/>
      <c r="F8" s="985"/>
      <c r="G8" s="985"/>
      <c r="H8" s="985"/>
      <c r="I8" s="569" t="str">
        <f>'Sch-1'!M8</f>
        <v>Sr.GM , Contracts &amp; Materials Department,</v>
      </c>
      <c r="K8" s="568"/>
      <c r="N8" s="553"/>
      <c r="O8" s="553"/>
      <c r="P8" s="553"/>
      <c r="Q8" s="553"/>
      <c r="R8" s="553"/>
      <c r="S8" s="553"/>
      <c r="T8" s="553"/>
      <c r="U8" s="553"/>
      <c r="V8" s="553"/>
      <c r="W8" s="553"/>
      <c r="X8" s="553"/>
      <c r="Y8" s="553"/>
      <c r="Z8" s="553"/>
      <c r="AA8" s="553"/>
      <c r="AB8" s="553"/>
      <c r="AC8" s="553"/>
      <c r="AD8" s="553"/>
      <c r="AE8" s="553"/>
      <c r="AF8" s="553"/>
    </row>
    <row r="9" spans="1:36" s="546" customFormat="1" ht="16.5">
      <c r="A9" s="549" t="s">
        <v>83</v>
      </c>
      <c r="B9" s="549"/>
      <c r="C9" s="549"/>
      <c r="D9" s="549"/>
      <c r="E9" s="549"/>
      <c r="I9" s="569" t="str">
        <f>'Sch-1'!M9</f>
        <v>Power Grid Corporation of India Ltd.,</v>
      </c>
      <c r="K9" s="568"/>
      <c r="N9" s="553"/>
      <c r="O9" s="553"/>
      <c r="P9" s="553"/>
      <c r="Q9" s="553"/>
      <c r="R9" s="553"/>
      <c r="S9" s="553"/>
      <c r="T9" s="553"/>
      <c r="U9" s="553"/>
      <c r="V9" s="553"/>
      <c r="W9" s="553"/>
      <c r="X9" s="553"/>
      <c r="Y9" s="553"/>
      <c r="Z9" s="553"/>
      <c r="AA9" s="553"/>
      <c r="AB9" s="553"/>
      <c r="AC9" s="553"/>
      <c r="AD9" s="553"/>
      <c r="AE9" s="553"/>
      <c r="AF9" s="553"/>
    </row>
    <row r="10" spans="1:36" s="546" customFormat="1" ht="16.5">
      <c r="A10" s="549" t="s">
        <v>85</v>
      </c>
      <c r="B10" s="549"/>
      <c r="C10" s="549"/>
      <c r="D10" s="549"/>
      <c r="E10" s="549"/>
      <c r="I10" s="569" t="str">
        <f>'Sch-1'!M10</f>
        <v>SRTS-II, RHQ</v>
      </c>
      <c r="K10" s="568"/>
      <c r="N10" s="553"/>
      <c r="O10" s="553"/>
      <c r="P10" s="553"/>
      <c r="Q10" s="553"/>
      <c r="R10" s="553"/>
      <c r="S10" s="553"/>
      <c r="T10" s="553"/>
      <c r="U10" s="553"/>
      <c r="V10" s="553"/>
      <c r="W10" s="553"/>
      <c r="X10" s="553"/>
      <c r="Y10" s="553"/>
      <c r="Z10" s="553"/>
      <c r="AA10" s="553"/>
      <c r="AB10" s="553"/>
      <c r="AC10" s="553"/>
      <c r="AD10" s="553"/>
      <c r="AE10" s="553"/>
      <c r="AF10" s="553"/>
    </row>
    <row r="11" spans="1:36" s="546" customFormat="1">
      <c r="A11" s="550"/>
      <c r="B11" s="550"/>
      <c r="C11" s="550"/>
      <c r="D11" s="550"/>
      <c r="E11" s="550"/>
      <c r="I11" s="569" t="str">
        <f>'Sch-1'!M11</f>
        <v>Singanayakanahalli</v>
      </c>
      <c r="K11" s="568"/>
      <c r="N11" s="553"/>
      <c r="O11" s="553"/>
      <c r="P11" s="553"/>
      <c r="Q11" s="553"/>
      <c r="R11" s="553"/>
      <c r="S11" s="553"/>
      <c r="T11" s="553"/>
      <c r="U11" s="553"/>
      <c r="V11" s="553"/>
      <c r="W11" s="553"/>
      <c r="X11" s="553"/>
      <c r="Y11" s="553"/>
      <c r="Z11" s="553"/>
      <c r="AA11" s="553"/>
      <c r="AB11" s="553"/>
      <c r="AC11" s="553"/>
      <c r="AD11" s="553"/>
      <c r="AE11" s="553"/>
      <c r="AF11" s="553"/>
    </row>
    <row r="12" spans="1:36" s="546" customFormat="1">
      <c r="A12" s="550"/>
      <c r="B12" s="550"/>
      <c r="C12" s="550"/>
      <c r="D12" s="550"/>
      <c r="E12" s="550"/>
      <c r="I12" s="569" t="str">
        <f>'Sch-1'!M12</f>
        <v>Bengaluru-560064</v>
      </c>
      <c r="K12" s="568"/>
      <c r="N12" s="553"/>
      <c r="O12" s="553"/>
      <c r="P12" s="553"/>
      <c r="Q12" s="553"/>
      <c r="R12" s="553"/>
      <c r="S12" s="553"/>
      <c r="T12" s="553"/>
      <c r="U12" s="553"/>
      <c r="V12" s="553"/>
      <c r="W12" s="553"/>
      <c r="X12" s="553"/>
      <c r="Y12" s="553"/>
      <c r="Z12" s="553"/>
      <c r="AA12" s="553"/>
      <c r="AB12" s="553"/>
      <c r="AC12" s="553"/>
      <c r="AD12" s="553"/>
      <c r="AE12" s="553"/>
      <c r="AF12" s="553"/>
    </row>
    <row r="13" spans="1:36" s="741" customFormat="1" ht="23.25">
      <c r="A13" s="986"/>
      <c r="B13" s="986"/>
      <c r="C13" s="986"/>
      <c r="D13" s="986"/>
      <c r="E13" s="986"/>
      <c r="F13" s="986"/>
      <c r="G13" s="986"/>
      <c r="H13" s="986"/>
      <c r="I13" s="986"/>
      <c r="J13" s="986"/>
      <c r="K13" s="740"/>
    </row>
    <row r="14" spans="1:36" s="546" customFormat="1" ht="17.25" thickBot="1">
      <c r="A14" s="550"/>
      <c r="B14" s="550"/>
      <c r="C14" s="550"/>
      <c r="D14" s="550"/>
      <c r="E14" s="550"/>
      <c r="F14" s="588"/>
      <c r="G14" s="570"/>
      <c r="H14" s="549"/>
      <c r="I14" s="987" t="s">
        <v>90</v>
      </c>
      <c r="J14" s="987"/>
      <c r="K14" s="551"/>
      <c r="N14" s="553"/>
      <c r="O14" s="553"/>
      <c r="P14" s="553"/>
      <c r="Q14" s="553"/>
      <c r="R14" s="553"/>
      <c r="S14" s="553"/>
      <c r="T14" s="553"/>
      <c r="U14" s="553"/>
      <c r="V14" s="553"/>
      <c r="W14" s="553"/>
      <c r="X14" s="553"/>
      <c r="Y14" s="553"/>
      <c r="Z14" s="553"/>
      <c r="AA14" s="553"/>
      <c r="AB14" s="553"/>
      <c r="AC14" s="553"/>
      <c r="AD14" s="553"/>
      <c r="AE14" s="553"/>
      <c r="AF14" s="553"/>
    </row>
    <row r="15" spans="1:36" s="546" customFormat="1" ht="66">
      <c r="A15" s="456" t="s">
        <v>91</v>
      </c>
      <c r="B15" s="681" t="s">
        <v>92</v>
      </c>
      <c r="C15" s="681" t="s">
        <v>93</v>
      </c>
      <c r="D15" s="681" t="s">
        <v>94</v>
      </c>
      <c r="E15" s="681" t="s">
        <v>95</v>
      </c>
      <c r="F15" s="666" t="s">
        <v>149</v>
      </c>
      <c r="G15" s="667" t="s">
        <v>101</v>
      </c>
      <c r="H15" s="667" t="s">
        <v>150</v>
      </c>
      <c r="I15" s="668" t="s">
        <v>151</v>
      </c>
      <c r="J15" s="668" t="s">
        <v>152</v>
      </c>
      <c r="K15" s="553"/>
      <c r="N15" s="553"/>
      <c r="O15" s="553"/>
      <c r="P15" s="553"/>
      <c r="Q15" s="553"/>
      <c r="R15" s="553"/>
      <c r="S15" s="553"/>
      <c r="T15" s="553"/>
      <c r="U15" s="553"/>
      <c r="V15" s="553"/>
      <c r="W15" s="553"/>
      <c r="X15" s="553"/>
      <c r="Y15" s="553"/>
      <c r="Z15" s="553"/>
      <c r="AA15" s="553"/>
      <c r="AB15" s="553"/>
      <c r="AC15" s="553"/>
      <c r="AD15" s="553"/>
      <c r="AE15" s="553"/>
      <c r="AF15" s="553"/>
    </row>
    <row r="16" spans="1:36" s="735" customFormat="1" ht="16.5">
      <c r="A16" s="732">
        <v>1</v>
      </c>
      <c r="B16" s="732">
        <v>2</v>
      </c>
      <c r="C16" s="732">
        <v>3</v>
      </c>
      <c r="D16" s="732">
        <v>4</v>
      </c>
      <c r="E16" s="732">
        <v>5</v>
      </c>
      <c r="F16" s="733">
        <v>6</v>
      </c>
      <c r="G16" s="733">
        <v>7</v>
      </c>
      <c r="H16" s="733">
        <v>9</v>
      </c>
      <c r="I16" s="733">
        <v>10</v>
      </c>
      <c r="J16" s="733" t="s">
        <v>153</v>
      </c>
      <c r="K16" s="734"/>
      <c r="N16" s="736"/>
      <c r="O16" s="736"/>
      <c r="P16" s="736"/>
      <c r="Q16" s="736"/>
      <c r="R16" s="736"/>
      <c r="S16" s="736"/>
      <c r="T16" s="736"/>
      <c r="U16" s="736"/>
      <c r="V16" s="736"/>
      <c r="W16" s="736"/>
      <c r="X16" s="736"/>
      <c r="Y16" s="736"/>
      <c r="Z16" s="736"/>
      <c r="AA16" s="736"/>
      <c r="AB16" s="736"/>
      <c r="AC16" s="736"/>
      <c r="AD16" s="736"/>
      <c r="AE16" s="736"/>
      <c r="AF16" s="736"/>
    </row>
    <row r="17" spans="1:32" s="735" customFormat="1" ht="66" customHeight="1">
      <c r="A17" s="745">
        <v>1</v>
      </c>
      <c r="B17" s="768">
        <v>7000005840</v>
      </c>
      <c r="C17" s="768">
        <v>20</v>
      </c>
      <c r="D17" s="768" t="s">
        <v>107</v>
      </c>
      <c r="E17" s="768">
        <v>1000015274</v>
      </c>
      <c r="F17" s="773" t="s">
        <v>108</v>
      </c>
      <c r="G17" s="763" t="s">
        <v>109</v>
      </c>
      <c r="H17" s="769">
        <v>1300</v>
      </c>
      <c r="I17" s="770"/>
      <c r="J17" s="771" t="str">
        <f t="shared" ref="J17:J19" si="0">IF(I17=0, "Included",IF(ISERROR(H17*I17), I17, H17*I17))</f>
        <v>Included</v>
      </c>
      <c r="K17" s="734"/>
      <c r="N17" s="736"/>
      <c r="O17" s="736"/>
      <c r="P17" s="736"/>
      <c r="Q17" s="736"/>
      <c r="R17" s="736"/>
      <c r="S17" s="736"/>
      <c r="T17" s="736"/>
      <c r="U17" s="736"/>
      <c r="V17" s="736"/>
      <c r="W17" s="736"/>
      <c r="X17" s="736"/>
      <c r="Y17" s="736"/>
      <c r="Z17" s="736"/>
      <c r="AA17" s="736"/>
      <c r="AB17" s="736"/>
      <c r="AC17" s="736"/>
      <c r="AD17" s="736"/>
      <c r="AE17" s="736"/>
      <c r="AF17" s="736"/>
    </row>
    <row r="18" spans="1:32" s="735" customFormat="1" ht="101.25" customHeight="1">
      <c r="A18" s="745">
        <v>2</v>
      </c>
      <c r="B18" s="768"/>
      <c r="C18" s="768"/>
      <c r="D18" s="768"/>
      <c r="E18" s="768"/>
      <c r="F18" s="773" t="s">
        <v>110</v>
      </c>
      <c r="G18" s="763" t="s">
        <v>109</v>
      </c>
      <c r="H18" s="769">
        <v>1300</v>
      </c>
      <c r="I18" s="770"/>
      <c r="J18" s="771" t="str">
        <f t="shared" si="0"/>
        <v>Included</v>
      </c>
      <c r="K18" s="734"/>
      <c r="N18" s="736"/>
      <c r="O18" s="736"/>
      <c r="P18" s="736"/>
      <c r="Q18" s="736"/>
      <c r="R18" s="736"/>
      <c r="S18" s="736"/>
      <c r="T18" s="736"/>
      <c r="U18" s="736"/>
      <c r="V18" s="736"/>
      <c r="W18" s="736"/>
      <c r="X18" s="736"/>
      <c r="Y18" s="736"/>
      <c r="Z18" s="736"/>
      <c r="AA18" s="736"/>
      <c r="AB18" s="736"/>
      <c r="AC18" s="736"/>
      <c r="AD18" s="736"/>
      <c r="AE18" s="736"/>
      <c r="AF18" s="736"/>
    </row>
    <row r="19" spans="1:32" s="735" customFormat="1" ht="84" customHeight="1">
      <c r="A19" s="745">
        <v>3</v>
      </c>
      <c r="B19" s="768"/>
      <c r="C19" s="768"/>
      <c r="D19" s="768"/>
      <c r="E19" s="768"/>
      <c r="F19" s="773" t="s">
        <v>154</v>
      </c>
      <c r="G19" s="763" t="s">
        <v>109</v>
      </c>
      <c r="H19" s="769">
        <v>23400</v>
      </c>
      <c r="I19" s="770"/>
      <c r="J19" s="771" t="str">
        <f t="shared" si="0"/>
        <v>Included</v>
      </c>
      <c r="K19" s="734"/>
      <c r="N19" s="736"/>
      <c r="O19" s="736"/>
      <c r="P19" s="736"/>
      <c r="Q19" s="736"/>
      <c r="R19" s="736"/>
      <c r="S19" s="736"/>
      <c r="T19" s="736"/>
      <c r="U19" s="736"/>
      <c r="V19" s="736"/>
      <c r="W19" s="736"/>
      <c r="X19" s="736"/>
      <c r="Y19" s="736"/>
      <c r="Z19" s="736"/>
      <c r="AA19" s="736"/>
      <c r="AB19" s="736"/>
      <c r="AC19" s="736"/>
      <c r="AD19" s="736"/>
      <c r="AE19" s="736"/>
      <c r="AF19" s="736"/>
    </row>
    <row r="20" spans="1:32" s="738" customFormat="1" ht="32.25" customHeight="1">
      <c r="A20" s="774"/>
      <c r="B20" s="774"/>
      <c r="C20" s="774"/>
      <c r="D20" s="774"/>
      <c r="E20" s="774"/>
      <c r="F20" s="775" t="s">
        <v>155</v>
      </c>
      <c r="G20" s="776"/>
      <c r="H20" s="777"/>
      <c r="I20" s="778"/>
      <c r="J20" s="779">
        <f>SUM(J17:J19)</f>
        <v>0</v>
      </c>
      <c r="K20" s="737"/>
      <c r="N20" s="739"/>
      <c r="O20" s="739"/>
      <c r="P20" s="739"/>
      <c r="Q20" s="739"/>
      <c r="R20" s="739"/>
      <c r="S20" s="739"/>
      <c r="T20" s="739"/>
      <c r="U20" s="739"/>
      <c r="V20" s="739"/>
      <c r="W20" s="739"/>
      <c r="X20" s="739"/>
      <c r="Y20" s="739"/>
      <c r="Z20" s="739"/>
      <c r="AA20" s="739"/>
      <c r="AB20" s="739"/>
      <c r="AC20" s="739"/>
      <c r="AD20" s="739"/>
      <c r="AE20" s="739"/>
      <c r="AF20" s="739"/>
    </row>
    <row r="21" spans="1:32" ht="27.75" customHeight="1">
      <c r="A21" s="554" t="s">
        <v>120</v>
      </c>
      <c r="B21" s="554"/>
      <c r="C21" s="554"/>
      <c r="D21" s="554"/>
      <c r="E21" s="554"/>
      <c r="F21" s="586" t="str">
        <f>'Sch-1'!F28</f>
        <v>--2025</v>
      </c>
      <c r="G21" s="571"/>
      <c r="H21" s="556"/>
      <c r="I21" s="546"/>
      <c r="J21" s="546"/>
    </row>
    <row r="22" spans="1:32" ht="16.5">
      <c r="A22" s="554" t="s">
        <v>121</v>
      </c>
      <c r="B22" s="554"/>
      <c r="C22" s="554"/>
      <c r="D22" s="554"/>
      <c r="E22" s="554"/>
      <c r="F22" s="586" t="str">
        <f>'Sch-1'!F29</f>
        <v/>
      </c>
      <c r="G22" s="548"/>
      <c r="H22" s="556" t="s">
        <v>122</v>
      </c>
      <c r="I22" s="574" t="str">
        <f>'Sch-1'!M29</f>
        <v/>
      </c>
      <c r="J22" s="546"/>
    </row>
    <row r="23" spans="1:32" ht="16.5">
      <c r="A23" s="552"/>
      <c r="B23" s="552"/>
      <c r="C23" s="552"/>
      <c r="D23" s="552"/>
      <c r="E23" s="552"/>
      <c r="F23" s="575"/>
      <c r="G23" s="552"/>
      <c r="H23" s="556" t="s">
        <v>123</v>
      </c>
      <c r="I23" s="574" t="str">
        <f>'Sch-1'!M30</f>
        <v/>
      </c>
      <c r="J23" s="553"/>
    </row>
    <row r="24" spans="1:32" ht="16.5">
      <c r="A24" s="554"/>
      <c r="B24" s="554"/>
      <c r="C24" s="554"/>
      <c r="D24" s="554"/>
      <c r="E24" s="554"/>
      <c r="F24" s="555"/>
      <c r="G24" s="571"/>
      <c r="H24" s="556"/>
      <c r="I24" s="546"/>
      <c r="J24" s="546"/>
    </row>
    <row r="62" spans="1:10">
      <c r="A62" s="572"/>
      <c r="B62" s="572"/>
      <c r="C62" s="572"/>
      <c r="D62" s="572"/>
      <c r="E62" s="572"/>
      <c r="F62" s="589"/>
      <c r="G62" s="572"/>
      <c r="H62" s="572"/>
      <c r="I62" s="572"/>
      <c r="J62" s="572"/>
    </row>
    <row r="63" spans="1:10">
      <c r="A63" s="572"/>
      <c r="B63" s="572"/>
      <c r="C63" s="572"/>
      <c r="D63" s="572"/>
      <c r="E63" s="572"/>
      <c r="F63" s="589"/>
      <c r="G63" s="572"/>
      <c r="H63" s="572"/>
      <c r="I63" s="572"/>
      <c r="J63" s="572"/>
    </row>
    <row r="64" spans="1:10">
      <c r="A64" s="572"/>
      <c r="B64" s="572"/>
      <c r="C64" s="572"/>
      <c r="D64" s="572"/>
      <c r="E64" s="572"/>
      <c r="F64" s="589"/>
      <c r="G64" s="572"/>
      <c r="H64" s="572"/>
      <c r="I64" s="572"/>
      <c r="J64" s="572"/>
    </row>
    <row r="65" spans="1:10">
      <c r="A65" s="572"/>
      <c r="B65" s="572"/>
      <c r="C65" s="572"/>
      <c r="D65" s="572"/>
      <c r="E65" s="572"/>
      <c r="F65" s="589"/>
      <c r="G65" s="572"/>
      <c r="H65" s="572"/>
      <c r="I65" s="572"/>
      <c r="J65" s="572"/>
    </row>
    <row r="66" spans="1:10">
      <c r="A66" s="572"/>
      <c r="B66" s="572"/>
      <c r="C66" s="572"/>
      <c r="D66" s="572"/>
      <c r="E66" s="572"/>
      <c r="F66" s="589"/>
      <c r="G66" s="572"/>
      <c r="H66" s="572"/>
      <c r="I66" s="572"/>
      <c r="J66" s="572"/>
    </row>
    <row r="67" spans="1:10">
      <c r="A67" s="572"/>
      <c r="B67" s="572"/>
      <c r="C67" s="572"/>
      <c r="D67" s="572"/>
      <c r="E67" s="572"/>
      <c r="F67" s="589"/>
      <c r="G67" s="572"/>
      <c r="H67" s="572"/>
      <c r="I67" s="572"/>
      <c r="J67" s="572"/>
    </row>
    <row r="68" spans="1:10">
      <c r="A68" s="572"/>
      <c r="B68" s="572"/>
      <c r="C68" s="572"/>
      <c r="D68" s="572"/>
      <c r="E68" s="572"/>
      <c r="F68" s="589"/>
      <c r="G68" s="572"/>
      <c r="H68" s="572"/>
      <c r="I68" s="572"/>
      <c r="J68" s="572"/>
    </row>
    <row r="69" spans="1:10">
      <c r="A69" s="572"/>
      <c r="B69" s="572"/>
      <c r="C69" s="572"/>
      <c r="D69" s="572"/>
      <c r="E69" s="572"/>
      <c r="F69" s="589"/>
      <c r="G69" s="572"/>
      <c r="H69" s="572"/>
      <c r="I69" s="572"/>
      <c r="J69" s="572"/>
    </row>
    <row r="70" spans="1:10">
      <c r="A70" s="572"/>
      <c r="B70" s="572"/>
      <c r="C70" s="572"/>
      <c r="D70" s="572"/>
      <c r="E70" s="572"/>
      <c r="F70" s="589"/>
      <c r="G70" s="572"/>
      <c r="H70" s="572"/>
      <c r="I70" s="572"/>
      <c r="J70" s="572"/>
    </row>
    <row r="71" spans="1:10">
      <c r="A71" s="572"/>
      <c r="B71" s="572"/>
      <c r="C71" s="572"/>
      <c r="D71" s="572"/>
      <c r="E71" s="572"/>
      <c r="F71" s="589"/>
      <c r="G71" s="572"/>
      <c r="H71" s="572"/>
      <c r="I71" s="572"/>
      <c r="J71" s="572"/>
    </row>
    <row r="72" spans="1:10">
      <c r="A72" s="572"/>
      <c r="B72" s="572"/>
      <c r="C72" s="572"/>
      <c r="D72" s="572"/>
      <c r="E72" s="572"/>
      <c r="F72" s="589"/>
      <c r="G72" s="572"/>
      <c r="H72" s="572"/>
      <c r="I72" s="572"/>
      <c r="J72" s="572"/>
    </row>
    <row r="73" spans="1:10">
      <c r="A73" s="572"/>
      <c r="B73" s="572"/>
      <c r="C73" s="572"/>
      <c r="D73" s="572"/>
      <c r="E73" s="572"/>
      <c r="F73" s="589"/>
      <c r="G73" s="572"/>
      <c r="H73" s="572"/>
      <c r="I73" s="572"/>
      <c r="J73" s="572"/>
    </row>
    <row r="74" spans="1:10">
      <c r="A74" s="572"/>
      <c r="B74" s="572"/>
      <c r="C74" s="572"/>
      <c r="D74" s="572"/>
      <c r="E74" s="572"/>
      <c r="F74" s="589"/>
      <c r="G74" s="572"/>
      <c r="H74" s="572"/>
      <c r="I74" s="572"/>
      <c r="J74" s="572"/>
    </row>
    <row r="75" spans="1:10">
      <c r="A75" s="572"/>
      <c r="B75" s="572"/>
      <c r="C75" s="572"/>
      <c r="D75" s="572"/>
      <c r="E75" s="572"/>
      <c r="F75" s="589"/>
      <c r="G75" s="572"/>
      <c r="H75" s="572"/>
      <c r="I75" s="572"/>
      <c r="J75" s="572"/>
    </row>
    <row r="76" spans="1:10">
      <c r="A76" s="572"/>
      <c r="B76" s="572"/>
      <c r="C76" s="572"/>
      <c r="D76" s="572"/>
      <c r="E76" s="572"/>
      <c r="F76" s="589"/>
      <c r="G76" s="572"/>
      <c r="H76" s="572"/>
      <c r="I76" s="572"/>
      <c r="J76" s="572"/>
    </row>
    <row r="77" spans="1:10">
      <c r="A77" s="572"/>
      <c r="B77" s="572"/>
      <c r="C77" s="572"/>
      <c r="D77" s="572"/>
      <c r="E77" s="572"/>
      <c r="F77" s="589"/>
      <c r="G77" s="572"/>
      <c r="H77" s="572"/>
      <c r="I77" s="572"/>
      <c r="J77" s="572"/>
    </row>
    <row r="78" spans="1:10">
      <c r="A78" s="572"/>
      <c r="B78" s="572"/>
      <c r="C78" s="572"/>
      <c r="D78" s="572"/>
      <c r="E78" s="572"/>
      <c r="F78" s="589"/>
      <c r="G78" s="572"/>
      <c r="H78" s="572"/>
      <c r="I78" s="572"/>
      <c r="J78" s="572"/>
    </row>
    <row r="79" spans="1:10">
      <c r="A79" s="572"/>
      <c r="B79" s="572"/>
      <c r="C79" s="572"/>
      <c r="D79" s="572"/>
      <c r="E79" s="572"/>
      <c r="F79" s="589"/>
      <c r="G79" s="572"/>
      <c r="H79" s="572"/>
      <c r="I79" s="572"/>
      <c r="J79" s="572"/>
    </row>
    <row r="80" spans="1:10">
      <c r="A80" s="572"/>
      <c r="B80" s="572"/>
      <c r="C80" s="572"/>
      <c r="D80" s="572"/>
      <c r="E80" s="572"/>
      <c r="F80" s="589"/>
      <c r="G80" s="572"/>
      <c r="H80" s="572"/>
      <c r="I80" s="572"/>
      <c r="J80" s="572"/>
    </row>
    <row r="81" spans="1:10">
      <c r="A81" s="572"/>
      <c r="B81" s="572"/>
      <c r="C81" s="572"/>
      <c r="D81" s="572"/>
      <c r="E81" s="572"/>
      <c r="F81" s="589"/>
      <c r="G81" s="572"/>
      <c r="H81" s="572"/>
      <c r="I81" s="572"/>
      <c r="J81" s="572"/>
    </row>
    <row r="82" spans="1:10">
      <c r="A82" s="572"/>
      <c r="B82" s="572"/>
      <c r="C82" s="572"/>
      <c r="D82" s="572"/>
      <c r="E82" s="572"/>
      <c r="F82" s="589"/>
      <c r="G82" s="572"/>
      <c r="H82" s="572"/>
      <c r="I82" s="572"/>
      <c r="J82" s="572"/>
    </row>
    <row r="83" spans="1:10">
      <c r="A83" s="572"/>
      <c r="B83" s="572"/>
      <c r="C83" s="572"/>
      <c r="D83" s="572"/>
      <c r="E83" s="572"/>
      <c r="F83" s="589"/>
      <c r="G83" s="572"/>
      <c r="H83" s="572"/>
      <c r="I83" s="572"/>
      <c r="J83" s="572"/>
    </row>
    <row r="84" spans="1:10">
      <c r="A84" s="572"/>
      <c r="B84" s="572"/>
      <c r="C84" s="572"/>
      <c r="D84" s="572"/>
      <c r="E84" s="572"/>
      <c r="F84" s="589"/>
      <c r="G84" s="572"/>
      <c r="H84" s="572"/>
      <c r="I84" s="572"/>
      <c r="J84" s="572"/>
    </row>
    <row r="85" spans="1:10">
      <c r="A85" s="572"/>
      <c r="B85" s="572"/>
      <c r="C85" s="572"/>
      <c r="D85" s="572"/>
      <c r="E85" s="572"/>
      <c r="F85" s="590"/>
      <c r="G85" s="572"/>
      <c r="H85" s="573"/>
      <c r="I85" s="573"/>
      <c r="J85" s="573"/>
    </row>
    <row r="86" spans="1:10">
      <c r="A86" s="572"/>
      <c r="B86" s="572"/>
      <c r="C86" s="572"/>
      <c r="D86" s="572"/>
      <c r="E86" s="572"/>
      <c r="F86" s="590"/>
      <c r="G86" s="572"/>
      <c r="H86" s="573"/>
      <c r="I86" s="573"/>
      <c r="J86" s="573"/>
    </row>
    <row r="87" spans="1:10">
      <c r="A87" s="572"/>
      <c r="B87" s="572"/>
      <c r="C87" s="572"/>
      <c r="D87" s="572"/>
      <c r="E87" s="572"/>
      <c r="F87" s="590"/>
      <c r="G87" s="572"/>
      <c r="H87" s="573"/>
      <c r="I87" s="573"/>
      <c r="J87" s="573"/>
    </row>
    <row r="88" spans="1:10">
      <c r="A88" s="572"/>
      <c r="B88" s="572"/>
      <c r="C88" s="572"/>
      <c r="D88" s="572"/>
      <c r="E88" s="572"/>
      <c r="F88" s="590"/>
      <c r="G88" s="572"/>
      <c r="H88" s="573"/>
      <c r="I88" s="573"/>
      <c r="J88" s="573"/>
    </row>
    <row r="89" spans="1:10">
      <c r="A89" s="572"/>
      <c r="B89" s="572"/>
      <c r="C89" s="572"/>
      <c r="D89" s="572"/>
      <c r="E89" s="572"/>
      <c r="F89" s="590"/>
      <c r="G89" s="572"/>
      <c r="H89" s="573"/>
      <c r="I89" s="573"/>
      <c r="J89" s="573"/>
    </row>
    <row r="90" spans="1:10">
      <c r="A90" s="572"/>
      <c r="B90" s="572"/>
      <c r="C90" s="572"/>
      <c r="D90" s="572"/>
      <c r="E90" s="572"/>
      <c r="F90" s="590"/>
      <c r="G90" s="572"/>
      <c r="H90" s="573"/>
      <c r="I90" s="573"/>
      <c r="J90" s="573"/>
    </row>
    <row r="91" spans="1:10">
      <c r="A91" s="572"/>
      <c r="B91" s="572"/>
      <c r="C91" s="572"/>
      <c r="D91" s="572"/>
      <c r="E91" s="572"/>
      <c r="F91" s="590"/>
      <c r="G91" s="572"/>
      <c r="H91" s="573"/>
      <c r="I91" s="573"/>
      <c r="J91" s="573"/>
    </row>
    <row r="92" spans="1:10">
      <c r="A92" s="572"/>
      <c r="B92" s="572"/>
      <c r="C92" s="572"/>
      <c r="D92" s="572"/>
      <c r="E92" s="572"/>
      <c r="F92" s="590"/>
      <c r="G92" s="572"/>
      <c r="H92" s="573"/>
      <c r="I92" s="573"/>
      <c r="J92" s="573"/>
    </row>
    <row r="93" spans="1:10">
      <c r="A93" s="572"/>
      <c r="B93" s="572"/>
      <c r="C93" s="572"/>
      <c r="D93" s="572"/>
      <c r="E93" s="572"/>
      <c r="F93" s="590"/>
      <c r="G93" s="572"/>
      <c r="H93" s="573"/>
      <c r="I93" s="573"/>
      <c r="J93" s="573"/>
    </row>
    <row r="94" spans="1:10">
      <c r="A94" s="572"/>
      <c r="B94" s="572"/>
      <c r="C94" s="572"/>
      <c r="D94" s="572"/>
      <c r="E94" s="572"/>
      <c r="F94" s="590"/>
      <c r="G94" s="572"/>
      <c r="H94" s="573"/>
      <c r="I94" s="573"/>
      <c r="J94" s="573"/>
    </row>
    <row r="95" spans="1:10">
      <c r="A95" s="572"/>
      <c r="B95" s="572"/>
      <c r="C95" s="572"/>
      <c r="D95" s="572"/>
      <c r="E95" s="572"/>
      <c r="F95" s="590"/>
      <c r="G95" s="572"/>
      <c r="H95" s="573"/>
      <c r="I95" s="573"/>
      <c r="J95" s="573"/>
    </row>
    <row r="96" spans="1:10">
      <c r="A96" s="572"/>
      <c r="B96" s="572"/>
      <c r="C96" s="572"/>
      <c r="D96" s="572"/>
      <c r="E96" s="572"/>
      <c r="F96" s="590"/>
      <c r="G96" s="572"/>
      <c r="H96" s="573"/>
      <c r="I96" s="573"/>
      <c r="J96" s="573"/>
    </row>
    <row r="97" spans="1:10">
      <c r="A97" s="572"/>
      <c r="B97" s="572"/>
      <c r="C97" s="572"/>
      <c r="D97" s="572"/>
      <c r="E97" s="572"/>
      <c r="F97" s="590"/>
      <c r="G97" s="572"/>
      <c r="H97" s="573"/>
      <c r="I97" s="573"/>
      <c r="J97" s="573"/>
    </row>
    <row r="98" spans="1:10">
      <c r="A98" s="572"/>
      <c r="B98" s="572"/>
      <c r="C98" s="572"/>
      <c r="D98" s="572"/>
      <c r="E98" s="572"/>
      <c r="F98" s="590"/>
      <c r="G98" s="572"/>
      <c r="H98" s="573"/>
      <c r="I98" s="573"/>
      <c r="J98" s="573"/>
    </row>
    <row r="99" spans="1:10">
      <c r="A99" s="572"/>
      <c r="B99" s="572"/>
      <c r="C99" s="572"/>
      <c r="D99" s="572"/>
      <c r="E99" s="572"/>
      <c r="F99" s="590"/>
      <c r="G99" s="572"/>
      <c r="H99" s="573"/>
      <c r="I99" s="573"/>
      <c r="J99" s="573"/>
    </row>
    <row r="100" spans="1:10">
      <c r="A100" s="572"/>
      <c r="B100" s="572"/>
      <c r="C100" s="572"/>
      <c r="D100" s="572"/>
      <c r="E100" s="572"/>
      <c r="F100" s="590"/>
      <c r="G100" s="572"/>
      <c r="H100" s="573"/>
      <c r="I100" s="573"/>
      <c r="J100" s="573"/>
    </row>
    <row r="101" spans="1:10">
      <c r="A101" s="572"/>
      <c r="B101" s="572"/>
      <c r="C101" s="572"/>
      <c r="D101" s="572"/>
      <c r="E101" s="572"/>
      <c r="F101" s="590"/>
      <c r="G101" s="572"/>
      <c r="H101" s="573"/>
      <c r="I101" s="573"/>
      <c r="J101" s="573"/>
    </row>
    <row r="102" spans="1:10">
      <c r="A102" s="572"/>
      <c r="B102" s="572"/>
      <c r="C102" s="572"/>
      <c r="D102" s="572"/>
      <c r="E102" s="572"/>
      <c r="F102" s="590"/>
      <c r="G102" s="572"/>
      <c r="H102" s="573"/>
      <c r="I102" s="573"/>
      <c r="J102" s="573"/>
    </row>
  </sheetData>
  <sheetProtection formatColumns="0" formatRows="0" selectLockedCells="1"/>
  <protectedRanges>
    <protectedRange sqref="H17:H19" name="Range1_15_1_1_1_1_1_1_2_1_2"/>
  </protectedRanges>
  <customSheetViews>
    <customSheetView guid="{B48B8B4C-A880-453D-8729-90D004BEF0DB}" scale="90" printArea="1" hiddenColumns="1" view="pageBreakPreview">
      <selection activeCell="I17" sqref="I17"/>
      <pageMargins left="0" right="0" top="0" bottom="0" header="0" footer="0"/>
      <printOptions horizontalCentered="1"/>
      <pageSetup paperSize="9" scale="57" fitToHeight="2" orientation="landscape" r:id="rId1"/>
      <headerFooter alignWithMargins="0">
        <oddFooter>&amp;R&amp;"Book Antiqua,Bold"&amp;10Schedule-2/ Page &amp;P of &amp;N</oddFooter>
      </headerFooter>
    </customSheetView>
    <customSheetView guid="{7043F04C-1FA3-449D-BEB8-4AC08DF68A5A}" scale="90" printArea="1" hiddenColumns="1" state="hidden" view="pageBreakPreview" topLeftCell="A10">
      <selection activeCell="F17" sqref="F17"/>
      <pageMargins left="0" right="0" top="0" bottom="0" header="0" footer="0"/>
      <printOptions horizontalCentered="1"/>
      <pageSetup paperSize="9" scale="69" fitToHeight="2" orientation="landscape" r:id="rId2"/>
      <headerFooter alignWithMargins="0">
        <oddFooter>&amp;R&amp;"Book Antiqua,Bold"&amp;10Schedule-2/ Page &amp;P of &amp;N</oddFooter>
      </headerFooter>
    </customSheetView>
    <customSheetView guid="{D0757F9E-DF41-4B40-A5E5-F4F8FDD8D61D}" printArea="1" view="pageBreakPreview" topLeftCell="F77">
      <selection activeCell="I17" sqref="I17"/>
      <pageMargins left="0" right="0" top="0" bottom="0" header="0" footer="0"/>
      <printOptions horizontalCentered="1"/>
      <pageSetup paperSize="9" scale="69" fitToHeight="2" orientation="landscape" r:id="rId3"/>
      <headerFooter alignWithMargins="0">
        <oddFooter>&amp;R&amp;"Book Antiqua,Bold"&amp;10Schedule-2/ Page &amp;P of &amp;N</oddFooter>
      </headerFooter>
    </customSheetView>
    <customSheetView guid="{E81F0721-C35D-4189-B675-E46A21339863}" printArea="1" hiddenRows="1" hiddenColumns="1" view="pageBreakPreview" topLeftCell="A21">
      <selection activeCell="E21" sqref="E21"/>
      <pageMargins left="0" right="0" top="0" bottom="0" header="0" footer="0"/>
      <printOptions horizontalCentered="1"/>
      <pageSetup paperSize="9" fitToHeight="2" orientation="landscape" r:id="rId4"/>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5"/>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7"/>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9"/>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0"/>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7"/>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19"/>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 right="0" top="0" bottom="0" header="0" footer="0"/>
      <printOptions horizontalCentered="1"/>
      <pageSetup paperSize="9" fitToHeight="2" orientation="landscape" r:id="rId20"/>
      <headerFooter alignWithMargins="0">
        <oddFooter>&amp;R&amp;"Book Antiqua,Bold"&amp;10Schedule-2/ Page &amp;P of &amp;N</oddFooter>
      </headerFooter>
    </customSheetView>
    <customSheetView guid="{17F5C48B-526E-48D2-9F97-823D578F9893}" scale="85" printArea="1" view="pageBreakPreview" topLeftCell="A20">
      <selection activeCell="C20" sqref="C20"/>
      <pageMargins left="0" right="0" top="0" bottom="0" header="0" footer="0"/>
      <printOptions horizontalCentered="1"/>
      <pageSetup paperSize="9" scale="76" fitToHeight="2" orientation="landscape" r:id="rId21"/>
      <headerFooter alignWithMargins="0">
        <oddFooter>&amp;R&amp;"Book Antiqua,Bold"&amp;10Schedule-2/ Page &amp;P of &amp;N</oddFooter>
      </headerFooter>
    </customSheetView>
    <customSheetView guid="{7F1A5DE7-1043-4C11-AB2C-CC6BC6A0F482}" scale="85" printArea="1" view="pageBreakPreview" topLeftCell="C91">
      <selection activeCell="I105" sqref="I105"/>
      <pageMargins left="0" right="0" top="0" bottom="0" header="0" footer="0"/>
      <printOptions horizontalCentered="1"/>
      <pageSetup paperSize="9" scale="72" fitToHeight="2" orientation="landscape" r:id="rId22"/>
      <headerFooter alignWithMargins="0">
        <oddFooter>&amp;R&amp;"Book Antiqua,Bold"&amp;10Schedule-2/ Page &amp;P of &amp;N</oddFooter>
      </headerFooter>
    </customSheetView>
    <customSheetView guid="{75D87FDD-0292-4E5A-8E8F-63018B009393}" scale="90" printArea="1" hiddenColumns="1" view="pageBreakPreview">
      <selection activeCell="I17" sqref="I17"/>
      <pageMargins left="0" right="0" top="0" bottom="0" header="0" footer="0"/>
      <printOptions horizontalCentered="1"/>
      <pageSetup paperSize="9" scale="57" fitToHeight="2" orientation="landscape" r:id="rId23"/>
      <headerFooter alignWithMargins="0">
        <oddFooter>&amp;R&amp;"Book Antiqua,Bold"&amp;10Schedule-2/ Page &amp;P of &amp;N</oddFooter>
      </headerFooter>
    </customSheetView>
  </customSheetViews>
  <mergeCells count="6">
    <mergeCell ref="R4:S4"/>
    <mergeCell ref="A5:J5"/>
    <mergeCell ref="A8:H8"/>
    <mergeCell ref="A13:J13"/>
    <mergeCell ref="I14:J14"/>
    <mergeCell ref="A4:J4"/>
  </mergeCells>
  <phoneticPr fontId="4" type="noConversion"/>
  <conditionalFormatting sqref="I17:I19">
    <cfRule type="expression" dxfId="11" priority="6" stopIfTrue="1">
      <formula>H17&gt;0</formula>
    </cfRule>
  </conditionalFormatting>
  <dataValidations count="1">
    <dataValidation type="decimal" operator="greaterThan" allowBlank="1" showInputMessage="1" showErrorMessage="1" error="Enter only Numeric Value greater than zero or leave the cell blank !" sqref="I17:I19" xr:uid="{00000000-0002-0000-0600-000000000000}">
      <formula1>0</formula1>
    </dataValidation>
  </dataValidations>
  <printOptions horizontalCentered="1"/>
  <pageMargins left="0.24" right="0.23" top="0.53" bottom="0.44" header="0.41" footer="0.24"/>
  <pageSetup paperSize="9" scale="57" fitToHeight="2" orientation="portrait" r:id="rId24"/>
  <headerFooter alignWithMargins="0">
    <oddFooter>&amp;R&amp;"Book Antiqua,Bold"&amp;10Schedule-2/ Page &amp;P of &amp;N</oddFooter>
  </headerFooter>
  <drawing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pageSetUpPr fitToPage="1"/>
  </sheetPr>
  <dimension ref="A1:AW76"/>
  <sheetViews>
    <sheetView view="pageBreakPreview" topLeftCell="G61" zoomScale="90" zoomScaleNormal="100" zoomScaleSheetLayoutView="90" workbookViewId="0">
      <selection activeCell="J62" sqref="J62"/>
    </sheetView>
  </sheetViews>
  <sheetFormatPr defaultColWidth="9" defaultRowHeight="15.75"/>
  <cols>
    <col min="1" max="1" width="8.625" style="793" customWidth="1"/>
    <col min="2" max="2" width="18.125" style="793" customWidth="1"/>
    <col min="3" max="3" width="10.5" style="793" customWidth="1"/>
    <col min="4" max="4" width="17" style="827" customWidth="1"/>
    <col min="5" max="5" width="9.875" style="793" customWidth="1"/>
    <col min="6" max="6" width="17.5" style="793" customWidth="1"/>
    <col min="7" max="7" width="67.875" style="586" customWidth="1"/>
    <col min="8" max="8" width="9.875" style="565" bestFit="1" customWidth="1"/>
    <col min="9" max="9" width="11.625" style="564" bestFit="1" customWidth="1"/>
    <col min="10" max="10" width="17.5" style="564" customWidth="1"/>
    <col min="11" max="11" width="16" style="565" customWidth="1"/>
    <col min="12" max="12" width="17.625" style="819" customWidth="1"/>
    <col min="13" max="13" width="21.125" style="599" hidden="1" customWidth="1"/>
    <col min="14" max="14" width="34.5" style="599" hidden="1" customWidth="1"/>
    <col min="15" max="15" width="13" style="599" customWidth="1"/>
    <col min="16" max="26" width="9" style="599" customWidth="1"/>
    <col min="27" max="31" width="9" style="599"/>
    <col min="32" max="32" width="9" style="599" hidden="1" customWidth="1"/>
    <col min="33" max="34" width="17.625" style="599" hidden="1" customWidth="1"/>
    <col min="35" max="35" width="9" style="599" hidden="1" customWidth="1"/>
    <col min="36" max="36" width="15.5" style="599" hidden="1" customWidth="1"/>
    <col min="37" max="37" width="15.375" style="599" hidden="1" customWidth="1"/>
    <col min="38" max="49" width="9" style="599"/>
    <col min="50" max="16384" width="9" style="600"/>
  </cols>
  <sheetData>
    <row r="1" spans="1:37" ht="16.5">
      <c r="A1" s="803" t="str">
        <f>Basic!B5</f>
        <v>SR-II/C&amp;M/WC-4384/2025</v>
      </c>
      <c r="B1" s="803"/>
      <c r="C1" s="803"/>
      <c r="D1" s="825"/>
      <c r="E1" s="791"/>
      <c r="F1" s="791"/>
      <c r="G1" s="558"/>
      <c r="H1" s="559"/>
      <c r="I1" s="559"/>
      <c r="J1" s="559"/>
      <c r="K1" s="542" t="s">
        <v>156</v>
      </c>
    </row>
    <row r="2" spans="1:37">
      <c r="A2" s="792"/>
      <c r="B2" s="792"/>
      <c r="C2" s="792"/>
      <c r="D2" s="826"/>
      <c r="E2" s="792"/>
      <c r="F2" s="792"/>
      <c r="G2" s="560"/>
      <c r="H2" s="548"/>
      <c r="I2" s="548"/>
      <c r="J2" s="548"/>
      <c r="K2" s="546"/>
    </row>
    <row r="3" spans="1:37" ht="49.5" customHeight="1">
      <c r="A3" s="993" t="str">
        <f>Basic!B1</f>
        <v>Construction of additional store building at Tuticorin GIS</v>
      </c>
      <c r="B3" s="993"/>
      <c r="C3" s="993"/>
      <c r="D3" s="993"/>
      <c r="E3" s="993"/>
      <c r="F3" s="993"/>
      <c r="G3" s="993"/>
      <c r="H3" s="993"/>
      <c r="I3" s="993"/>
      <c r="J3" s="993"/>
      <c r="K3" s="993"/>
      <c r="AF3" s="748" t="s">
        <v>157</v>
      </c>
      <c r="AH3" s="749">
        <f>IF(ISERROR(#REF!/('[1]Sch-6'!D14+'[1]Sch-6'!D16+'[1]Sch-6'!D18)),0,#REF!/( '[1]Sch-6'!D14+'[1]Sch-6'!D16+'[1]Sch-6'!D18))</f>
        <v>0</v>
      </c>
    </row>
    <row r="4" spans="1:37" ht="16.5">
      <c r="A4" s="959" t="s">
        <v>158</v>
      </c>
      <c r="B4" s="959"/>
      <c r="C4" s="959"/>
      <c r="D4" s="959"/>
      <c r="E4" s="959"/>
      <c r="F4" s="959"/>
      <c r="G4" s="959"/>
      <c r="H4" s="959"/>
      <c r="I4" s="959"/>
      <c r="J4" s="959"/>
      <c r="K4" s="959"/>
      <c r="AF4" s="748" t="s">
        <v>159</v>
      </c>
      <c r="AH4" s="749" t="e">
        <f>#REF!</f>
        <v>#REF!</v>
      </c>
    </row>
    <row r="5" spans="1:37">
      <c r="AF5" s="748" t="s">
        <v>160</v>
      </c>
      <c r="AH5" s="749">
        <f>IF(ISERROR(#REF!/#REF!),0,#REF! /#REF!)</f>
        <v>0</v>
      </c>
    </row>
    <row r="6" spans="1:37" ht="16.5">
      <c r="A6" s="804" t="str">
        <f>'[1]Sch-1'!A7</f>
        <v>Bidder’s Name and Address (Sole Bidder) :</v>
      </c>
      <c r="B6" s="804"/>
      <c r="C6" s="804"/>
      <c r="D6" s="828"/>
      <c r="E6" s="794"/>
      <c r="F6" s="794"/>
      <c r="G6" s="587"/>
      <c r="H6" s="550"/>
      <c r="I6" s="566"/>
      <c r="J6" s="817" t="s">
        <v>81</v>
      </c>
      <c r="K6" s="546"/>
      <c r="AF6" s="748" t="s">
        <v>161</v>
      </c>
      <c r="AH6" s="749" t="e">
        <f>#REF!</f>
        <v>#REF!</v>
      </c>
    </row>
    <row r="7" spans="1:37" ht="16.5">
      <c r="A7" s="994" t="str">
        <f>'[1]Sch-1'!A8</f>
        <v/>
      </c>
      <c r="B7" s="994"/>
      <c r="C7" s="994"/>
      <c r="D7" s="994"/>
      <c r="E7" s="994"/>
      <c r="F7" s="994"/>
      <c r="G7" s="994"/>
      <c r="H7" s="994"/>
      <c r="I7" s="994"/>
      <c r="J7" s="566" t="s">
        <v>162</v>
      </c>
      <c r="K7" s="546"/>
      <c r="AF7" s="748" t="s">
        <v>163</v>
      </c>
      <c r="AH7" s="749" t="e">
        <f>SUM(AH3:AH6)</f>
        <v>#REF!</v>
      </c>
    </row>
    <row r="8" spans="1:37" ht="16.5">
      <c r="A8" s="804" t="s">
        <v>83</v>
      </c>
      <c r="B8" s="804"/>
      <c r="C8" s="804"/>
      <c r="D8" s="991" t="str">
        <f>IF('[1]Sch-1'!C9=0, "", '[1]Sch-1'!C9)</f>
        <v/>
      </c>
      <c r="E8" s="991"/>
      <c r="F8" s="991"/>
      <c r="J8" s="566" t="s">
        <v>164</v>
      </c>
      <c r="K8" s="546"/>
    </row>
    <row r="9" spans="1:37" ht="16.5">
      <c r="A9" s="804" t="s">
        <v>85</v>
      </c>
      <c r="B9" s="804"/>
      <c r="C9" s="804"/>
      <c r="D9" s="991" t="str">
        <f>IF('[1]Sch-1'!C10=0, "", '[1]Sch-1'!C10)</f>
        <v/>
      </c>
      <c r="E9" s="991"/>
      <c r="F9" s="991"/>
      <c r="J9" s="566" t="s">
        <v>165</v>
      </c>
      <c r="K9" s="546"/>
    </row>
    <row r="10" spans="1:37">
      <c r="A10" s="795"/>
      <c r="B10" s="795"/>
      <c r="C10" s="795"/>
      <c r="D10" s="991" t="str">
        <f>IF('[1]Sch-1'!C11=0, "", '[1]Sch-1'!C11)</f>
        <v/>
      </c>
      <c r="E10" s="991"/>
      <c r="F10" s="991"/>
      <c r="J10" s="566" t="s">
        <v>166</v>
      </c>
      <c r="K10" s="546"/>
      <c r="AF10" s="748" t="s">
        <v>167</v>
      </c>
      <c r="AH10" s="749" t="e">
        <f>'[1]Sch-1'!#REF!</f>
        <v>#REF!</v>
      </c>
    </row>
    <row r="11" spans="1:37">
      <c r="A11" s="795"/>
      <c r="B11" s="795"/>
      <c r="C11" s="795"/>
      <c r="D11" s="991" t="str">
        <f>IF('[1]Sch-1'!C12=0, "", '[1]Sch-1'!C12)</f>
        <v/>
      </c>
      <c r="E11" s="991"/>
      <c r="F11" s="991"/>
      <c r="J11" s="566" t="s">
        <v>168</v>
      </c>
      <c r="K11" s="546"/>
      <c r="AF11" s="748"/>
      <c r="AH11" s="749"/>
    </row>
    <row r="12" spans="1:37">
      <c r="A12" s="795"/>
      <c r="B12" s="795"/>
      <c r="C12" s="795"/>
      <c r="D12" s="829"/>
      <c r="E12" s="795"/>
      <c r="F12" s="795"/>
      <c r="G12" s="833"/>
      <c r="H12" s="808"/>
      <c r="I12" s="813"/>
      <c r="J12" s="566"/>
      <c r="K12" s="546"/>
      <c r="AF12" s="748"/>
      <c r="AH12" s="749"/>
    </row>
    <row r="13" spans="1:37" ht="16.5">
      <c r="A13" s="992"/>
      <c r="B13" s="992"/>
      <c r="C13" s="992"/>
      <c r="D13" s="992"/>
      <c r="E13" s="992"/>
      <c r="F13" s="992"/>
      <c r="G13" s="992"/>
      <c r="H13" s="992"/>
      <c r="I13" s="992"/>
      <c r="J13" s="992"/>
      <c r="K13" s="992"/>
      <c r="P13" s="750"/>
      <c r="Q13" s="750"/>
      <c r="R13" s="750"/>
      <c r="S13" s="750"/>
      <c r="AG13" s="989" t="s">
        <v>169</v>
      </c>
      <c r="AH13" s="989"/>
      <c r="AI13" s="598" t="s">
        <v>144</v>
      </c>
      <c r="AJ13" s="989" t="s">
        <v>170</v>
      </c>
      <c r="AK13" s="989"/>
    </row>
    <row r="14" spans="1:37" ht="16.5">
      <c r="A14" s="795"/>
      <c r="B14" s="795"/>
      <c r="C14" s="795"/>
      <c r="D14" s="830"/>
      <c r="E14" s="796"/>
      <c r="F14" s="796"/>
      <c r="G14" s="796"/>
      <c r="H14" s="796"/>
      <c r="I14" s="796"/>
      <c r="J14" s="990" t="s">
        <v>90</v>
      </c>
      <c r="K14" s="990"/>
      <c r="P14" s="750"/>
      <c r="Q14" s="750"/>
      <c r="R14" s="750"/>
      <c r="S14" s="750"/>
      <c r="AG14" s="789"/>
      <c r="AH14" s="789"/>
      <c r="AI14" s="598"/>
      <c r="AJ14" s="789"/>
      <c r="AK14" s="789"/>
    </row>
    <row r="15" spans="1:37" ht="99">
      <c r="A15" s="797" t="s">
        <v>91</v>
      </c>
      <c r="B15" s="797" t="s">
        <v>620</v>
      </c>
      <c r="C15" s="805" t="s">
        <v>171</v>
      </c>
      <c r="D15" s="831" t="s">
        <v>172</v>
      </c>
      <c r="E15" s="805" t="s">
        <v>98</v>
      </c>
      <c r="F15" s="805" t="s">
        <v>173</v>
      </c>
      <c r="G15" s="668" t="s">
        <v>149</v>
      </c>
      <c r="H15" s="667" t="s">
        <v>101</v>
      </c>
      <c r="I15" s="667" t="s">
        <v>150</v>
      </c>
      <c r="J15" s="668" t="s">
        <v>174</v>
      </c>
      <c r="K15" s="668" t="s">
        <v>175</v>
      </c>
      <c r="L15" s="847" t="s">
        <v>176</v>
      </c>
      <c r="P15" s="750"/>
      <c r="Q15" s="750"/>
      <c r="R15" s="750"/>
      <c r="S15" s="750"/>
      <c r="AG15" s="751" t="s">
        <v>177</v>
      </c>
      <c r="AH15" s="751" t="s">
        <v>178</v>
      </c>
      <c r="AI15" s="598"/>
      <c r="AJ15" s="751" t="s">
        <v>177</v>
      </c>
      <c r="AK15" s="751" t="s">
        <v>178</v>
      </c>
    </row>
    <row r="16" spans="1:37" ht="16.5">
      <c r="A16" s="798">
        <v>1</v>
      </c>
      <c r="B16" s="798"/>
      <c r="C16" s="805">
        <v>2</v>
      </c>
      <c r="D16" s="831">
        <v>3</v>
      </c>
      <c r="E16" s="805">
        <v>4</v>
      </c>
      <c r="F16" s="805">
        <v>5</v>
      </c>
      <c r="G16" s="809">
        <v>6</v>
      </c>
      <c r="H16" s="809">
        <v>7</v>
      </c>
      <c r="I16" s="809">
        <v>8</v>
      </c>
      <c r="J16" s="809">
        <v>9</v>
      </c>
      <c r="K16" s="843" t="s">
        <v>179</v>
      </c>
      <c r="L16" s="838">
        <v>11</v>
      </c>
      <c r="P16" s="750"/>
      <c r="Q16" s="750"/>
      <c r="R16" s="750"/>
      <c r="S16" s="750"/>
      <c r="AG16" s="628">
        <v>5</v>
      </c>
      <c r="AH16" s="628" t="s">
        <v>138</v>
      </c>
      <c r="AI16" s="598"/>
      <c r="AJ16" s="628">
        <v>5</v>
      </c>
      <c r="AK16" s="628" t="s">
        <v>138</v>
      </c>
    </row>
    <row r="17" spans="1:19" s="557" customFormat="1" ht="50.25" customHeight="1">
      <c r="A17" s="875">
        <v>1</v>
      </c>
      <c r="B17" s="799" t="s">
        <v>180</v>
      </c>
      <c r="C17" s="800">
        <v>995413</v>
      </c>
      <c r="D17" s="806"/>
      <c r="E17" s="824">
        <v>0.18</v>
      </c>
      <c r="F17" s="821" t="s">
        <v>181</v>
      </c>
      <c r="G17" s="876" t="s">
        <v>182</v>
      </c>
      <c r="H17" s="879" t="s">
        <v>183</v>
      </c>
      <c r="I17" s="879">
        <v>275.54000000000002</v>
      </c>
      <c r="J17" s="816"/>
      <c r="K17" s="844" t="str">
        <f t="shared" ref="K17:K25" si="0">IF(J17=0, "Included", IF(ISERROR(I17*J17), J17, I17*J17))</f>
        <v>Included</v>
      </c>
      <c r="L17" s="839">
        <f t="shared" ref="L17:L24" si="1">N17</f>
        <v>0</v>
      </c>
      <c r="M17" s="837">
        <f t="shared" ref="M17:M24" si="2">IF(K17="Included",0,K17)</f>
        <v>0</v>
      </c>
      <c r="N17" s="837">
        <f t="shared" ref="N17:N24" si="3">IF(E17="confirmed",(M17*D17),(M17*E17))</f>
        <v>0</v>
      </c>
      <c r="P17" s="752"/>
      <c r="Q17" s="752"/>
      <c r="R17" s="752"/>
      <c r="S17" s="752"/>
    </row>
    <row r="18" spans="1:19" s="557" customFormat="1" ht="94.5" customHeight="1">
      <c r="A18" s="875">
        <v>2</v>
      </c>
      <c r="B18" s="799">
        <v>2.25</v>
      </c>
      <c r="C18" s="800">
        <v>995413</v>
      </c>
      <c r="D18" s="806"/>
      <c r="E18" s="824">
        <v>0.18</v>
      </c>
      <c r="F18" s="821" t="s">
        <v>181</v>
      </c>
      <c r="G18" s="877" t="s">
        <v>184</v>
      </c>
      <c r="H18" s="879" t="s">
        <v>183</v>
      </c>
      <c r="I18" s="879">
        <v>499.56</v>
      </c>
      <c r="J18" s="816"/>
      <c r="K18" s="844" t="str">
        <f t="shared" si="0"/>
        <v>Included</v>
      </c>
      <c r="L18" s="839">
        <f t="shared" si="1"/>
        <v>0</v>
      </c>
      <c r="M18" s="837">
        <f t="shared" si="2"/>
        <v>0</v>
      </c>
      <c r="N18" s="837">
        <f t="shared" si="3"/>
        <v>0</v>
      </c>
      <c r="P18" s="752"/>
      <c r="Q18" s="752"/>
      <c r="R18" s="752"/>
      <c r="S18" s="752"/>
    </row>
    <row r="19" spans="1:19" s="557" customFormat="1" ht="31.5">
      <c r="A19" s="875">
        <v>3</v>
      </c>
      <c r="B19" s="799">
        <v>2.27</v>
      </c>
      <c r="C19" s="800">
        <v>995413</v>
      </c>
      <c r="D19" s="806"/>
      <c r="E19" s="824">
        <v>0.18</v>
      </c>
      <c r="F19" s="821" t="s">
        <v>181</v>
      </c>
      <c r="G19" s="877" t="s">
        <v>185</v>
      </c>
      <c r="H19" s="879" t="s">
        <v>183</v>
      </c>
      <c r="I19" s="879">
        <v>13.9</v>
      </c>
      <c r="J19" s="816"/>
      <c r="K19" s="844" t="str">
        <f t="shared" si="0"/>
        <v>Included</v>
      </c>
      <c r="L19" s="839">
        <f t="shared" si="1"/>
        <v>0</v>
      </c>
      <c r="M19" s="837">
        <f t="shared" si="2"/>
        <v>0</v>
      </c>
      <c r="N19" s="837">
        <f t="shared" si="3"/>
        <v>0</v>
      </c>
      <c r="P19" s="752"/>
      <c r="Q19" s="752"/>
      <c r="R19" s="752"/>
      <c r="S19" s="752"/>
    </row>
    <row r="20" spans="1:19" s="557" customFormat="1" ht="31.5">
      <c r="A20" s="875">
        <v>4</v>
      </c>
      <c r="B20" s="799" t="s">
        <v>186</v>
      </c>
      <c r="C20" s="800">
        <v>995413</v>
      </c>
      <c r="D20" s="806"/>
      <c r="E20" s="824">
        <v>0.18</v>
      </c>
      <c r="F20" s="821" t="s">
        <v>181</v>
      </c>
      <c r="G20" s="877" t="s">
        <v>187</v>
      </c>
      <c r="H20" s="879" t="s">
        <v>188</v>
      </c>
      <c r="I20" s="879">
        <v>75</v>
      </c>
      <c r="J20" s="816"/>
      <c r="K20" s="844" t="str">
        <f t="shared" si="0"/>
        <v>Included</v>
      </c>
      <c r="L20" s="839">
        <f t="shared" si="1"/>
        <v>0</v>
      </c>
      <c r="M20" s="837">
        <f t="shared" si="2"/>
        <v>0</v>
      </c>
      <c r="N20" s="837">
        <f t="shared" si="3"/>
        <v>0</v>
      </c>
      <c r="P20" s="752"/>
      <c r="Q20" s="752"/>
      <c r="R20" s="752"/>
      <c r="S20" s="752"/>
    </row>
    <row r="21" spans="1:19" s="557" customFormat="1" ht="63">
      <c r="A21" s="875">
        <v>5</v>
      </c>
      <c r="B21" s="799" t="s">
        <v>189</v>
      </c>
      <c r="C21" s="800">
        <v>995413</v>
      </c>
      <c r="D21" s="806"/>
      <c r="E21" s="824">
        <v>0.18</v>
      </c>
      <c r="F21" s="821" t="s">
        <v>181</v>
      </c>
      <c r="G21" s="877" t="s">
        <v>190</v>
      </c>
      <c r="H21" s="879" t="s">
        <v>183</v>
      </c>
      <c r="I21" s="879">
        <v>54.11</v>
      </c>
      <c r="J21" s="816"/>
      <c r="K21" s="844" t="str">
        <f t="shared" si="0"/>
        <v>Included</v>
      </c>
      <c r="L21" s="839">
        <f t="shared" si="1"/>
        <v>0</v>
      </c>
      <c r="M21" s="837">
        <f t="shared" si="2"/>
        <v>0</v>
      </c>
      <c r="N21" s="837">
        <f t="shared" si="3"/>
        <v>0</v>
      </c>
      <c r="P21" s="752"/>
      <c r="Q21" s="752"/>
      <c r="R21" s="752"/>
      <c r="S21" s="752"/>
    </row>
    <row r="22" spans="1:19" s="557" customFormat="1" ht="47.25">
      <c r="A22" s="875">
        <v>6</v>
      </c>
      <c r="B22" s="878" t="s">
        <v>618</v>
      </c>
      <c r="C22" s="800">
        <v>995413</v>
      </c>
      <c r="D22" s="806"/>
      <c r="E22" s="824">
        <v>0.18</v>
      </c>
      <c r="F22" s="821" t="s">
        <v>181</v>
      </c>
      <c r="G22" s="877" t="s">
        <v>191</v>
      </c>
      <c r="H22" s="879" t="s">
        <v>192</v>
      </c>
      <c r="I22" s="879">
        <v>16.579999999999998</v>
      </c>
      <c r="J22" s="816"/>
      <c r="K22" s="844" t="str">
        <f t="shared" si="0"/>
        <v>Included</v>
      </c>
      <c r="L22" s="839">
        <f t="shared" si="1"/>
        <v>0</v>
      </c>
      <c r="M22" s="837">
        <f t="shared" si="2"/>
        <v>0</v>
      </c>
      <c r="N22" s="837">
        <f t="shared" si="3"/>
        <v>0</v>
      </c>
      <c r="P22" s="752"/>
      <c r="Q22" s="752"/>
      <c r="R22" s="752"/>
      <c r="S22" s="752"/>
    </row>
    <row r="23" spans="1:19" s="557" customFormat="1" ht="78.75">
      <c r="A23" s="875">
        <v>7</v>
      </c>
      <c r="B23" s="799">
        <v>4.12</v>
      </c>
      <c r="C23" s="800">
        <v>995413</v>
      </c>
      <c r="D23" s="806"/>
      <c r="E23" s="824">
        <v>0.18</v>
      </c>
      <c r="F23" s="821" t="s">
        <v>181</v>
      </c>
      <c r="G23" s="877" t="s">
        <v>193</v>
      </c>
      <c r="H23" s="879" t="s">
        <v>194</v>
      </c>
      <c r="I23" s="879">
        <v>366.25</v>
      </c>
      <c r="J23" s="816"/>
      <c r="K23" s="844" t="str">
        <f t="shared" si="0"/>
        <v>Included</v>
      </c>
      <c r="L23" s="839">
        <f t="shared" si="1"/>
        <v>0</v>
      </c>
      <c r="M23" s="837">
        <f t="shared" si="2"/>
        <v>0</v>
      </c>
      <c r="N23" s="837">
        <f t="shared" si="3"/>
        <v>0</v>
      </c>
      <c r="P23" s="752"/>
      <c r="Q23" s="752"/>
      <c r="R23" s="752"/>
      <c r="S23" s="752"/>
    </row>
    <row r="24" spans="1:19" s="557" customFormat="1" ht="63">
      <c r="A24" s="875">
        <v>8</v>
      </c>
      <c r="B24" s="799">
        <v>4.13</v>
      </c>
      <c r="C24" s="800">
        <v>995413</v>
      </c>
      <c r="D24" s="806"/>
      <c r="E24" s="824">
        <v>0.18</v>
      </c>
      <c r="F24" s="821" t="s">
        <v>181</v>
      </c>
      <c r="G24" s="877" t="s">
        <v>195</v>
      </c>
      <c r="H24" s="879" t="s">
        <v>196</v>
      </c>
      <c r="I24" s="879">
        <v>16.579999999999998</v>
      </c>
      <c r="J24" s="816"/>
      <c r="K24" s="844" t="str">
        <f t="shared" si="0"/>
        <v>Included</v>
      </c>
      <c r="L24" s="839">
        <f t="shared" si="1"/>
        <v>0</v>
      </c>
      <c r="M24" s="837">
        <f t="shared" si="2"/>
        <v>0</v>
      </c>
      <c r="N24" s="837">
        <f t="shared" si="3"/>
        <v>0</v>
      </c>
      <c r="P24" s="752"/>
      <c r="Q24" s="752"/>
      <c r="R24" s="752"/>
      <c r="S24" s="752"/>
    </row>
    <row r="25" spans="1:19" s="557" customFormat="1" ht="69.75" customHeight="1">
      <c r="A25" s="875">
        <v>9</v>
      </c>
      <c r="B25" s="878">
        <v>4.17</v>
      </c>
      <c r="C25" s="800">
        <v>995413</v>
      </c>
      <c r="D25" s="806"/>
      <c r="E25" s="824">
        <v>0.18</v>
      </c>
      <c r="F25" s="821" t="s">
        <v>181</v>
      </c>
      <c r="G25" s="877" t="s">
        <v>197</v>
      </c>
      <c r="H25" s="879" t="s">
        <v>192</v>
      </c>
      <c r="I25" s="879">
        <v>47</v>
      </c>
      <c r="J25" s="816"/>
      <c r="K25" s="844" t="str">
        <f t="shared" si="0"/>
        <v>Included</v>
      </c>
      <c r="L25" s="839">
        <f t="shared" ref="L25" si="4">N25</f>
        <v>0</v>
      </c>
      <c r="M25" s="837">
        <f t="shared" ref="M25" si="5">IF(K25="Included",0,K25)</f>
        <v>0</v>
      </c>
      <c r="N25" s="837">
        <f t="shared" ref="N25" si="6">IF(E25="confirmed",(M25*D25),(M25*E25))</f>
        <v>0</v>
      </c>
      <c r="P25" s="752"/>
      <c r="Q25" s="752"/>
      <c r="R25" s="752"/>
      <c r="S25" s="752"/>
    </row>
    <row r="26" spans="1:19" s="557" customFormat="1" ht="50.25" customHeight="1">
      <c r="A26" s="875">
        <v>10</v>
      </c>
      <c r="B26" s="799" t="s">
        <v>198</v>
      </c>
      <c r="C26" s="800">
        <v>995413</v>
      </c>
      <c r="D26" s="806"/>
      <c r="E26" s="824">
        <v>0.18</v>
      </c>
      <c r="F26" s="821" t="s">
        <v>181</v>
      </c>
      <c r="G26" s="876" t="s">
        <v>199</v>
      </c>
      <c r="H26" s="879" t="s">
        <v>200</v>
      </c>
      <c r="I26" s="879">
        <v>278.05</v>
      </c>
      <c r="J26" s="816"/>
      <c r="K26" s="844" t="str">
        <f t="shared" ref="K26" si="7">IF(J26=0, "Included", IF(ISERROR(I26*J26), J26, I26*J26))</f>
        <v>Included</v>
      </c>
      <c r="L26" s="839">
        <f t="shared" ref="L26" si="8">N26</f>
        <v>0</v>
      </c>
      <c r="M26" s="837">
        <f t="shared" ref="M26:M37" si="9">IF(K26="Included",0,K26)</f>
        <v>0</v>
      </c>
      <c r="N26" s="837">
        <f t="shared" ref="N26:N37" si="10">IF(E26="confirmed",(M26*D26),(M26*E26))</f>
        <v>0</v>
      </c>
      <c r="P26" s="752"/>
      <c r="Q26" s="752"/>
      <c r="R26" s="752"/>
      <c r="S26" s="752"/>
    </row>
    <row r="27" spans="1:19" s="557" customFormat="1" ht="94.5" customHeight="1">
      <c r="A27" s="875">
        <v>11</v>
      </c>
      <c r="B27" s="799">
        <v>11.4</v>
      </c>
      <c r="C27" s="800">
        <v>995413</v>
      </c>
      <c r="D27" s="806"/>
      <c r="E27" s="824">
        <v>0.18</v>
      </c>
      <c r="F27" s="821" t="s">
        <v>181</v>
      </c>
      <c r="G27" s="877" t="s">
        <v>201</v>
      </c>
      <c r="H27" s="879" t="s">
        <v>183</v>
      </c>
      <c r="I27" s="879">
        <v>278.05</v>
      </c>
      <c r="J27" s="816"/>
      <c r="K27" s="844" t="str">
        <f t="shared" ref="K27:K37" si="11">IF(J27=0, "Included", IF(ISERROR(I27*J27), J27, I27*J27))</f>
        <v>Included</v>
      </c>
      <c r="L27" s="839">
        <f t="shared" ref="L27:L37" si="12">N27</f>
        <v>0</v>
      </c>
      <c r="M27" s="837">
        <f t="shared" si="9"/>
        <v>0</v>
      </c>
      <c r="N27" s="837">
        <f t="shared" si="10"/>
        <v>0</v>
      </c>
      <c r="P27" s="752"/>
      <c r="Q27" s="752"/>
      <c r="R27" s="752"/>
      <c r="S27" s="752"/>
    </row>
    <row r="28" spans="1:19" s="557" customFormat="1" ht="31.5">
      <c r="A28" s="875">
        <v>12</v>
      </c>
      <c r="B28" s="799" t="s">
        <v>202</v>
      </c>
      <c r="C28" s="800">
        <v>995413</v>
      </c>
      <c r="D28" s="806"/>
      <c r="E28" s="824">
        <v>0.18</v>
      </c>
      <c r="F28" s="821" t="s">
        <v>181</v>
      </c>
      <c r="G28" s="877" t="s">
        <v>203</v>
      </c>
      <c r="H28" s="879" t="s">
        <v>204</v>
      </c>
      <c r="I28" s="879">
        <v>700</v>
      </c>
      <c r="J28" s="816"/>
      <c r="K28" s="844" t="str">
        <f t="shared" si="11"/>
        <v>Included</v>
      </c>
      <c r="L28" s="839">
        <f t="shared" si="12"/>
        <v>0</v>
      </c>
      <c r="M28" s="837">
        <f t="shared" si="9"/>
        <v>0</v>
      </c>
      <c r="N28" s="837">
        <f t="shared" si="10"/>
        <v>0</v>
      </c>
      <c r="P28" s="752"/>
      <c r="Q28" s="752"/>
      <c r="R28" s="752"/>
      <c r="S28" s="752"/>
    </row>
    <row r="29" spans="1:19" s="557" customFormat="1" ht="50.25" customHeight="1">
      <c r="A29" s="875">
        <v>13</v>
      </c>
      <c r="B29" s="799" t="s">
        <v>205</v>
      </c>
      <c r="C29" s="800">
        <v>995413</v>
      </c>
      <c r="D29" s="806"/>
      <c r="E29" s="824">
        <v>0.18</v>
      </c>
      <c r="F29" s="821" t="s">
        <v>181</v>
      </c>
      <c r="G29" s="876" t="s">
        <v>206</v>
      </c>
      <c r="H29" s="879" t="s">
        <v>192</v>
      </c>
      <c r="I29" s="879">
        <v>24</v>
      </c>
      <c r="J29" s="816"/>
      <c r="K29" s="844" t="str">
        <f t="shared" si="11"/>
        <v>Included</v>
      </c>
      <c r="L29" s="839">
        <f t="shared" si="12"/>
        <v>0</v>
      </c>
      <c r="M29" s="837">
        <f t="shared" si="9"/>
        <v>0</v>
      </c>
      <c r="N29" s="837">
        <f t="shared" si="10"/>
        <v>0</v>
      </c>
      <c r="P29" s="752"/>
      <c r="Q29" s="752"/>
      <c r="R29" s="752"/>
      <c r="S29" s="752"/>
    </row>
    <row r="30" spans="1:19" s="557" customFormat="1" ht="94.5" customHeight="1">
      <c r="A30" s="875">
        <v>14</v>
      </c>
      <c r="B30" s="799" t="s">
        <v>207</v>
      </c>
      <c r="C30" s="800">
        <v>995413</v>
      </c>
      <c r="D30" s="806"/>
      <c r="E30" s="824">
        <v>0.18</v>
      </c>
      <c r="F30" s="821" t="s">
        <v>181</v>
      </c>
      <c r="G30" s="877" t="s">
        <v>208</v>
      </c>
      <c r="H30" s="879" t="s">
        <v>183</v>
      </c>
      <c r="I30" s="879">
        <v>70.66</v>
      </c>
      <c r="J30" s="816"/>
      <c r="K30" s="844" t="str">
        <f t="shared" si="11"/>
        <v>Included</v>
      </c>
      <c r="L30" s="839">
        <f t="shared" si="12"/>
        <v>0</v>
      </c>
      <c r="M30" s="837">
        <f t="shared" si="9"/>
        <v>0</v>
      </c>
      <c r="N30" s="837">
        <f t="shared" si="10"/>
        <v>0</v>
      </c>
      <c r="P30" s="752"/>
      <c r="Q30" s="752"/>
      <c r="R30" s="752"/>
      <c r="S30" s="752"/>
    </row>
    <row r="31" spans="1:19" s="557" customFormat="1" ht="94.5">
      <c r="A31" s="875">
        <v>15</v>
      </c>
      <c r="B31" s="799" t="s">
        <v>209</v>
      </c>
      <c r="C31" s="800">
        <v>995413</v>
      </c>
      <c r="D31" s="806"/>
      <c r="E31" s="824">
        <v>0.18</v>
      </c>
      <c r="F31" s="821" t="s">
        <v>181</v>
      </c>
      <c r="G31" s="877" t="s">
        <v>210</v>
      </c>
      <c r="H31" s="879" t="s">
        <v>183</v>
      </c>
      <c r="I31" s="879">
        <v>9.18</v>
      </c>
      <c r="J31" s="816"/>
      <c r="K31" s="844" t="str">
        <f t="shared" si="11"/>
        <v>Included</v>
      </c>
      <c r="L31" s="839">
        <f t="shared" si="12"/>
        <v>0</v>
      </c>
      <c r="M31" s="837">
        <f t="shared" si="9"/>
        <v>0</v>
      </c>
      <c r="N31" s="837">
        <f t="shared" si="10"/>
        <v>0</v>
      </c>
      <c r="P31" s="752"/>
      <c r="Q31" s="752"/>
      <c r="R31" s="752"/>
      <c r="S31" s="752"/>
    </row>
    <row r="32" spans="1:19" s="557" customFormat="1" ht="126">
      <c r="A32" s="875">
        <v>16</v>
      </c>
      <c r="B32" s="799">
        <v>5.3</v>
      </c>
      <c r="C32" s="800">
        <v>995413</v>
      </c>
      <c r="D32" s="806"/>
      <c r="E32" s="824">
        <v>0.18</v>
      </c>
      <c r="F32" s="821" t="s">
        <v>181</v>
      </c>
      <c r="G32" s="877" t="s">
        <v>211</v>
      </c>
      <c r="H32" s="879" t="s">
        <v>183</v>
      </c>
      <c r="I32" s="879">
        <v>62.4</v>
      </c>
      <c r="J32" s="816"/>
      <c r="K32" s="844" t="str">
        <f t="shared" si="11"/>
        <v>Included</v>
      </c>
      <c r="L32" s="839">
        <f t="shared" si="12"/>
        <v>0</v>
      </c>
      <c r="M32" s="837">
        <f t="shared" si="9"/>
        <v>0</v>
      </c>
      <c r="N32" s="837">
        <f t="shared" si="10"/>
        <v>0</v>
      </c>
      <c r="P32" s="752"/>
      <c r="Q32" s="752"/>
      <c r="R32" s="752"/>
      <c r="S32" s="752"/>
    </row>
    <row r="33" spans="1:19" s="557" customFormat="1" ht="16.5">
      <c r="A33" s="875">
        <v>17</v>
      </c>
      <c r="B33" s="799" t="s">
        <v>212</v>
      </c>
      <c r="C33" s="800">
        <v>995413</v>
      </c>
      <c r="D33" s="806"/>
      <c r="E33" s="824">
        <v>0.18</v>
      </c>
      <c r="F33" s="821" t="s">
        <v>181</v>
      </c>
      <c r="G33" s="877" t="s">
        <v>213</v>
      </c>
      <c r="H33" s="879" t="s">
        <v>192</v>
      </c>
      <c r="I33" s="879">
        <v>156.66</v>
      </c>
      <c r="J33" s="816"/>
      <c r="K33" s="844" t="str">
        <f t="shared" si="11"/>
        <v>Included</v>
      </c>
      <c r="L33" s="839">
        <f t="shared" si="12"/>
        <v>0</v>
      </c>
      <c r="M33" s="837">
        <f t="shared" si="9"/>
        <v>0</v>
      </c>
      <c r="N33" s="837">
        <f t="shared" si="10"/>
        <v>0</v>
      </c>
      <c r="P33" s="752"/>
      <c r="Q33" s="752"/>
      <c r="R33" s="752"/>
      <c r="S33" s="752"/>
    </row>
    <row r="34" spans="1:19" s="557" customFormat="1" ht="16.5">
      <c r="A34" s="875">
        <v>18</v>
      </c>
      <c r="B34" s="799" t="s">
        <v>214</v>
      </c>
      <c r="C34" s="800">
        <v>995413</v>
      </c>
      <c r="D34" s="806"/>
      <c r="E34" s="824">
        <v>0.18</v>
      </c>
      <c r="F34" s="821" t="s">
        <v>181</v>
      </c>
      <c r="G34" s="877" t="s">
        <v>215</v>
      </c>
      <c r="H34" s="879" t="s">
        <v>192</v>
      </c>
      <c r="I34" s="879">
        <v>445.75</v>
      </c>
      <c r="J34" s="816"/>
      <c r="K34" s="844" t="str">
        <f t="shared" si="11"/>
        <v>Included</v>
      </c>
      <c r="L34" s="839">
        <f t="shared" si="12"/>
        <v>0</v>
      </c>
      <c r="M34" s="837">
        <f t="shared" si="9"/>
        <v>0</v>
      </c>
      <c r="N34" s="837">
        <f t="shared" si="10"/>
        <v>0</v>
      </c>
      <c r="P34" s="752"/>
      <c r="Q34" s="752"/>
      <c r="R34" s="752"/>
      <c r="S34" s="752"/>
    </row>
    <row r="35" spans="1:19" s="557" customFormat="1" ht="16.5">
      <c r="A35" s="875">
        <v>19</v>
      </c>
      <c r="B35" s="799" t="s">
        <v>216</v>
      </c>
      <c r="C35" s="800">
        <v>995413</v>
      </c>
      <c r="D35" s="806"/>
      <c r="E35" s="824">
        <v>0.18</v>
      </c>
      <c r="F35" s="821" t="s">
        <v>181</v>
      </c>
      <c r="G35" s="877" t="s">
        <v>217</v>
      </c>
      <c r="H35" s="879" t="s">
        <v>192</v>
      </c>
      <c r="I35" s="879">
        <v>36.450000000000003</v>
      </c>
      <c r="J35" s="816"/>
      <c r="K35" s="844" t="str">
        <f t="shared" si="11"/>
        <v>Included</v>
      </c>
      <c r="L35" s="839">
        <f t="shared" si="12"/>
        <v>0</v>
      </c>
      <c r="M35" s="837">
        <f t="shared" si="9"/>
        <v>0</v>
      </c>
      <c r="N35" s="837">
        <f t="shared" si="10"/>
        <v>0</v>
      </c>
      <c r="P35" s="752"/>
      <c r="Q35" s="752"/>
      <c r="R35" s="752"/>
      <c r="S35" s="752"/>
    </row>
    <row r="36" spans="1:19" s="557" customFormat="1" ht="16.5">
      <c r="A36" s="875">
        <v>20</v>
      </c>
      <c r="B36" s="799" t="s">
        <v>218</v>
      </c>
      <c r="C36" s="800">
        <v>995413</v>
      </c>
      <c r="D36" s="806"/>
      <c r="E36" s="824">
        <v>0.18</v>
      </c>
      <c r="F36" s="821" t="s">
        <v>181</v>
      </c>
      <c r="G36" s="877" t="s">
        <v>219</v>
      </c>
      <c r="H36" s="879" t="s">
        <v>192</v>
      </c>
      <c r="I36" s="879">
        <v>114.82</v>
      </c>
      <c r="J36" s="816"/>
      <c r="K36" s="844" t="str">
        <f t="shared" si="11"/>
        <v>Included</v>
      </c>
      <c r="L36" s="839">
        <f t="shared" si="12"/>
        <v>0</v>
      </c>
      <c r="M36" s="837">
        <f t="shared" si="9"/>
        <v>0</v>
      </c>
      <c r="N36" s="837">
        <f t="shared" si="10"/>
        <v>0</v>
      </c>
      <c r="P36" s="752"/>
      <c r="Q36" s="752"/>
      <c r="R36" s="752"/>
      <c r="S36" s="752"/>
    </row>
    <row r="37" spans="1:19" s="557" customFormat="1" ht="69.75" customHeight="1">
      <c r="A37" s="875">
        <v>21</v>
      </c>
      <c r="B37" s="878" t="s">
        <v>220</v>
      </c>
      <c r="C37" s="800">
        <v>995413</v>
      </c>
      <c r="D37" s="806"/>
      <c r="E37" s="824">
        <v>0.18</v>
      </c>
      <c r="F37" s="821" t="s">
        <v>181</v>
      </c>
      <c r="G37" s="877" t="s">
        <v>221</v>
      </c>
      <c r="H37" s="879" t="s">
        <v>192</v>
      </c>
      <c r="I37" s="879">
        <v>102</v>
      </c>
      <c r="J37" s="816"/>
      <c r="K37" s="844" t="str">
        <f t="shared" si="11"/>
        <v>Included</v>
      </c>
      <c r="L37" s="839">
        <f t="shared" si="12"/>
        <v>0</v>
      </c>
      <c r="M37" s="837">
        <f t="shared" si="9"/>
        <v>0</v>
      </c>
      <c r="N37" s="837">
        <f t="shared" si="10"/>
        <v>0</v>
      </c>
      <c r="P37" s="752"/>
      <c r="Q37" s="752"/>
      <c r="R37" s="752"/>
      <c r="S37" s="752"/>
    </row>
    <row r="38" spans="1:19" s="557" customFormat="1" ht="50.25" customHeight="1">
      <c r="A38" s="875">
        <v>22</v>
      </c>
      <c r="B38" s="799" t="s">
        <v>222</v>
      </c>
      <c r="C38" s="800">
        <v>995413</v>
      </c>
      <c r="D38" s="806"/>
      <c r="E38" s="824">
        <v>0.18</v>
      </c>
      <c r="F38" s="821" t="s">
        <v>181</v>
      </c>
      <c r="G38" s="876" t="s">
        <v>223</v>
      </c>
      <c r="H38" s="879" t="s">
        <v>192</v>
      </c>
      <c r="I38" s="879">
        <v>37.340000000000003</v>
      </c>
      <c r="J38" s="816"/>
      <c r="K38" s="844" t="str">
        <f t="shared" ref="K38" si="13">IF(J38=0, "Included", IF(ISERROR(I38*J38), J38, I38*J38))</f>
        <v>Included</v>
      </c>
      <c r="L38" s="839">
        <f t="shared" ref="L38" si="14">N38</f>
        <v>0</v>
      </c>
      <c r="M38" s="837">
        <f t="shared" ref="M38:M61" si="15">IF(K38="Included",0,K38)</f>
        <v>0</v>
      </c>
      <c r="N38" s="837">
        <f t="shared" ref="N38:N61" si="16">IF(E38="confirmed",(M38*D38),(M38*E38))</f>
        <v>0</v>
      </c>
      <c r="P38" s="752"/>
      <c r="Q38" s="752"/>
      <c r="R38" s="752"/>
      <c r="S38" s="752"/>
    </row>
    <row r="39" spans="1:19" s="557" customFormat="1" ht="94.5" customHeight="1">
      <c r="A39" s="875">
        <v>23</v>
      </c>
      <c r="B39" s="799" t="s">
        <v>224</v>
      </c>
      <c r="C39" s="800">
        <v>995413</v>
      </c>
      <c r="D39" s="806"/>
      <c r="E39" s="824">
        <v>0.18</v>
      </c>
      <c r="F39" s="821" t="s">
        <v>181</v>
      </c>
      <c r="G39" s="877" t="s">
        <v>225</v>
      </c>
      <c r="H39" s="879" t="s">
        <v>192</v>
      </c>
      <c r="I39" s="879">
        <v>600</v>
      </c>
      <c r="J39" s="816"/>
      <c r="K39" s="844" t="str">
        <f t="shared" ref="K39:K49" si="17">IF(J39=0, "Included", IF(ISERROR(I39*J39), J39, I39*J39))</f>
        <v>Included</v>
      </c>
      <c r="L39" s="839">
        <f t="shared" ref="L39:L49" si="18">N39</f>
        <v>0</v>
      </c>
      <c r="M39" s="837">
        <f t="shared" si="15"/>
        <v>0</v>
      </c>
      <c r="N39" s="837">
        <f t="shared" si="16"/>
        <v>0</v>
      </c>
      <c r="P39" s="752"/>
      <c r="Q39" s="752"/>
      <c r="R39" s="752"/>
      <c r="S39" s="752"/>
    </row>
    <row r="40" spans="1:19" s="557" customFormat="1" ht="31.5">
      <c r="A40" s="875">
        <v>24</v>
      </c>
      <c r="B40" s="878" t="s">
        <v>619</v>
      </c>
      <c r="C40" s="800">
        <v>995413</v>
      </c>
      <c r="D40" s="806"/>
      <c r="E40" s="824">
        <v>0.18</v>
      </c>
      <c r="F40" s="821" t="s">
        <v>181</v>
      </c>
      <c r="G40" s="877" t="s">
        <v>226</v>
      </c>
      <c r="H40" s="879" t="s">
        <v>227</v>
      </c>
      <c r="I40" s="879">
        <v>52.8</v>
      </c>
      <c r="J40" s="816"/>
      <c r="K40" s="844" t="str">
        <f t="shared" si="17"/>
        <v>Included</v>
      </c>
      <c r="L40" s="839">
        <f t="shared" si="18"/>
        <v>0</v>
      </c>
      <c r="M40" s="837">
        <f t="shared" si="15"/>
        <v>0</v>
      </c>
      <c r="N40" s="837">
        <f t="shared" si="16"/>
        <v>0</v>
      </c>
      <c r="P40" s="752"/>
      <c r="Q40" s="752"/>
      <c r="R40" s="752"/>
      <c r="S40" s="752"/>
    </row>
    <row r="41" spans="1:19" s="557" customFormat="1" ht="50.25" customHeight="1">
      <c r="A41" s="875">
        <v>25</v>
      </c>
      <c r="B41" s="799" t="s">
        <v>228</v>
      </c>
      <c r="C41" s="800">
        <v>995413</v>
      </c>
      <c r="D41" s="806"/>
      <c r="E41" s="824">
        <v>0.18</v>
      </c>
      <c r="F41" s="821" t="s">
        <v>181</v>
      </c>
      <c r="G41" s="876" t="s">
        <v>229</v>
      </c>
      <c r="H41" s="879" t="s">
        <v>230</v>
      </c>
      <c r="I41" s="879">
        <v>6164.06</v>
      </c>
      <c r="J41" s="816"/>
      <c r="K41" s="844" t="str">
        <f t="shared" si="17"/>
        <v>Included</v>
      </c>
      <c r="L41" s="839">
        <f t="shared" si="18"/>
        <v>0</v>
      </c>
      <c r="M41" s="837">
        <f t="shared" si="15"/>
        <v>0</v>
      </c>
      <c r="N41" s="837">
        <f t="shared" si="16"/>
        <v>0</v>
      </c>
      <c r="P41" s="752"/>
      <c r="Q41" s="752"/>
      <c r="R41" s="752"/>
      <c r="S41" s="752"/>
    </row>
    <row r="42" spans="1:19" s="557" customFormat="1" ht="94.5" customHeight="1">
      <c r="A42" s="875">
        <v>26</v>
      </c>
      <c r="B42" s="799" t="s">
        <v>231</v>
      </c>
      <c r="C42" s="800">
        <v>995413</v>
      </c>
      <c r="D42" s="806"/>
      <c r="E42" s="824">
        <v>0.18</v>
      </c>
      <c r="F42" s="821" t="s">
        <v>181</v>
      </c>
      <c r="G42" s="877" t="s">
        <v>232</v>
      </c>
      <c r="H42" s="879" t="s">
        <v>183</v>
      </c>
      <c r="I42" s="879">
        <v>27.7</v>
      </c>
      <c r="J42" s="816"/>
      <c r="K42" s="844" t="str">
        <f t="shared" si="17"/>
        <v>Included</v>
      </c>
      <c r="L42" s="839">
        <f t="shared" si="18"/>
        <v>0</v>
      </c>
      <c r="M42" s="837">
        <f t="shared" si="15"/>
        <v>0</v>
      </c>
      <c r="N42" s="837">
        <f t="shared" si="16"/>
        <v>0</v>
      </c>
      <c r="P42" s="752"/>
      <c r="Q42" s="752"/>
      <c r="R42" s="752"/>
      <c r="S42" s="752"/>
    </row>
    <row r="43" spans="1:19" s="557" customFormat="1" ht="47.25">
      <c r="A43" s="875">
        <v>27</v>
      </c>
      <c r="B43" s="799" t="s">
        <v>233</v>
      </c>
      <c r="C43" s="800">
        <v>995413</v>
      </c>
      <c r="D43" s="806"/>
      <c r="E43" s="824">
        <v>0.18</v>
      </c>
      <c r="F43" s="821" t="s">
        <v>181</v>
      </c>
      <c r="G43" s="877" t="s">
        <v>234</v>
      </c>
      <c r="H43" s="879" t="s">
        <v>183</v>
      </c>
      <c r="I43" s="879">
        <v>41.06</v>
      </c>
      <c r="J43" s="816"/>
      <c r="K43" s="844" t="str">
        <f t="shared" si="17"/>
        <v>Included</v>
      </c>
      <c r="L43" s="839">
        <f t="shared" si="18"/>
        <v>0</v>
      </c>
      <c r="M43" s="837">
        <f t="shared" si="15"/>
        <v>0</v>
      </c>
      <c r="N43" s="837">
        <f t="shared" si="16"/>
        <v>0</v>
      </c>
      <c r="P43" s="752"/>
      <c r="Q43" s="752"/>
      <c r="R43" s="752"/>
      <c r="S43" s="752"/>
    </row>
    <row r="44" spans="1:19" s="557" customFormat="1" ht="63">
      <c r="A44" s="875">
        <v>28</v>
      </c>
      <c r="B44" s="799" t="s">
        <v>235</v>
      </c>
      <c r="C44" s="800">
        <v>995413</v>
      </c>
      <c r="D44" s="806"/>
      <c r="E44" s="824">
        <v>0.18</v>
      </c>
      <c r="F44" s="821" t="s">
        <v>181</v>
      </c>
      <c r="G44" s="877" t="s">
        <v>236</v>
      </c>
      <c r="H44" s="879" t="s">
        <v>183</v>
      </c>
      <c r="I44" s="879">
        <v>40.9</v>
      </c>
      <c r="J44" s="816"/>
      <c r="K44" s="844" t="str">
        <f t="shared" si="17"/>
        <v>Included</v>
      </c>
      <c r="L44" s="839">
        <f t="shared" si="18"/>
        <v>0</v>
      </c>
      <c r="M44" s="837">
        <f t="shared" si="15"/>
        <v>0</v>
      </c>
      <c r="N44" s="837">
        <f t="shared" si="16"/>
        <v>0</v>
      </c>
      <c r="P44" s="752"/>
      <c r="Q44" s="752"/>
      <c r="R44" s="752"/>
      <c r="S44" s="752"/>
    </row>
    <row r="45" spans="1:19" s="557" customFormat="1" ht="16.5">
      <c r="A45" s="875">
        <v>29</v>
      </c>
      <c r="B45" s="799" t="s">
        <v>237</v>
      </c>
      <c r="C45" s="800">
        <v>995413</v>
      </c>
      <c r="D45" s="806"/>
      <c r="E45" s="824">
        <v>0.18</v>
      </c>
      <c r="F45" s="821" t="s">
        <v>181</v>
      </c>
      <c r="G45" s="877" t="s">
        <v>238</v>
      </c>
      <c r="H45" s="879" t="s">
        <v>192</v>
      </c>
      <c r="I45" s="879">
        <v>331.94</v>
      </c>
      <c r="J45" s="816"/>
      <c r="K45" s="844" t="str">
        <f t="shared" si="17"/>
        <v>Included</v>
      </c>
      <c r="L45" s="839">
        <f t="shared" si="18"/>
        <v>0</v>
      </c>
      <c r="M45" s="837">
        <f t="shared" si="15"/>
        <v>0</v>
      </c>
      <c r="N45" s="837">
        <f t="shared" si="16"/>
        <v>0</v>
      </c>
      <c r="P45" s="752"/>
      <c r="Q45" s="752"/>
      <c r="R45" s="752"/>
      <c r="S45" s="752"/>
    </row>
    <row r="46" spans="1:19" s="557" customFormat="1" ht="47.25">
      <c r="A46" s="875">
        <v>30</v>
      </c>
      <c r="B46" s="799">
        <v>13.12</v>
      </c>
      <c r="C46" s="800">
        <v>995413</v>
      </c>
      <c r="D46" s="806"/>
      <c r="E46" s="824">
        <v>0.18</v>
      </c>
      <c r="F46" s="821" t="s">
        <v>181</v>
      </c>
      <c r="G46" s="877" t="s">
        <v>239</v>
      </c>
      <c r="H46" s="879" t="s">
        <v>192</v>
      </c>
      <c r="I46" s="879">
        <v>819.97</v>
      </c>
      <c r="J46" s="816"/>
      <c r="K46" s="844" t="str">
        <f t="shared" si="17"/>
        <v>Included</v>
      </c>
      <c r="L46" s="839">
        <f t="shared" si="18"/>
        <v>0</v>
      </c>
      <c r="M46" s="837">
        <f t="shared" si="15"/>
        <v>0</v>
      </c>
      <c r="N46" s="837">
        <f t="shared" si="16"/>
        <v>0</v>
      </c>
      <c r="P46" s="752"/>
      <c r="Q46" s="752"/>
      <c r="R46" s="752"/>
      <c r="S46" s="752"/>
    </row>
    <row r="47" spans="1:19" s="557" customFormat="1" ht="16.5">
      <c r="A47" s="875">
        <v>31</v>
      </c>
      <c r="B47" s="799" t="s">
        <v>240</v>
      </c>
      <c r="C47" s="800">
        <v>995413</v>
      </c>
      <c r="D47" s="806"/>
      <c r="E47" s="824">
        <v>0.18</v>
      </c>
      <c r="F47" s="821" t="s">
        <v>181</v>
      </c>
      <c r="G47" s="877" t="s">
        <v>241</v>
      </c>
      <c r="H47" s="879" t="s">
        <v>192</v>
      </c>
      <c r="I47" s="879">
        <v>288.81</v>
      </c>
      <c r="J47" s="816"/>
      <c r="K47" s="844" t="str">
        <f t="shared" si="17"/>
        <v>Included</v>
      </c>
      <c r="L47" s="839">
        <f t="shared" si="18"/>
        <v>0</v>
      </c>
      <c r="M47" s="837">
        <f t="shared" si="15"/>
        <v>0</v>
      </c>
      <c r="N47" s="837">
        <f t="shared" si="16"/>
        <v>0</v>
      </c>
      <c r="P47" s="752"/>
      <c r="Q47" s="752"/>
      <c r="R47" s="752"/>
      <c r="S47" s="752"/>
    </row>
    <row r="48" spans="1:19" s="557" customFormat="1" ht="110.25">
      <c r="A48" s="875">
        <v>32</v>
      </c>
      <c r="B48" s="799" t="s">
        <v>242</v>
      </c>
      <c r="C48" s="800">
        <v>995413</v>
      </c>
      <c r="D48" s="806"/>
      <c r="E48" s="824">
        <v>0.18</v>
      </c>
      <c r="F48" s="821" t="s">
        <v>181</v>
      </c>
      <c r="G48" s="877" t="s">
        <v>243</v>
      </c>
      <c r="H48" s="879" t="s">
        <v>244</v>
      </c>
      <c r="I48" s="879">
        <v>2639.73</v>
      </c>
      <c r="J48" s="816"/>
      <c r="K48" s="844" t="str">
        <f t="shared" si="17"/>
        <v>Included</v>
      </c>
      <c r="L48" s="839">
        <f t="shared" si="18"/>
        <v>0</v>
      </c>
      <c r="M48" s="837">
        <f t="shared" si="15"/>
        <v>0</v>
      </c>
      <c r="N48" s="837">
        <f t="shared" si="16"/>
        <v>0</v>
      </c>
      <c r="P48" s="752"/>
      <c r="Q48" s="752"/>
      <c r="R48" s="752"/>
      <c r="S48" s="752"/>
    </row>
    <row r="49" spans="1:19" s="557" customFormat="1" ht="69.75" customHeight="1">
      <c r="A49" s="875">
        <v>33</v>
      </c>
      <c r="B49" s="878" t="s">
        <v>245</v>
      </c>
      <c r="C49" s="800">
        <v>995413</v>
      </c>
      <c r="D49" s="806"/>
      <c r="E49" s="824">
        <v>0.18</v>
      </c>
      <c r="F49" s="821" t="s">
        <v>181</v>
      </c>
      <c r="G49" s="877" t="s">
        <v>246</v>
      </c>
      <c r="H49" s="879" t="s">
        <v>247</v>
      </c>
      <c r="I49" s="879">
        <v>63.2</v>
      </c>
      <c r="J49" s="816"/>
      <c r="K49" s="844" t="str">
        <f t="shared" si="17"/>
        <v>Included</v>
      </c>
      <c r="L49" s="839">
        <f t="shared" si="18"/>
        <v>0</v>
      </c>
      <c r="M49" s="837">
        <f t="shared" si="15"/>
        <v>0</v>
      </c>
      <c r="N49" s="837">
        <f t="shared" si="16"/>
        <v>0</v>
      </c>
      <c r="P49" s="752"/>
      <c r="Q49" s="752"/>
      <c r="R49" s="752"/>
      <c r="S49" s="752"/>
    </row>
    <row r="50" spans="1:19" s="557" customFormat="1" ht="50.25" customHeight="1">
      <c r="A50" s="875">
        <v>34</v>
      </c>
      <c r="B50" s="799" t="s">
        <v>248</v>
      </c>
      <c r="C50" s="800">
        <v>995413</v>
      </c>
      <c r="D50" s="806"/>
      <c r="E50" s="824">
        <v>0.18</v>
      </c>
      <c r="F50" s="821" t="s">
        <v>181</v>
      </c>
      <c r="G50" s="876" t="s">
        <v>249</v>
      </c>
      <c r="H50" s="879" t="s">
        <v>250</v>
      </c>
      <c r="I50" s="879">
        <v>31.5</v>
      </c>
      <c r="J50" s="816"/>
      <c r="K50" s="844" t="str">
        <f t="shared" ref="K50" si="19">IF(J50=0, "Included", IF(ISERROR(I50*J50), J50, I50*J50))</f>
        <v>Included</v>
      </c>
      <c r="L50" s="839">
        <f t="shared" ref="L50" si="20">N50</f>
        <v>0</v>
      </c>
      <c r="M50" s="837">
        <f t="shared" si="15"/>
        <v>0</v>
      </c>
      <c r="N50" s="837">
        <f t="shared" si="16"/>
        <v>0</v>
      </c>
      <c r="P50" s="752"/>
      <c r="Q50" s="752"/>
      <c r="R50" s="752"/>
      <c r="S50" s="752"/>
    </row>
    <row r="51" spans="1:19" s="557" customFormat="1" ht="94.5" customHeight="1">
      <c r="A51" s="875">
        <v>35</v>
      </c>
      <c r="B51" s="799" t="s">
        <v>251</v>
      </c>
      <c r="C51" s="800">
        <v>995413</v>
      </c>
      <c r="D51" s="806"/>
      <c r="E51" s="824">
        <v>0.18</v>
      </c>
      <c r="F51" s="821" t="s">
        <v>181</v>
      </c>
      <c r="G51" s="877" t="s">
        <v>252</v>
      </c>
      <c r="H51" s="879" t="s">
        <v>253</v>
      </c>
      <c r="I51" s="879">
        <v>12</v>
      </c>
      <c r="J51" s="816"/>
      <c r="K51" s="844" t="str">
        <f t="shared" ref="K51:K61" si="21">IF(J51=0, "Included", IF(ISERROR(I51*J51), J51, I51*J51))</f>
        <v>Included</v>
      </c>
      <c r="L51" s="839">
        <f t="shared" ref="L51:L61" si="22">N51</f>
        <v>0</v>
      </c>
      <c r="M51" s="837">
        <f t="shared" si="15"/>
        <v>0</v>
      </c>
      <c r="N51" s="837">
        <f t="shared" si="16"/>
        <v>0</v>
      </c>
      <c r="P51" s="752"/>
      <c r="Q51" s="752"/>
      <c r="R51" s="752"/>
      <c r="S51" s="752"/>
    </row>
    <row r="52" spans="1:19" s="557" customFormat="1" ht="78.75">
      <c r="A52" s="875">
        <v>36</v>
      </c>
      <c r="B52" s="799" t="s">
        <v>254</v>
      </c>
      <c r="C52" s="800">
        <v>995413</v>
      </c>
      <c r="D52" s="806"/>
      <c r="E52" s="824">
        <v>0.18</v>
      </c>
      <c r="F52" s="821" t="s">
        <v>181</v>
      </c>
      <c r="G52" s="877" t="s">
        <v>255</v>
      </c>
      <c r="H52" s="879" t="s">
        <v>253</v>
      </c>
      <c r="I52" s="879">
        <v>12</v>
      </c>
      <c r="J52" s="816"/>
      <c r="K52" s="844" t="str">
        <f t="shared" si="21"/>
        <v>Included</v>
      </c>
      <c r="L52" s="839">
        <f t="shared" si="22"/>
        <v>0</v>
      </c>
      <c r="M52" s="837">
        <f t="shared" si="15"/>
        <v>0</v>
      </c>
      <c r="N52" s="837">
        <f t="shared" si="16"/>
        <v>0</v>
      </c>
      <c r="P52" s="752"/>
      <c r="Q52" s="752"/>
      <c r="R52" s="752"/>
      <c r="S52" s="752"/>
    </row>
    <row r="53" spans="1:19" s="557" customFormat="1" ht="50.25" customHeight="1">
      <c r="A53" s="875">
        <v>37</v>
      </c>
      <c r="B53" s="799" t="s">
        <v>256</v>
      </c>
      <c r="C53" s="800">
        <v>995413</v>
      </c>
      <c r="D53" s="806"/>
      <c r="E53" s="824">
        <v>0.18</v>
      </c>
      <c r="F53" s="821" t="s">
        <v>181</v>
      </c>
      <c r="G53" s="876" t="s">
        <v>257</v>
      </c>
      <c r="H53" s="879" t="s">
        <v>253</v>
      </c>
      <c r="I53" s="879">
        <v>12</v>
      </c>
      <c r="J53" s="816"/>
      <c r="K53" s="844" t="str">
        <f t="shared" si="21"/>
        <v>Included</v>
      </c>
      <c r="L53" s="839">
        <f t="shared" si="22"/>
        <v>0</v>
      </c>
      <c r="M53" s="837">
        <f t="shared" si="15"/>
        <v>0</v>
      </c>
      <c r="N53" s="837">
        <f t="shared" si="16"/>
        <v>0</v>
      </c>
      <c r="P53" s="752"/>
      <c r="Q53" s="752"/>
      <c r="R53" s="752"/>
      <c r="S53" s="752"/>
    </row>
    <row r="54" spans="1:19" s="557" customFormat="1" ht="94.5" customHeight="1">
      <c r="A54" s="875">
        <v>38</v>
      </c>
      <c r="B54" s="799">
        <v>12.46</v>
      </c>
      <c r="C54" s="800">
        <v>995413</v>
      </c>
      <c r="D54" s="806"/>
      <c r="E54" s="824">
        <v>0.18</v>
      </c>
      <c r="F54" s="821" t="s">
        <v>181</v>
      </c>
      <c r="G54" s="877" t="s">
        <v>258</v>
      </c>
      <c r="H54" s="879" t="s">
        <v>253</v>
      </c>
      <c r="I54" s="879">
        <v>12</v>
      </c>
      <c r="J54" s="816"/>
      <c r="K54" s="844" t="str">
        <f t="shared" si="21"/>
        <v>Included</v>
      </c>
      <c r="L54" s="839">
        <f t="shared" si="22"/>
        <v>0</v>
      </c>
      <c r="M54" s="837">
        <f t="shared" si="15"/>
        <v>0</v>
      </c>
      <c r="N54" s="837">
        <f t="shared" si="16"/>
        <v>0</v>
      </c>
      <c r="P54" s="752"/>
      <c r="Q54" s="752"/>
      <c r="R54" s="752"/>
      <c r="S54" s="752"/>
    </row>
    <row r="55" spans="1:19" s="557" customFormat="1" ht="63">
      <c r="A55" s="875">
        <v>39</v>
      </c>
      <c r="B55" s="799" t="s">
        <v>259</v>
      </c>
      <c r="C55" s="800">
        <v>995413</v>
      </c>
      <c r="D55" s="806"/>
      <c r="E55" s="824">
        <v>0.18</v>
      </c>
      <c r="F55" s="821" t="s">
        <v>181</v>
      </c>
      <c r="G55" s="877" t="s">
        <v>260</v>
      </c>
      <c r="H55" s="879" t="s">
        <v>227</v>
      </c>
      <c r="I55" s="879">
        <v>47</v>
      </c>
      <c r="J55" s="816"/>
      <c r="K55" s="844" t="str">
        <f t="shared" si="21"/>
        <v>Included</v>
      </c>
      <c r="L55" s="839">
        <f t="shared" si="22"/>
        <v>0</v>
      </c>
      <c r="M55" s="837">
        <f t="shared" si="15"/>
        <v>0</v>
      </c>
      <c r="N55" s="837">
        <f t="shared" si="16"/>
        <v>0</v>
      </c>
      <c r="P55" s="752"/>
      <c r="Q55" s="752"/>
      <c r="R55" s="752"/>
      <c r="S55" s="752"/>
    </row>
    <row r="56" spans="1:19" s="557" customFormat="1" ht="31.5">
      <c r="A56" s="875">
        <v>40</v>
      </c>
      <c r="B56" s="799">
        <v>13.37</v>
      </c>
      <c r="C56" s="800">
        <v>995413</v>
      </c>
      <c r="D56" s="806"/>
      <c r="E56" s="824">
        <v>0.18</v>
      </c>
      <c r="F56" s="821" t="s">
        <v>181</v>
      </c>
      <c r="G56" s="877" t="s">
        <v>261</v>
      </c>
      <c r="H56" s="879" t="s">
        <v>192</v>
      </c>
      <c r="I56" s="879">
        <v>288.80799999999999</v>
      </c>
      <c r="J56" s="816"/>
      <c r="K56" s="844" t="str">
        <f t="shared" si="21"/>
        <v>Included</v>
      </c>
      <c r="L56" s="839">
        <f t="shared" si="22"/>
        <v>0</v>
      </c>
      <c r="M56" s="837">
        <f t="shared" si="15"/>
        <v>0</v>
      </c>
      <c r="N56" s="837">
        <f t="shared" si="16"/>
        <v>0</v>
      </c>
      <c r="P56" s="752"/>
      <c r="Q56" s="752"/>
      <c r="R56" s="752"/>
      <c r="S56" s="752"/>
    </row>
    <row r="57" spans="1:19" s="557" customFormat="1" ht="94.5">
      <c r="A57" s="875">
        <v>41</v>
      </c>
      <c r="B57" s="799" t="s">
        <v>262</v>
      </c>
      <c r="C57" s="800">
        <v>995413</v>
      </c>
      <c r="D57" s="806"/>
      <c r="E57" s="824">
        <v>0.18</v>
      </c>
      <c r="F57" s="821" t="s">
        <v>181</v>
      </c>
      <c r="G57" s="877" t="s">
        <v>263</v>
      </c>
      <c r="H57" s="879" t="s">
        <v>192</v>
      </c>
      <c r="I57" s="879">
        <v>331.94</v>
      </c>
      <c r="J57" s="816"/>
      <c r="K57" s="844" t="str">
        <f t="shared" si="21"/>
        <v>Included</v>
      </c>
      <c r="L57" s="839">
        <f t="shared" si="22"/>
        <v>0</v>
      </c>
      <c r="M57" s="837">
        <f t="shared" si="15"/>
        <v>0</v>
      </c>
      <c r="N57" s="837">
        <f t="shared" si="16"/>
        <v>0</v>
      </c>
      <c r="P57" s="752"/>
      <c r="Q57" s="752"/>
      <c r="R57" s="752"/>
      <c r="S57" s="752"/>
    </row>
    <row r="58" spans="1:19" s="557" customFormat="1" ht="78.75">
      <c r="A58" s="875">
        <v>42</v>
      </c>
      <c r="B58" s="799" t="s">
        <v>264</v>
      </c>
      <c r="C58" s="800">
        <v>995413</v>
      </c>
      <c r="D58" s="806"/>
      <c r="E58" s="824">
        <v>0.18</v>
      </c>
      <c r="F58" s="821" t="s">
        <v>181</v>
      </c>
      <c r="G58" s="877" t="s">
        <v>265</v>
      </c>
      <c r="H58" s="879" t="s">
        <v>192</v>
      </c>
      <c r="I58" s="879">
        <v>820</v>
      </c>
      <c r="J58" s="816"/>
      <c r="K58" s="844" t="str">
        <f t="shared" si="21"/>
        <v>Included</v>
      </c>
      <c r="L58" s="839">
        <f t="shared" si="22"/>
        <v>0</v>
      </c>
      <c r="M58" s="837">
        <f t="shared" si="15"/>
        <v>0</v>
      </c>
      <c r="N58" s="837">
        <f t="shared" si="16"/>
        <v>0</v>
      </c>
      <c r="P58" s="752"/>
      <c r="Q58" s="752"/>
      <c r="R58" s="752"/>
      <c r="S58" s="752"/>
    </row>
    <row r="59" spans="1:19" s="557" customFormat="1" ht="31.5">
      <c r="A59" s="875">
        <v>43</v>
      </c>
      <c r="B59" s="799" t="s">
        <v>266</v>
      </c>
      <c r="C59" s="800">
        <v>995413</v>
      </c>
      <c r="D59" s="806"/>
      <c r="E59" s="824">
        <v>0.18</v>
      </c>
      <c r="F59" s="821" t="s">
        <v>181</v>
      </c>
      <c r="G59" s="877" t="s">
        <v>267</v>
      </c>
      <c r="H59" s="879" t="s">
        <v>196</v>
      </c>
      <c r="I59" s="879">
        <v>40</v>
      </c>
      <c r="J59" s="816"/>
      <c r="K59" s="844" t="str">
        <f t="shared" si="21"/>
        <v>Included</v>
      </c>
      <c r="L59" s="839">
        <f t="shared" si="22"/>
        <v>0</v>
      </c>
      <c r="M59" s="837">
        <f t="shared" si="15"/>
        <v>0</v>
      </c>
      <c r="N59" s="837">
        <f t="shared" si="16"/>
        <v>0</v>
      </c>
      <c r="P59" s="752"/>
      <c r="Q59" s="752"/>
      <c r="R59" s="752"/>
      <c r="S59" s="752"/>
    </row>
    <row r="60" spans="1:19" s="557" customFormat="1" ht="94.5">
      <c r="A60" s="875">
        <v>44</v>
      </c>
      <c r="B60" s="799" t="s">
        <v>268</v>
      </c>
      <c r="C60" s="800">
        <v>995413</v>
      </c>
      <c r="D60" s="806"/>
      <c r="E60" s="824">
        <v>0.18</v>
      </c>
      <c r="F60" s="821" t="s">
        <v>181</v>
      </c>
      <c r="G60" s="877" t="s">
        <v>269</v>
      </c>
      <c r="H60" s="879" t="s">
        <v>227</v>
      </c>
      <c r="I60" s="879">
        <v>300</v>
      </c>
      <c r="J60" s="816"/>
      <c r="K60" s="844" t="str">
        <f t="shared" si="21"/>
        <v>Included</v>
      </c>
      <c r="L60" s="839">
        <f t="shared" si="22"/>
        <v>0</v>
      </c>
      <c r="M60" s="837">
        <f t="shared" si="15"/>
        <v>0</v>
      </c>
      <c r="N60" s="837">
        <f t="shared" si="16"/>
        <v>0</v>
      </c>
      <c r="P60" s="752"/>
      <c r="Q60" s="752"/>
      <c r="R60" s="752"/>
      <c r="S60" s="752"/>
    </row>
    <row r="61" spans="1:19" s="557" customFormat="1" ht="69.75" customHeight="1">
      <c r="A61" s="875">
        <v>45</v>
      </c>
      <c r="B61" s="878" t="s">
        <v>270</v>
      </c>
      <c r="C61" s="800">
        <v>995413</v>
      </c>
      <c r="D61" s="806"/>
      <c r="E61" s="824">
        <v>0.18</v>
      </c>
      <c r="F61" s="821" t="s">
        <v>181</v>
      </c>
      <c r="G61" s="877" t="s">
        <v>271</v>
      </c>
      <c r="H61" s="879" t="s">
        <v>192</v>
      </c>
      <c r="I61" s="879">
        <v>35.94</v>
      </c>
      <c r="J61" s="816"/>
      <c r="K61" s="844" t="str">
        <f t="shared" si="21"/>
        <v>Included</v>
      </c>
      <c r="L61" s="839">
        <f t="shared" si="22"/>
        <v>0</v>
      </c>
      <c r="M61" s="837">
        <f t="shared" si="15"/>
        <v>0</v>
      </c>
      <c r="N61" s="837">
        <f t="shared" si="16"/>
        <v>0</v>
      </c>
      <c r="P61" s="752"/>
      <c r="Q61" s="752"/>
      <c r="R61" s="752"/>
      <c r="S61" s="752"/>
    </row>
    <row r="62" spans="1:19" s="557" customFormat="1" ht="50.25" customHeight="1">
      <c r="A62" s="875">
        <v>46</v>
      </c>
      <c r="B62" s="799" t="s">
        <v>270</v>
      </c>
      <c r="C62" s="800">
        <v>995413</v>
      </c>
      <c r="D62" s="806"/>
      <c r="E62" s="824">
        <v>0.18</v>
      </c>
      <c r="F62" s="821" t="s">
        <v>181</v>
      </c>
      <c r="G62" s="876" t="s">
        <v>272</v>
      </c>
      <c r="H62" s="879" t="s">
        <v>192</v>
      </c>
      <c r="I62" s="879">
        <v>29.16</v>
      </c>
      <c r="J62" s="816"/>
      <c r="K62" s="844" t="str">
        <f>IF(J62=0, "Included", IF(ISERROR(I62*J62), J62, I62*J62))</f>
        <v>Included</v>
      </c>
      <c r="L62" s="839">
        <f t="shared" ref="L62" si="23">N62</f>
        <v>0</v>
      </c>
      <c r="M62" s="837">
        <f t="shared" ref="M62" si="24">IF(K62="Included",0,K62)</f>
        <v>0</v>
      </c>
      <c r="N62" s="837">
        <f t="shared" ref="N62" si="25">IF(E62="confirmed",(M62*D62),(M62*E62))</f>
        <v>0</v>
      </c>
      <c r="P62" s="752"/>
      <c r="Q62" s="752"/>
      <c r="R62" s="752"/>
      <c r="S62" s="752"/>
    </row>
    <row r="63" spans="1:19" ht="31.5" customHeight="1">
      <c r="A63" s="799"/>
      <c r="B63" s="800"/>
      <c r="C63" s="806"/>
      <c r="D63" s="824"/>
      <c r="E63" s="821"/>
      <c r="F63" s="822"/>
      <c r="G63" s="834" t="s">
        <v>273</v>
      </c>
      <c r="H63" s="810"/>
      <c r="I63" s="814"/>
      <c r="J63" s="806"/>
      <c r="K63" s="845">
        <f>SUM(K17:K62)</f>
        <v>0</v>
      </c>
      <c r="L63" s="840"/>
      <c r="M63" s="837"/>
      <c r="N63" s="837"/>
    </row>
    <row r="64" spans="1:19" ht="16.5">
      <c r="A64" s="801"/>
      <c r="B64" s="801"/>
      <c r="C64" s="807"/>
      <c r="D64" s="801"/>
      <c r="E64" s="801"/>
      <c r="F64" s="823"/>
      <c r="G64" s="835" t="s">
        <v>274</v>
      </c>
      <c r="H64" s="811"/>
      <c r="I64" s="809"/>
      <c r="J64" s="809"/>
      <c r="K64" s="846"/>
      <c r="L64" s="841">
        <f>SUM(L17:L62)</f>
        <v>0</v>
      </c>
      <c r="M64" s="837"/>
      <c r="N64" s="837"/>
    </row>
    <row r="65" spans="1:14" ht="16.5">
      <c r="A65" s="802"/>
      <c r="B65" s="802"/>
      <c r="C65" s="802"/>
      <c r="D65" s="832"/>
      <c r="E65" s="802"/>
      <c r="F65" s="802"/>
      <c r="G65" s="836" t="s">
        <v>275</v>
      </c>
      <c r="H65" s="812"/>
      <c r="I65" s="815"/>
      <c r="J65" s="815"/>
      <c r="K65" s="845">
        <f>K63+L64</f>
        <v>0</v>
      </c>
      <c r="L65" s="842"/>
      <c r="M65" s="837"/>
      <c r="N65" s="837"/>
    </row>
    <row r="71" spans="1:14">
      <c r="L71" s="820"/>
    </row>
    <row r="72" spans="1:14">
      <c r="J72" s="818"/>
      <c r="L72" s="820"/>
    </row>
    <row r="73" spans="1:14">
      <c r="J73" s="818"/>
      <c r="L73" s="820"/>
    </row>
    <row r="74" spans="1:14">
      <c r="J74" s="818"/>
      <c r="L74" s="820"/>
    </row>
    <row r="75" spans="1:14">
      <c r="J75" s="818"/>
      <c r="L75" s="820"/>
    </row>
    <row r="76" spans="1:14">
      <c r="L76" s="820"/>
    </row>
  </sheetData>
  <sheetProtection algorithmName="SHA-512" hashValue="vqqZ6lgqkLltrdd36ZAuRXPmbaXeFmZTjEIR8ypW7K+h2tPOh1oQjW6s9+KZAdNiW1f9Y+ZbBrFrekGLBYI2IA==" saltValue="fuZpHo4of5lmuEM1+3Bq5A==" spinCount="100000" sheet="1" formatColumns="0" formatRows="0" selectLockedCells="1"/>
  <autoFilter ref="A15:AW65" xr:uid="{00000000-0009-0000-0000-000007000000}"/>
  <customSheetViews>
    <customSheetView guid="{B48B8B4C-A880-453D-8729-90D004BEF0DB}"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1"/>
      <headerFooter alignWithMargins="0">
        <oddFooter>&amp;R&amp;"Book Antiqua,Bold"&amp;10Schedule-3/ Page &amp;P of &amp;N</oddFooter>
      </headerFooter>
    </customSheetView>
    <customSheetView guid="{75D87FDD-0292-4E5A-8E8F-63018B009393}"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2"/>
      <headerFooter alignWithMargins="0">
        <oddFooter>&amp;R&amp;"Book Antiqua,Bold"&amp;10Schedule-3/ Page &amp;P of &amp;N</oddFooter>
      </headerFooter>
    </customSheetView>
  </customSheetViews>
  <mergeCells count="11">
    <mergeCell ref="A3:K3"/>
    <mergeCell ref="A4:K4"/>
    <mergeCell ref="A7:I7"/>
    <mergeCell ref="D8:F8"/>
    <mergeCell ref="D9:F9"/>
    <mergeCell ref="AG13:AH13"/>
    <mergeCell ref="AJ13:AK13"/>
    <mergeCell ref="J14:K14"/>
    <mergeCell ref="D10:F10"/>
    <mergeCell ref="D11:F11"/>
    <mergeCell ref="A13:K13"/>
  </mergeCells>
  <conditionalFormatting sqref="D17:D62 F17:F62 C63 E63 J17:J63">
    <cfRule type="expression" dxfId="10" priority="1432" stopIfTrue="1">
      <formula>B17&gt;0</formula>
    </cfRule>
  </conditionalFormatting>
  <dataValidations count="4">
    <dataValidation operator="greaterThan" allowBlank="1" showInputMessage="1" showErrorMessage="1" error="Enter only Numeric Value greater than zero or leave the cell blank !" sqref="F15:F16 D15:D16" xr:uid="{00000000-0002-0000-0700-000000000000}"/>
    <dataValidation operator="greaterThan" allowBlank="1" showInputMessage="1" showErrorMessage="1" sqref="C63 D17:D62" xr:uid="{00000000-0002-0000-0700-000001000000}"/>
    <dataValidation type="list" operator="greaterThan" allowBlank="1" showInputMessage="1" showErrorMessage="1" error="Enter only Numeric Value greater than zero or leave the cell blank !" sqref="E63 F17:F62" xr:uid="{00000000-0002-0000-0700-000002000000}">
      <formula1>"confirmed,0%,5%,12%,18%,28%"</formula1>
    </dataValidation>
    <dataValidation type="decimal" operator="greaterThan" allowBlank="1" showInputMessage="1" showErrorMessage="1" error="Enter only Numeric Value greater than zero or leave the cell blank !" sqref="J63" xr:uid="{00000000-0002-0000-0700-000003000000}">
      <formula1>0</formula1>
    </dataValidation>
  </dataValidations>
  <printOptions horizontalCentered="1"/>
  <pageMargins left="0.24" right="0.23" top="0.49" bottom="0.46" header="0.54" footer="0.28000000000000003"/>
  <pageSetup paperSize="9" scale="65" fitToHeight="0" orientation="landscape" r:id="rId3"/>
  <headerFooter alignWithMargins="0">
    <oddFooter>&amp;R&amp;"Book Antiqua,Bold"&amp;10Schedule-3/ Page &amp;P of &amp;N</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57" customWidth="1"/>
    <col min="2" max="2" width="32.625" style="344" customWidth="1"/>
    <col min="3" max="3" width="7.625" style="343" customWidth="1"/>
    <col min="4" max="4" width="9.625" style="343" customWidth="1"/>
    <col min="5" max="6" width="17.625" style="343" customWidth="1"/>
    <col min="7" max="7" width="9" style="172"/>
    <col min="8" max="10" width="9" style="305"/>
    <col min="11" max="11" width="9" style="305" hidden="1" customWidth="1"/>
    <col min="12" max="13" width="17.625" style="305" hidden="1" customWidth="1"/>
    <col min="14" max="14" width="9" style="306" hidden="1" customWidth="1"/>
    <col min="15" max="15" width="15.625" style="305" hidden="1" customWidth="1"/>
    <col min="16" max="16" width="17.125" style="305" hidden="1" customWidth="1"/>
    <col min="17" max="17" width="9" style="305" hidden="1" customWidth="1"/>
    <col min="18" max="37" width="9" style="74"/>
    <col min="38" max="16384" width="9" style="305"/>
  </cols>
  <sheetData>
    <row r="1" spans="1:41" s="306" customFormat="1" ht="18" customHeight="1">
      <c r="A1" s="56" t="str">
        <f>Cover!B3</f>
        <v>SR-II/C&amp;M/WC-4384/2025</v>
      </c>
      <c r="B1" s="57"/>
      <c r="C1" s="58"/>
      <c r="D1" s="58"/>
      <c r="E1" s="7"/>
      <c r="F1" s="8" t="s">
        <v>276</v>
      </c>
      <c r="G1" s="172"/>
      <c r="H1" s="1"/>
      <c r="I1" s="1"/>
      <c r="J1" s="1"/>
      <c r="K1" s="1"/>
      <c r="L1" s="1"/>
      <c r="M1" s="1"/>
      <c r="N1" s="1"/>
      <c r="O1" s="1"/>
      <c r="P1" s="1"/>
      <c r="Q1" s="1"/>
      <c r="R1" s="172"/>
      <c r="S1" s="172"/>
      <c r="T1" s="172"/>
      <c r="U1" s="172"/>
      <c r="V1" s="172"/>
      <c r="W1" s="172"/>
      <c r="X1" s="172"/>
      <c r="Y1" s="172"/>
      <c r="Z1" s="172"/>
      <c r="AA1" s="172"/>
      <c r="AB1" s="172"/>
      <c r="AC1" s="172"/>
      <c r="AD1" s="172"/>
      <c r="AE1" s="172"/>
      <c r="AF1" s="172"/>
      <c r="AG1" s="172"/>
      <c r="AH1" s="172"/>
      <c r="AI1" s="172"/>
      <c r="AJ1" s="172"/>
      <c r="AK1" s="172"/>
      <c r="AL1" s="1"/>
      <c r="AM1" s="1"/>
      <c r="AN1" s="1"/>
      <c r="AO1" s="1"/>
    </row>
    <row r="2" spans="1:41" s="306" customFormat="1" ht="15" customHeight="1">
      <c r="A2" s="4"/>
      <c r="B2" s="13"/>
      <c r="C2" s="6"/>
      <c r="D2" s="6"/>
      <c r="E2" s="1"/>
      <c r="F2" s="1"/>
      <c r="G2" s="172"/>
      <c r="H2" s="1"/>
      <c r="I2" s="1"/>
      <c r="J2" s="1"/>
      <c r="K2" s="1"/>
      <c r="L2" s="1"/>
      <c r="M2" s="1"/>
      <c r="N2" s="1"/>
      <c r="O2" s="1"/>
      <c r="P2" s="1"/>
      <c r="Q2" s="1"/>
      <c r="R2" s="172"/>
      <c r="S2" s="172"/>
      <c r="T2" s="172"/>
      <c r="U2" s="172"/>
      <c r="V2" s="172"/>
      <c r="W2" s="172"/>
      <c r="X2" s="172"/>
      <c r="Y2" s="172"/>
      <c r="Z2" s="172"/>
      <c r="AA2" s="172"/>
      <c r="AB2" s="172"/>
      <c r="AC2" s="172"/>
      <c r="AD2" s="172"/>
      <c r="AE2" s="172"/>
      <c r="AF2" s="172"/>
      <c r="AG2" s="172"/>
      <c r="AH2" s="172"/>
      <c r="AI2" s="172"/>
      <c r="AJ2" s="172"/>
      <c r="AK2" s="172"/>
      <c r="AL2" s="1"/>
      <c r="AM2" s="1"/>
      <c r="AN2" s="1"/>
      <c r="AO2" s="1"/>
    </row>
    <row r="3" spans="1:41" s="306" customFormat="1" ht="50.25" customHeight="1">
      <c r="A3" s="978" t="str">
        <f>Cover!$B$2</f>
        <v>Construction of additional store building at Tuticorin GIS</v>
      </c>
      <c r="B3" s="978"/>
      <c r="C3" s="978"/>
      <c r="D3" s="978"/>
      <c r="E3" s="978"/>
      <c r="F3" s="978"/>
      <c r="G3" s="342"/>
      <c r="H3" s="358"/>
      <c r="I3" s="238"/>
      <c r="J3" s="172"/>
      <c r="K3" s="172" t="s">
        <v>157</v>
      </c>
      <c r="L3" s="172"/>
      <c r="M3" s="172">
        <f>IF(ISERROR(#REF!/('Sch-6'!D14+'Sch-6'!D16+'Sch-6'!#REF!)),0,#REF!/( 'Sch-6'!D14+'Sch-6'!D16+'Sch-6'!#REF!))</f>
        <v>0</v>
      </c>
      <c r="N3" s="172"/>
      <c r="O3" s="176"/>
      <c r="P3" s="177"/>
      <c r="Q3" s="177"/>
      <c r="R3" s="177"/>
      <c r="S3" s="172"/>
      <c r="T3" s="176"/>
      <c r="U3" s="172"/>
      <c r="V3" s="172"/>
      <c r="W3" s="995"/>
      <c r="X3" s="995"/>
      <c r="Y3" s="172"/>
      <c r="Z3" s="172"/>
      <c r="AA3" s="172"/>
      <c r="AB3" s="172"/>
      <c r="AC3" s="172"/>
      <c r="AD3" s="172"/>
      <c r="AE3" s="172"/>
      <c r="AF3" s="172"/>
      <c r="AG3" s="172"/>
      <c r="AH3" s="172"/>
      <c r="AI3" s="172"/>
      <c r="AJ3" s="172"/>
      <c r="AK3" s="172"/>
      <c r="AL3" s="172"/>
      <c r="AM3" s="172"/>
      <c r="AN3" s="172"/>
      <c r="AO3" s="172"/>
    </row>
    <row r="4" spans="1:41" s="306" customFormat="1" ht="21.95" customHeight="1">
      <c r="A4" s="979" t="s">
        <v>277</v>
      </c>
      <c r="B4" s="979"/>
      <c r="C4" s="979"/>
      <c r="D4" s="979"/>
      <c r="E4" s="979"/>
      <c r="F4" s="979"/>
      <c r="G4" s="178"/>
      <c r="H4" s="1"/>
      <c r="I4" s="1"/>
      <c r="J4" s="1"/>
      <c r="K4" s="4" t="s">
        <v>159</v>
      </c>
      <c r="L4" s="1"/>
      <c r="M4" s="288" t="e">
        <f>#REF!</f>
        <v>#REF!</v>
      </c>
      <c r="N4" s="1"/>
      <c r="O4" s="1"/>
      <c r="P4" s="1"/>
      <c r="Q4" s="1"/>
      <c r="R4" s="172"/>
      <c r="S4" s="172"/>
      <c r="T4" s="172"/>
      <c r="U4" s="172"/>
      <c r="V4" s="172"/>
      <c r="W4" s="172"/>
      <c r="X4" s="172"/>
      <c r="Y4" s="172"/>
      <c r="Z4" s="172"/>
      <c r="AA4" s="172"/>
      <c r="AB4" s="172"/>
      <c r="AC4" s="172"/>
      <c r="AD4" s="172"/>
      <c r="AE4" s="172"/>
      <c r="AF4" s="172"/>
      <c r="AG4" s="172"/>
      <c r="AH4" s="172"/>
      <c r="AI4" s="172"/>
      <c r="AJ4" s="172"/>
      <c r="AK4" s="172"/>
      <c r="AL4" s="1"/>
      <c r="AM4" s="1"/>
      <c r="AN4" s="1"/>
      <c r="AO4" s="1"/>
    </row>
    <row r="5" spans="1:41" s="306" customFormat="1" ht="15" customHeight="1">
      <c r="A5" s="853"/>
      <c r="B5" s="430"/>
      <c r="C5" s="3"/>
      <c r="D5" s="3"/>
      <c r="E5" s="3"/>
      <c r="F5" s="1"/>
      <c r="G5" s="172"/>
      <c r="H5" s="1"/>
      <c r="I5" s="1"/>
      <c r="J5" s="1"/>
      <c r="K5" s="4" t="s">
        <v>278</v>
      </c>
      <c r="L5" s="1"/>
      <c r="M5" s="288">
        <f>IF(ISERROR(#REF!/#REF!),0,#REF! /#REF!)</f>
        <v>0</v>
      </c>
      <c r="N5" s="1"/>
      <c r="O5" s="1"/>
      <c r="P5" s="1"/>
      <c r="Q5" s="1"/>
      <c r="R5" s="172"/>
      <c r="S5" s="172"/>
      <c r="T5" s="172"/>
      <c r="U5" s="172"/>
      <c r="V5" s="172"/>
      <c r="W5" s="172"/>
      <c r="X5" s="172"/>
      <c r="Y5" s="172"/>
      <c r="Z5" s="172"/>
      <c r="AA5" s="172"/>
      <c r="AB5" s="172"/>
      <c r="AC5" s="172"/>
      <c r="AD5" s="172"/>
      <c r="AE5" s="172"/>
      <c r="AF5" s="172"/>
      <c r="AG5" s="172"/>
      <c r="AH5" s="172"/>
      <c r="AI5" s="172"/>
      <c r="AJ5" s="172"/>
      <c r="AK5" s="172"/>
      <c r="AL5" s="1"/>
      <c r="AM5" s="1"/>
      <c r="AN5" s="1"/>
      <c r="AO5" s="1"/>
    </row>
    <row r="6" spans="1:41" s="306" customFormat="1" ht="18" customHeight="1">
      <c r="A6" s="29" t="str">
        <f>'Sch-1'!A7</f>
        <v>Bidder’s Name and Address (Bidder) :</v>
      </c>
      <c r="B6" s="30"/>
      <c r="C6" s="30"/>
      <c r="D6" s="30"/>
      <c r="E6" s="64" t="s">
        <v>81</v>
      </c>
      <c r="F6" s="1"/>
      <c r="G6" s="179"/>
      <c r="H6" s="1"/>
      <c r="I6" s="1"/>
      <c r="J6" s="1"/>
      <c r="K6" s="4" t="s">
        <v>279</v>
      </c>
      <c r="L6" s="1"/>
      <c r="M6" s="288" t="e">
        <f>#REF!</f>
        <v>#REF!</v>
      </c>
      <c r="N6" s="1"/>
      <c r="O6" s="1"/>
      <c r="P6" s="1"/>
      <c r="Q6" s="1"/>
      <c r="R6" s="172"/>
      <c r="S6" s="172"/>
      <c r="T6" s="172"/>
      <c r="U6" s="172"/>
      <c r="V6" s="172"/>
      <c r="W6" s="172"/>
      <c r="X6" s="172"/>
      <c r="Y6" s="172"/>
      <c r="Z6" s="172"/>
      <c r="AA6" s="172"/>
      <c r="AB6" s="172"/>
      <c r="AC6" s="172"/>
      <c r="AD6" s="172"/>
      <c r="AE6" s="172"/>
      <c r="AF6" s="172"/>
      <c r="AG6" s="172"/>
      <c r="AH6" s="172"/>
      <c r="AI6" s="172"/>
      <c r="AJ6" s="172"/>
      <c r="AK6" s="172"/>
      <c r="AL6" s="1"/>
      <c r="AM6" s="1"/>
      <c r="AN6" s="1"/>
      <c r="AO6" s="1"/>
    </row>
    <row r="7" spans="1:41" s="306" customFormat="1" ht="36" customHeight="1">
      <c r="A7" s="996" t="str">
        <f>'Sch-1'!A8</f>
        <v/>
      </c>
      <c r="B7" s="996"/>
      <c r="C7" s="996"/>
      <c r="D7" s="996"/>
      <c r="E7" s="286" t="str">
        <f>'Sch-1'!M8</f>
        <v>Sr.GM , Contracts &amp; Materials Department,</v>
      </c>
      <c r="F7" s="1"/>
      <c r="G7" s="179"/>
      <c r="H7" s="1"/>
      <c r="I7" s="1"/>
      <c r="J7" s="1"/>
      <c r="K7" s="4" t="s">
        <v>163</v>
      </c>
      <c r="L7" s="1"/>
      <c r="M7" s="288" t="e">
        <f>SUM(M3:M6)</f>
        <v>#REF!</v>
      </c>
      <c r="N7" s="1"/>
      <c r="O7" s="1"/>
      <c r="P7" s="1"/>
      <c r="Q7" s="1"/>
      <c r="R7" s="172"/>
      <c r="S7" s="172"/>
      <c r="T7" s="172"/>
      <c r="U7" s="172"/>
      <c r="V7" s="172"/>
      <c r="W7" s="172"/>
      <c r="X7" s="172"/>
      <c r="Y7" s="172"/>
      <c r="Z7" s="172"/>
      <c r="AA7" s="172"/>
      <c r="AB7" s="172"/>
      <c r="AC7" s="172"/>
      <c r="AD7" s="172"/>
      <c r="AE7" s="172"/>
      <c r="AF7" s="172"/>
      <c r="AG7" s="172"/>
      <c r="AH7" s="172"/>
      <c r="AI7" s="172"/>
      <c r="AJ7" s="172"/>
      <c r="AK7" s="172"/>
      <c r="AL7" s="1"/>
      <c r="AM7" s="1"/>
      <c r="AN7" s="1"/>
      <c r="AO7" s="1"/>
    </row>
    <row r="8" spans="1:41" s="306" customFormat="1" ht="18" customHeight="1">
      <c r="A8" s="29" t="s">
        <v>83</v>
      </c>
      <c r="B8" s="997" t="str">
        <f>IF('Sch-1'!G9=0, "", 'Sch-1'!G9)</f>
        <v/>
      </c>
      <c r="C8" s="997"/>
      <c r="D8" s="997"/>
      <c r="E8" s="286" t="str">
        <f>'Sch-1'!M9</f>
        <v>Power Grid Corporation of India Ltd.,</v>
      </c>
      <c r="F8" s="1"/>
      <c r="G8" s="179"/>
      <c r="H8" s="1"/>
      <c r="I8" s="1"/>
      <c r="J8" s="1"/>
      <c r="K8" s="1"/>
      <c r="L8" s="1"/>
      <c r="M8" s="1"/>
      <c r="N8" s="1"/>
      <c r="O8" s="1"/>
      <c r="P8" s="1"/>
      <c r="Q8" s="1"/>
      <c r="R8" s="172"/>
      <c r="S8" s="172"/>
      <c r="T8" s="172"/>
      <c r="U8" s="172"/>
      <c r="V8" s="172"/>
      <c r="W8" s="172"/>
      <c r="X8" s="172"/>
      <c r="Y8" s="172"/>
      <c r="Z8" s="172"/>
      <c r="AA8" s="172"/>
      <c r="AB8" s="172"/>
      <c r="AC8" s="172"/>
      <c r="AD8" s="172"/>
      <c r="AE8" s="172"/>
      <c r="AF8" s="172"/>
      <c r="AG8" s="172"/>
      <c r="AH8" s="172"/>
      <c r="AI8" s="172"/>
      <c r="AJ8" s="172"/>
      <c r="AK8" s="172"/>
      <c r="AL8" s="1"/>
      <c r="AM8" s="1"/>
      <c r="AN8" s="1"/>
      <c r="AO8" s="1"/>
    </row>
    <row r="9" spans="1:41" s="306" customFormat="1" ht="18" customHeight="1">
      <c r="A9" s="29" t="s">
        <v>85</v>
      </c>
      <c r="B9" s="997" t="str">
        <f>IF('Sch-1'!G10=0, "", 'Sch-1'!G10)</f>
        <v/>
      </c>
      <c r="C9" s="997"/>
      <c r="D9" s="997"/>
      <c r="E9" s="286" t="str">
        <f>'Sch-1'!M10</f>
        <v>SRTS-II, RHQ</v>
      </c>
      <c r="F9" s="1"/>
      <c r="G9" s="179"/>
      <c r="H9" s="1"/>
      <c r="I9" s="1"/>
      <c r="J9" s="1"/>
      <c r="K9" s="1"/>
      <c r="L9" s="1"/>
      <c r="M9" s="1"/>
      <c r="N9" s="1"/>
      <c r="O9" s="1"/>
      <c r="P9" s="1"/>
      <c r="Q9" s="1"/>
      <c r="R9" s="172"/>
      <c r="S9" s="172"/>
      <c r="T9" s="172"/>
      <c r="U9" s="172"/>
      <c r="V9" s="172"/>
      <c r="W9" s="172"/>
      <c r="X9" s="172"/>
      <c r="Y9" s="172"/>
      <c r="Z9" s="172"/>
      <c r="AA9" s="172"/>
      <c r="AB9" s="172"/>
      <c r="AC9" s="172"/>
      <c r="AD9" s="172"/>
      <c r="AE9" s="172"/>
      <c r="AF9" s="172"/>
      <c r="AG9" s="172"/>
      <c r="AH9" s="172"/>
      <c r="AI9" s="172"/>
      <c r="AJ9" s="172"/>
      <c r="AK9" s="172"/>
      <c r="AL9" s="1"/>
      <c r="AM9" s="1"/>
      <c r="AN9" s="1"/>
      <c r="AO9" s="1"/>
    </row>
    <row r="10" spans="1:41" s="306" customFormat="1" ht="18" customHeight="1">
      <c r="A10" s="30"/>
      <c r="B10" s="997" t="str">
        <f>IF('Sch-1'!G11=0, "", 'Sch-1'!G11)</f>
        <v/>
      </c>
      <c r="C10" s="997"/>
      <c r="D10" s="997"/>
      <c r="E10" s="286" t="str">
        <f>'Sch-1'!M11</f>
        <v>Singanayakanahalli</v>
      </c>
      <c r="F10" s="1"/>
      <c r="G10" s="179"/>
      <c r="H10" s="1"/>
      <c r="I10" s="1"/>
      <c r="J10" s="1"/>
      <c r="K10" s="4" t="s">
        <v>280</v>
      </c>
      <c r="L10" s="1"/>
      <c r="M10" s="288" t="e">
        <f>'Sch-1'!#REF!</f>
        <v>#REF!</v>
      </c>
      <c r="N10" s="1"/>
      <c r="O10" s="1"/>
      <c r="P10" s="1"/>
      <c r="Q10" s="1"/>
      <c r="R10" s="172"/>
      <c r="S10" s="172"/>
      <c r="T10" s="172"/>
      <c r="U10" s="172"/>
      <c r="V10" s="172"/>
      <c r="W10" s="172"/>
      <c r="X10" s="172"/>
      <c r="Y10" s="172"/>
      <c r="Z10" s="172"/>
      <c r="AA10" s="172"/>
      <c r="AB10" s="172"/>
      <c r="AC10" s="172"/>
      <c r="AD10" s="172"/>
      <c r="AE10" s="172"/>
      <c r="AF10" s="172"/>
      <c r="AG10" s="172"/>
      <c r="AH10" s="172"/>
      <c r="AI10" s="172"/>
      <c r="AJ10" s="172"/>
      <c r="AK10" s="172"/>
      <c r="AL10" s="1"/>
      <c r="AM10" s="1"/>
      <c r="AN10" s="1"/>
      <c r="AO10" s="1"/>
    </row>
    <row r="11" spans="1:41" s="306" customFormat="1" ht="18" customHeight="1">
      <c r="A11" s="30"/>
      <c r="B11" s="997" t="str">
        <f>IF('Sch-1'!G12=0, "", 'Sch-1'!G12)</f>
        <v/>
      </c>
      <c r="C11" s="997"/>
      <c r="D11" s="997"/>
      <c r="E11" s="286" t="str">
        <f>'Sch-1'!M12</f>
        <v>Bengaluru-560064</v>
      </c>
      <c r="F11" s="1"/>
      <c r="G11" s="179"/>
      <c r="H11" s="1"/>
      <c r="I11" s="1"/>
      <c r="J11" s="1"/>
      <c r="K11" s="4"/>
      <c r="L11" s="1"/>
      <c r="M11" s="288"/>
      <c r="N11" s="1"/>
      <c r="O11" s="1"/>
      <c r="P11" s="1"/>
      <c r="Q11" s="1"/>
      <c r="R11" s="172"/>
      <c r="S11" s="172"/>
      <c r="T11" s="172"/>
      <c r="U11" s="172"/>
      <c r="V11" s="172"/>
      <c r="W11" s="172"/>
      <c r="X11" s="172"/>
      <c r="Y11" s="172"/>
      <c r="Z11" s="172"/>
      <c r="AA11" s="172"/>
      <c r="AB11" s="172"/>
      <c r="AC11" s="172"/>
      <c r="AD11" s="172"/>
      <c r="AE11" s="172"/>
      <c r="AF11" s="172"/>
      <c r="AG11" s="172"/>
      <c r="AH11" s="172"/>
      <c r="AI11" s="172"/>
      <c r="AJ11" s="172"/>
      <c r="AK11" s="172"/>
      <c r="AL11" s="1"/>
      <c r="AM11" s="1"/>
      <c r="AN11" s="1"/>
      <c r="AO11" s="1"/>
    </row>
    <row r="12" spans="1:41" s="306" customFormat="1" ht="18" customHeight="1">
      <c r="A12" s="30"/>
      <c r="B12" s="790"/>
      <c r="C12" s="790"/>
      <c r="D12" s="790"/>
      <c r="E12" s="286"/>
      <c r="F12" s="1"/>
      <c r="G12" s="179"/>
      <c r="H12" s="1"/>
      <c r="I12" s="1"/>
      <c r="J12" s="1"/>
      <c r="K12" s="4"/>
      <c r="L12" s="1"/>
      <c r="M12" s="288"/>
      <c r="N12" s="1"/>
      <c r="O12" s="1"/>
      <c r="P12" s="1"/>
      <c r="Q12" s="1"/>
      <c r="R12" s="172"/>
      <c r="S12" s="172"/>
      <c r="T12" s="172"/>
      <c r="U12" s="172"/>
      <c r="V12" s="172"/>
      <c r="W12" s="172"/>
      <c r="X12" s="172"/>
      <c r="Y12" s="172"/>
      <c r="Z12" s="172"/>
      <c r="AA12" s="172"/>
      <c r="AB12" s="172"/>
      <c r="AC12" s="172"/>
      <c r="AD12" s="172"/>
      <c r="AE12" s="172"/>
      <c r="AF12" s="172"/>
      <c r="AG12" s="172"/>
      <c r="AH12" s="172"/>
      <c r="AI12" s="172"/>
      <c r="AJ12" s="172"/>
      <c r="AK12" s="172"/>
      <c r="AL12" s="1"/>
      <c r="AM12" s="1"/>
      <c r="AN12" s="1"/>
      <c r="AO12" s="1"/>
    </row>
    <row r="13" spans="1:41" s="306" customFormat="1" ht="18" customHeight="1">
      <c r="A13" s="30"/>
      <c r="B13" s="29"/>
      <c r="C13" s="29"/>
      <c r="D13" s="29"/>
      <c r="E13" s="29"/>
      <c r="F13" s="8" t="s">
        <v>90</v>
      </c>
      <c r="G13" s="180"/>
      <c r="H13" s="1"/>
      <c r="I13" s="1"/>
      <c r="J13" s="1"/>
      <c r="K13" s="1"/>
      <c r="L13" s="969" t="s">
        <v>169</v>
      </c>
      <c r="M13" s="969"/>
      <c r="N13" s="6" t="s">
        <v>144</v>
      </c>
      <c r="O13" s="969" t="s">
        <v>170</v>
      </c>
      <c r="P13" s="969"/>
      <c r="Q13" s="1"/>
      <c r="R13" s="172"/>
      <c r="S13" s="172"/>
      <c r="T13" s="172"/>
      <c r="U13" s="172"/>
      <c r="V13" s="172"/>
      <c r="W13" s="172"/>
      <c r="X13" s="172"/>
      <c r="Y13" s="172"/>
      <c r="Z13" s="172"/>
      <c r="AA13" s="172"/>
      <c r="AB13" s="172"/>
      <c r="AC13" s="172"/>
      <c r="AD13" s="172"/>
      <c r="AE13" s="172"/>
      <c r="AF13" s="172"/>
      <c r="AG13" s="172"/>
      <c r="AH13" s="172"/>
      <c r="AI13" s="172"/>
      <c r="AJ13" s="172"/>
      <c r="AK13" s="172"/>
      <c r="AL13" s="1"/>
      <c r="AM13" s="1"/>
      <c r="AN13" s="1"/>
      <c r="AO13" s="1"/>
    </row>
    <row r="14" spans="1:41" s="306" customFormat="1" ht="43.5" customHeight="1">
      <c r="A14" s="14" t="s">
        <v>91</v>
      </c>
      <c r="B14" s="14" t="s">
        <v>149</v>
      </c>
      <c r="C14" s="66" t="s">
        <v>101</v>
      </c>
      <c r="D14" s="66" t="s">
        <v>150</v>
      </c>
      <c r="E14" s="67" t="s">
        <v>281</v>
      </c>
      <c r="F14" s="67" t="s">
        <v>282</v>
      </c>
      <c r="G14" s="172"/>
      <c r="H14" s="1"/>
      <c r="I14" s="1"/>
      <c r="J14" s="1"/>
      <c r="K14" s="1"/>
      <c r="L14" s="285" t="s">
        <v>281</v>
      </c>
      <c r="M14" s="285" t="s">
        <v>282</v>
      </c>
      <c r="N14" s="6"/>
      <c r="O14" s="285" t="s">
        <v>281</v>
      </c>
      <c r="P14" s="285" t="s">
        <v>282</v>
      </c>
      <c r="Q14" s="1"/>
      <c r="R14" s="172"/>
      <c r="S14" s="172"/>
      <c r="T14" s="172"/>
      <c r="U14" s="172"/>
      <c r="V14" s="172"/>
      <c r="W14" s="172"/>
      <c r="X14" s="172"/>
      <c r="Y14" s="172"/>
      <c r="Z14" s="172"/>
      <c r="AA14" s="172"/>
      <c r="AB14" s="172"/>
      <c r="AC14" s="172"/>
      <c r="AD14" s="172"/>
      <c r="AE14" s="172"/>
      <c r="AF14" s="172"/>
      <c r="AG14" s="172"/>
      <c r="AH14" s="172"/>
      <c r="AI14" s="172"/>
      <c r="AJ14" s="172"/>
      <c r="AK14" s="172"/>
      <c r="AL14" s="1"/>
      <c r="AM14" s="1"/>
      <c r="AN14" s="1"/>
      <c r="AO14" s="1"/>
    </row>
    <row r="15" spans="1:41" s="306" customFormat="1" ht="18" customHeight="1">
      <c r="A15" s="9">
        <v>1</v>
      </c>
      <c r="B15" s="9">
        <v>2</v>
      </c>
      <c r="C15" s="9">
        <v>3</v>
      </c>
      <c r="D15" s="9">
        <v>4</v>
      </c>
      <c r="E15" s="9">
        <v>5</v>
      </c>
      <c r="F15" s="9" t="s">
        <v>138</v>
      </c>
      <c r="G15" s="182"/>
      <c r="H15" s="1"/>
      <c r="I15" s="1"/>
      <c r="J15" s="1"/>
      <c r="K15" s="1"/>
      <c r="L15" s="175">
        <v>5</v>
      </c>
      <c r="M15" s="175" t="s">
        <v>138</v>
      </c>
      <c r="N15" s="6"/>
      <c r="O15" s="175">
        <v>5</v>
      </c>
      <c r="P15" s="175" t="s">
        <v>138</v>
      </c>
      <c r="Q15" s="1"/>
      <c r="R15" s="172"/>
      <c r="S15" s="172"/>
      <c r="T15" s="172"/>
      <c r="U15" s="172"/>
      <c r="V15" s="172"/>
      <c r="W15" s="172"/>
      <c r="X15" s="172"/>
      <c r="Y15" s="172"/>
      <c r="Z15" s="172"/>
      <c r="AA15" s="172"/>
      <c r="AB15" s="172"/>
      <c r="AC15" s="172"/>
      <c r="AD15" s="172"/>
      <c r="AE15" s="172"/>
      <c r="AF15" s="172"/>
      <c r="AG15" s="172"/>
      <c r="AH15" s="172"/>
      <c r="AI15" s="172"/>
      <c r="AJ15" s="172"/>
      <c r="AK15" s="172"/>
      <c r="AL15" s="1"/>
      <c r="AM15" s="1"/>
      <c r="AN15" s="1"/>
      <c r="AO15" s="1"/>
    </row>
    <row r="16" spans="1:41" s="418" customFormat="1">
      <c r="A16" s="467" t="e">
        <f>'Sch-2'!#REF!</f>
        <v>#REF!</v>
      </c>
      <c r="B16" s="467" t="e">
        <f>'Sch-2'!#REF!</f>
        <v>#REF!</v>
      </c>
      <c r="C16" s="467"/>
      <c r="D16" s="467"/>
      <c r="E16" s="369"/>
      <c r="F16" s="369"/>
      <c r="G16" s="420"/>
    </row>
    <row r="17" spans="1:7" s="419" customFormat="1" ht="21" customHeight="1">
      <c r="A17" s="467" t="e">
        <f>'Sch-2'!#REF!</f>
        <v>#REF!</v>
      </c>
      <c r="B17" s="467" t="e">
        <f>'Sch-2'!#REF!</f>
        <v>#REF!</v>
      </c>
      <c r="C17" s="467" t="e">
        <f>'Sch-2'!#REF!</f>
        <v>#REF!</v>
      </c>
      <c r="D17" s="467" t="e">
        <f>'Sch-2'!#REF!</f>
        <v>#REF!</v>
      </c>
      <c r="E17" s="369" t="e">
        <f>'Sch-2'!#REF!</f>
        <v>#REF!</v>
      </c>
      <c r="F17" s="369" t="e">
        <f t="shared" ref="F17:F54" si="0">IF(E17=0, "Included", IF(ISERROR(D17*E17), E17, D17*E17))</f>
        <v>#REF!</v>
      </c>
      <c r="G17" s="421"/>
    </row>
    <row r="18" spans="1:7" s="419" customFormat="1" ht="21" customHeight="1">
      <c r="A18" s="467"/>
      <c r="B18" s="467"/>
      <c r="C18" s="467"/>
      <c r="D18" s="467"/>
      <c r="E18" s="369"/>
      <c r="F18" s="369"/>
      <c r="G18" s="421"/>
    </row>
    <row r="19" spans="1:7" s="419" customFormat="1" ht="21" customHeight="1">
      <c r="A19" s="467" t="e">
        <f>'Sch-2'!#REF!</f>
        <v>#REF!</v>
      </c>
      <c r="B19" s="467" t="e">
        <f>'Sch-2'!#REF!</f>
        <v>#REF!</v>
      </c>
      <c r="C19" s="467" t="e">
        <f>'Sch-2'!#REF!</f>
        <v>#REF!</v>
      </c>
      <c r="D19" s="467" t="e">
        <f>'Sch-2'!#REF!</f>
        <v>#REF!</v>
      </c>
      <c r="E19" s="369" t="e">
        <f>'Sch-2'!#REF!</f>
        <v>#REF!</v>
      </c>
      <c r="F19" s="369" t="e">
        <f t="shared" si="0"/>
        <v>#REF!</v>
      </c>
      <c r="G19" s="421"/>
    </row>
    <row r="20" spans="1:7" s="418" customFormat="1" ht="67.5" customHeight="1">
      <c r="A20" s="467"/>
      <c r="B20" s="467"/>
      <c r="C20" s="467"/>
      <c r="D20" s="467"/>
      <c r="E20" s="369"/>
      <c r="F20" s="369"/>
      <c r="G20" s="420"/>
    </row>
    <row r="21" spans="1:7" s="419" customFormat="1" ht="21" customHeight="1">
      <c r="A21" s="467" t="e">
        <f>'Sch-2'!#REF!</f>
        <v>#REF!</v>
      </c>
      <c r="B21" s="467" t="e">
        <f>'Sch-2'!#REF!</f>
        <v>#REF!</v>
      </c>
      <c r="C21" s="467"/>
      <c r="D21" s="467"/>
      <c r="E21" s="369"/>
      <c r="F21" s="369"/>
      <c r="G21" s="421"/>
    </row>
    <row r="22" spans="1:7" s="419" customFormat="1" ht="21" customHeight="1">
      <c r="A22" s="467" t="e">
        <f>'Sch-2'!#REF!</f>
        <v>#REF!</v>
      </c>
      <c r="B22" s="467" t="e">
        <f>'Sch-2'!#REF!</f>
        <v>#REF!</v>
      </c>
      <c r="C22" s="467" t="e">
        <f>'Sch-2'!#REF!</f>
        <v>#REF!</v>
      </c>
      <c r="D22" s="467" t="e">
        <f>'Sch-2'!#REF!</f>
        <v>#REF!</v>
      </c>
      <c r="E22" s="369" t="e">
        <f>'Sch-2'!#REF!</f>
        <v>#REF!</v>
      </c>
      <c r="F22" s="369" t="e">
        <f t="shared" si="0"/>
        <v>#REF!</v>
      </c>
      <c r="G22" s="421"/>
    </row>
    <row r="23" spans="1:7" s="419" customFormat="1" ht="21" customHeight="1">
      <c r="A23" s="467" t="e">
        <f>'Sch-2'!#REF!</f>
        <v>#REF!</v>
      </c>
      <c r="B23" s="467" t="e">
        <f>'Sch-2'!#REF!</f>
        <v>#REF!</v>
      </c>
      <c r="C23" s="467" t="e">
        <f>'Sch-2'!#REF!</f>
        <v>#REF!</v>
      </c>
      <c r="D23" s="467" t="e">
        <f>'Sch-2'!#REF!</f>
        <v>#REF!</v>
      </c>
      <c r="E23" s="369" t="e">
        <f>'Sch-2'!#REF!</f>
        <v>#REF!</v>
      </c>
      <c r="F23" s="369" t="e">
        <f t="shared" si="0"/>
        <v>#REF!</v>
      </c>
      <c r="G23" s="421"/>
    </row>
    <row r="24" spans="1:7" s="418" customFormat="1">
      <c r="A24" s="467"/>
      <c r="B24" s="467"/>
      <c r="C24" s="467"/>
      <c r="D24" s="467"/>
      <c r="E24" s="369"/>
      <c r="F24" s="369"/>
      <c r="G24" s="420"/>
    </row>
    <row r="25" spans="1:7" s="419" customFormat="1" ht="19.5" customHeight="1">
      <c r="A25" s="467" t="e">
        <f>'Sch-2'!#REF!</f>
        <v>#REF!</v>
      </c>
      <c r="B25" s="467" t="e">
        <f>'Sch-2'!#REF!</f>
        <v>#REF!</v>
      </c>
      <c r="C25" s="467"/>
      <c r="D25" s="467"/>
      <c r="E25" s="369"/>
      <c r="F25" s="369"/>
      <c r="G25" s="421"/>
    </row>
    <row r="26" spans="1:7" s="419" customFormat="1" ht="18.75" customHeight="1">
      <c r="A26" s="467" t="e">
        <f>'Sch-2'!#REF!</f>
        <v>#REF!</v>
      </c>
      <c r="B26" s="467" t="e">
        <f>'Sch-2'!#REF!</f>
        <v>#REF!</v>
      </c>
      <c r="C26" s="467" t="e">
        <f>'Sch-2'!#REF!</f>
        <v>#REF!</v>
      </c>
      <c r="D26" s="467" t="e">
        <f>'Sch-2'!#REF!</f>
        <v>#REF!</v>
      </c>
      <c r="E26" s="369" t="e">
        <f>'Sch-2'!#REF!</f>
        <v>#REF!</v>
      </c>
      <c r="F26" s="369" t="e">
        <f t="shared" si="0"/>
        <v>#REF!</v>
      </c>
      <c r="G26" s="421"/>
    </row>
    <row r="27" spans="1:7" s="418" customFormat="1" ht="21.75" customHeight="1">
      <c r="A27" s="467" t="e">
        <f>'Sch-2'!#REF!</f>
        <v>#REF!</v>
      </c>
      <c r="B27" s="467" t="e">
        <f>'Sch-2'!#REF!</f>
        <v>#REF!</v>
      </c>
      <c r="C27" s="467" t="e">
        <f>'Sch-2'!#REF!</f>
        <v>#REF!</v>
      </c>
      <c r="D27" s="467" t="e">
        <f>'Sch-2'!#REF!</f>
        <v>#REF!</v>
      </c>
      <c r="E27" s="369" t="e">
        <f>'Sch-2'!#REF!</f>
        <v>#REF!</v>
      </c>
      <c r="F27" s="369" t="e">
        <f t="shared" si="0"/>
        <v>#REF!</v>
      </c>
      <c r="G27" s="420"/>
    </row>
    <row r="28" spans="1:7" s="419" customFormat="1" ht="17.25" customHeight="1">
      <c r="A28" s="467" t="e">
        <f>'Sch-2'!#REF!</f>
        <v>#REF!</v>
      </c>
      <c r="B28" s="467" t="e">
        <f>'Sch-2'!#REF!</f>
        <v>#REF!</v>
      </c>
      <c r="C28" s="467" t="e">
        <f>'Sch-2'!#REF!</f>
        <v>#REF!</v>
      </c>
      <c r="D28" s="467" t="e">
        <f>'Sch-2'!#REF!</f>
        <v>#REF!</v>
      </c>
      <c r="E28" s="369" t="e">
        <f>'Sch-2'!#REF!</f>
        <v>#REF!</v>
      </c>
      <c r="F28" s="369" t="e">
        <f t="shared" si="0"/>
        <v>#REF!</v>
      </c>
      <c r="G28" s="421"/>
    </row>
    <row r="29" spans="1:7" s="419" customFormat="1" ht="17.25" customHeight="1">
      <c r="A29" s="467" t="e">
        <f>'Sch-2'!#REF!</f>
        <v>#REF!</v>
      </c>
      <c r="B29" s="467" t="e">
        <f>'Sch-2'!#REF!</f>
        <v>#REF!</v>
      </c>
      <c r="C29" s="467" t="e">
        <f>'Sch-2'!#REF!</f>
        <v>#REF!</v>
      </c>
      <c r="D29" s="467" t="e">
        <f>'Sch-2'!#REF!</f>
        <v>#REF!</v>
      </c>
      <c r="E29" s="369" t="e">
        <f>'Sch-2'!#REF!</f>
        <v>#REF!</v>
      </c>
      <c r="F29" s="369" t="e">
        <f t="shared" si="0"/>
        <v>#REF!</v>
      </c>
      <c r="G29" s="421"/>
    </row>
    <row r="30" spans="1:7" s="419" customFormat="1" ht="17.25" customHeight="1">
      <c r="A30" s="467" t="e">
        <f>'Sch-2'!#REF!</f>
        <v>#REF!</v>
      </c>
      <c r="B30" s="467" t="e">
        <f>'Sch-2'!#REF!</f>
        <v>#REF!</v>
      </c>
      <c r="C30" s="467" t="e">
        <f>'Sch-2'!#REF!</f>
        <v>#REF!</v>
      </c>
      <c r="D30" s="467" t="e">
        <f>'Sch-2'!#REF!</f>
        <v>#REF!</v>
      </c>
      <c r="E30" s="369" t="e">
        <f>'Sch-2'!#REF!</f>
        <v>#REF!</v>
      </c>
      <c r="F30" s="369" t="e">
        <f t="shared" si="0"/>
        <v>#REF!</v>
      </c>
      <c r="G30" s="421"/>
    </row>
    <row r="31" spans="1:7" s="419" customFormat="1" ht="17.25" customHeight="1">
      <c r="A31" s="467" t="e">
        <f>'Sch-2'!#REF!</f>
        <v>#REF!</v>
      </c>
      <c r="B31" s="467" t="e">
        <f>'Sch-2'!#REF!</f>
        <v>#REF!</v>
      </c>
      <c r="C31" s="467" t="e">
        <f>'Sch-2'!#REF!</f>
        <v>#REF!</v>
      </c>
      <c r="D31" s="467" t="e">
        <f>'Sch-2'!#REF!</f>
        <v>#REF!</v>
      </c>
      <c r="E31" s="369" t="e">
        <f>'Sch-2'!#REF!</f>
        <v>#REF!</v>
      </c>
      <c r="F31" s="369" t="e">
        <f t="shared" si="0"/>
        <v>#REF!</v>
      </c>
      <c r="G31" s="421"/>
    </row>
    <row r="32" spans="1:7" s="419" customFormat="1" ht="17.25" customHeight="1">
      <c r="A32" s="467"/>
      <c r="B32" s="467"/>
      <c r="C32" s="467"/>
      <c r="D32" s="467"/>
      <c r="E32" s="369"/>
      <c r="F32" s="369"/>
      <c r="G32" s="421"/>
    </row>
    <row r="33" spans="1:7" s="419" customFormat="1" ht="17.25" customHeight="1">
      <c r="A33" s="467" t="e">
        <f>'Sch-2'!#REF!</f>
        <v>#REF!</v>
      </c>
      <c r="B33" s="467" t="e">
        <f>'Sch-2'!#REF!</f>
        <v>#REF!</v>
      </c>
      <c r="C33" s="467"/>
      <c r="D33" s="467"/>
      <c r="E33" s="369"/>
      <c r="F33" s="369"/>
      <c r="G33" s="421"/>
    </row>
    <row r="34" spans="1:7" s="419" customFormat="1" ht="17.25" customHeight="1">
      <c r="A34" s="467" t="e">
        <f>'Sch-2'!#REF!</f>
        <v>#REF!</v>
      </c>
      <c r="B34" s="467" t="e">
        <f>'Sch-2'!#REF!</f>
        <v>#REF!</v>
      </c>
      <c r="C34" s="467" t="e">
        <f>'Sch-2'!#REF!</f>
        <v>#REF!</v>
      </c>
      <c r="D34" s="467" t="e">
        <f>'Sch-2'!#REF!</f>
        <v>#REF!</v>
      </c>
      <c r="E34" s="369" t="e">
        <f>'Sch-2'!#REF!</f>
        <v>#REF!</v>
      </c>
      <c r="F34" s="369" t="e">
        <f t="shared" si="0"/>
        <v>#REF!</v>
      </c>
      <c r="G34" s="421"/>
    </row>
    <row r="35" spans="1:7" s="419" customFormat="1" ht="17.25" customHeight="1">
      <c r="A35" s="467"/>
      <c r="B35" s="467"/>
      <c r="C35" s="467"/>
      <c r="D35" s="467"/>
      <c r="E35" s="369"/>
      <c r="F35" s="369"/>
      <c r="G35" s="421"/>
    </row>
    <row r="36" spans="1:7" s="419" customFormat="1" ht="17.25" customHeight="1">
      <c r="A36" s="467" t="e">
        <f>'Sch-2'!#REF!</f>
        <v>#REF!</v>
      </c>
      <c r="B36" s="467" t="e">
        <f>'Sch-2'!#REF!</f>
        <v>#REF!</v>
      </c>
      <c r="C36" s="467"/>
      <c r="D36" s="467"/>
      <c r="E36" s="369"/>
      <c r="F36" s="369"/>
      <c r="G36" s="421"/>
    </row>
    <row r="37" spans="1:7" s="419" customFormat="1" ht="17.25" customHeight="1">
      <c r="A37" s="467" t="e">
        <f>'Sch-2'!#REF!</f>
        <v>#REF!</v>
      </c>
      <c r="B37" s="467" t="e">
        <f>'Sch-2'!#REF!</f>
        <v>#REF!</v>
      </c>
      <c r="C37" s="467" t="e">
        <f>'Sch-2'!#REF!</f>
        <v>#REF!</v>
      </c>
      <c r="D37" s="467" t="e">
        <f>'Sch-2'!#REF!</f>
        <v>#REF!</v>
      </c>
      <c r="E37" s="369" t="e">
        <f>'Sch-2'!#REF!</f>
        <v>#REF!</v>
      </c>
      <c r="F37" s="369" t="e">
        <f t="shared" si="0"/>
        <v>#REF!</v>
      </c>
      <c r="G37" s="421"/>
    </row>
    <row r="38" spans="1:7" s="419" customFormat="1" ht="17.25" customHeight="1">
      <c r="A38" s="467" t="e">
        <f>'Sch-2'!#REF!</f>
        <v>#REF!</v>
      </c>
      <c r="B38" s="467" t="e">
        <f>'Sch-2'!#REF!</f>
        <v>#REF!</v>
      </c>
      <c r="C38" s="467" t="e">
        <f>'Sch-2'!#REF!</f>
        <v>#REF!</v>
      </c>
      <c r="D38" s="467" t="e">
        <f>'Sch-2'!#REF!</f>
        <v>#REF!</v>
      </c>
      <c r="E38" s="369" t="e">
        <f>'Sch-2'!#REF!</f>
        <v>#REF!</v>
      </c>
      <c r="F38" s="369" t="e">
        <f t="shared" si="0"/>
        <v>#REF!</v>
      </c>
      <c r="G38" s="421"/>
    </row>
    <row r="39" spans="1:7" s="419" customFormat="1" ht="17.25" customHeight="1">
      <c r="A39" s="467" t="e">
        <f>'Sch-2'!#REF!</f>
        <v>#REF!</v>
      </c>
      <c r="B39" s="467" t="e">
        <f>'Sch-2'!#REF!</f>
        <v>#REF!</v>
      </c>
      <c r="C39" s="467" t="e">
        <f>'Sch-2'!#REF!</f>
        <v>#REF!</v>
      </c>
      <c r="D39" s="467" t="e">
        <f>'Sch-2'!#REF!</f>
        <v>#REF!</v>
      </c>
      <c r="E39" s="369" t="e">
        <f>'Sch-2'!#REF!</f>
        <v>#REF!</v>
      </c>
      <c r="F39" s="369" t="e">
        <f t="shared" si="0"/>
        <v>#REF!</v>
      </c>
      <c r="G39" s="421"/>
    </row>
    <row r="40" spans="1:7" s="419" customFormat="1" ht="17.25" customHeight="1">
      <c r="A40" s="467" t="e">
        <f>'Sch-2'!#REF!</f>
        <v>#REF!</v>
      </c>
      <c r="B40" s="467" t="e">
        <f>'Sch-2'!#REF!</f>
        <v>#REF!</v>
      </c>
      <c r="C40" s="467" t="e">
        <f>'Sch-2'!#REF!</f>
        <v>#REF!</v>
      </c>
      <c r="D40" s="467" t="e">
        <f>'Sch-2'!#REF!</f>
        <v>#REF!</v>
      </c>
      <c r="E40" s="369" t="e">
        <f>'Sch-2'!#REF!</f>
        <v>#REF!</v>
      </c>
      <c r="F40" s="369" t="e">
        <f t="shared" si="0"/>
        <v>#REF!</v>
      </c>
      <c r="G40" s="421"/>
    </row>
    <row r="41" spans="1:7" s="419" customFormat="1" ht="17.25" customHeight="1">
      <c r="A41" s="467"/>
      <c r="B41" s="467"/>
      <c r="C41" s="467"/>
      <c r="D41" s="467"/>
      <c r="E41" s="369"/>
      <c r="F41" s="369"/>
      <c r="G41" s="421"/>
    </row>
    <row r="42" spans="1:7" s="419" customFormat="1" ht="17.25" customHeight="1">
      <c r="A42" s="467" t="e">
        <f>'Sch-2'!#REF!</f>
        <v>#REF!</v>
      </c>
      <c r="B42" s="467" t="e">
        <f>'Sch-2'!#REF!</f>
        <v>#REF!</v>
      </c>
      <c r="C42" s="467"/>
      <c r="D42" s="467"/>
      <c r="E42" s="369"/>
      <c r="F42" s="369"/>
      <c r="G42" s="421"/>
    </row>
    <row r="43" spans="1:7" s="419" customFormat="1" ht="17.25" customHeight="1">
      <c r="A43" s="467" t="e">
        <f>'Sch-2'!#REF!</f>
        <v>#REF!</v>
      </c>
      <c r="B43" s="467" t="e">
        <f>'Sch-2'!#REF!</f>
        <v>#REF!</v>
      </c>
      <c r="C43" s="467" t="e">
        <f>'Sch-2'!#REF!</f>
        <v>#REF!</v>
      </c>
      <c r="D43" s="467" t="e">
        <f>'Sch-2'!#REF!</f>
        <v>#REF!</v>
      </c>
      <c r="E43" s="369" t="e">
        <f>'Sch-2'!#REF!</f>
        <v>#REF!</v>
      </c>
      <c r="F43" s="369" t="e">
        <f t="shared" si="0"/>
        <v>#REF!</v>
      </c>
      <c r="G43" s="421"/>
    </row>
    <row r="44" spans="1:7" s="419" customFormat="1" ht="17.25" customHeight="1">
      <c r="A44" s="467" t="e">
        <f>'Sch-2'!#REF!</f>
        <v>#REF!</v>
      </c>
      <c r="B44" s="467" t="e">
        <f>'Sch-2'!#REF!</f>
        <v>#REF!</v>
      </c>
      <c r="C44" s="467" t="e">
        <f>'Sch-2'!#REF!</f>
        <v>#REF!</v>
      </c>
      <c r="D44" s="467" t="e">
        <f>'Sch-2'!#REF!</f>
        <v>#REF!</v>
      </c>
      <c r="E44" s="369" t="e">
        <f>'Sch-2'!#REF!</f>
        <v>#REF!</v>
      </c>
      <c r="F44" s="369" t="e">
        <f t="shared" si="0"/>
        <v>#REF!</v>
      </c>
      <c r="G44" s="421"/>
    </row>
    <row r="45" spans="1:7" s="419" customFormat="1" ht="17.25" customHeight="1">
      <c r="A45" s="467" t="e">
        <f>'Sch-2'!#REF!</f>
        <v>#REF!</v>
      </c>
      <c r="B45" s="467" t="e">
        <f>'Sch-2'!#REF!</f>
        <v>#REF!</v>
      </c>
      <c r="C45" s="467" t="e">
        <f>'Sch-2'!#REF!</f>
        <v>#REF!</v>
      </c>
      <c r="D45" s="467" t="e">
        <f>'Sch-2'!#REF!</f>
        <v>#REF!</v>
      </c>
      <c r="E45" s="369" t="e">
        <f>'Sch-2'!#REF!</f>
        <v>#REF!</v>
      </c>
      <c r="F45" s="369" t="e">
        <f t="shared" si="0"/>
        <v>#REF!</v>
      </c>
      <c r="G45" s="421"/>
    </row>
    <row r="46" spans="1:7" s="419" customFormat="1" ht="17.25" customHeight="1">
      <c r="A46" s="467" t="e">
        <f>'Sch-2'!#REF!</f>
        <v>#REF!</v>
      </c>
      <c r="B46" s="467" t="e">
        <f>'Sch-2'!#REF!</f>
        <v>#REF!</v>
      </c>
      <c r="C46" s="467" t="e">
        <f>'Sch-2'!#REF!</f>
        <v>#REF!</v>
      </c>
      <c r="D46" s="467" t="e">
        <f>'Sch-2'!#REF!</f>
        <v>#REF!</v>
      </c>
      <c r="E46" s="369" t="e">
        <f>'Sch-2'!#REF!</f>
        <v>#REF!</v>
      </c>
      <c r="F46" s="369" t="e">
        <f t="shared" si="0"/>
        <v>#REF!</v>
      </c>
      <c r="G46" s="421"/>
    </row>
    <row r="47" spans="1:7" s="419" customFormat="1" ht="17.25" customHeight="1">
      <c r="A47" s="467" t="e">
        <f>'Sch-2'!#REF!</f>
        <v>#REF!</v>
      </c>
      <c r="B47" s="467" t="e">
        <f>'Sch-2'!#REF!</f>
        <v>#REF!</v>
      </c>
      <c r="C47" s="467" t="e">
        <f>'Sch-2'!#REF!</f>
        <v>#REF!</v>
      </c>
      <c r="D47" s="467" t="e">
        <f>'Sch-2'!#REF!</f>
        <v>#REF!</v>
      </c>
      <c r="E47" s="369" t="e">
        <f>'Sch-2'!#REF!</f>
        <v>#REF!</v>
      </c>
      <c r="F47" s="369" t="e">
        <f t="shared" si="0"/>
        <v>#REF!</v>
      </c>
      <c r="G47" s="421"/>
    </row>
    <row r="48" spans="1:7" s="419" customFormat="1" ht="17.25" customHeight="1">
      <c r="A48" s="467" t="e">
        <f>'Sch-2'!#REF!</f>
        <v>#REF!</v>
      </c>
      <c r="B48" s="467" t="e">
        <f>'Sch-2'!#REF!</f>
        <v>#REF!</v>
      </c>
      <c r="C48" s="467" t="e">
        <f>'Sch-2'!#REF!</f>
        <v>#REF!</v>
      </c>
      <c r="D48" s="467" t="e">
        <f>'Sch-2'!#REF!</f>
        <v>#REF!</v>
      </c>
      <c r="E48" s="369" t="e">
        <f>'Sch-2'!#REF!</f>
        <v>#REF!</v>
      </c>
      <c r="F48" s="369" t="e">
        <f t="shared" si="0"/>
        <v>#REF!</v>
      </c>
      <c r="G48" s="421"/>
    </row>
    <row r="49" spans="1:7" s="419" customFormat="1" ht="17.25" customHeight="1">
      <c r="A49" s="467" t="e">
        <f>'Sch-2'!#REF!</f>
        <v>#REF!</v>
      </c>
      <c r="B49" s="467" t="e">
        <f>'Sch-2'!#REF!</f>
        <v>#REF!</v>
      </c>
      <c r="C49" s="467" t="e">
        <f>'Sch-2'!#REF!</f>
        <v>#REF!</v>
      </c>
      <c r="D49" s="467" t="e">
        <f>'Sch-2'!#REF!</f>
        <v>#REF!</v>
      </c>
      <c r="E49" s="369" t="e">
        <f>'Sch-2'!#REF!</f>
        <v>#REF!</v>
      </c>
      <c r="F49" s="369" t="e">
        <f t="shared" si="0"/>
        <v>#REF!</v>
      </c>
      <c r="G49" s="421"/>
    </row>
    <row r="50" spans="1:7" s="419" customFormat="1" ht="17.25" customHeight="1">
      <c r="A50" s="467" t="e">
        <f>'Sch-2'!#REF!</f>
        <v>#REF!</v>
      </c>
      <c r="B50" s="467" t="e">
        <f>'Sch-2'!#REF!</f>
        <v>#REF!</v>
      </c>
      <c r="C50" s="467" t="e">
        <f>'Sch-2'!#REF!</f>
        <v>#REF!</v>
      </c>
      <c r="D50" s="467" t="e">
        <f>'Sch-2'!#REF!</f>
        <v>#REF!</v>
      </c>
      <c r="E50" s="369" t="e">
        <f>'Sch-2'!#REF!</f>
        <v>#REF!</v>
      </c>
      <c r="F50" s="369" t="e">
        <f t="shared" si="0"/>
        <v>#REF!</v>
      </c>
      <c r="G50" s="421"/>
    </row>
    <row r="51" spans="1:7" s="419" customFormat="1" ht="17.25" customHeight="1">
      <c r="A51" s="467"/>
      <c r="B51" s="467"/>
      <c r="C51" s="467"/>
      <c r="D51" s="467"/>
      <c r="E51" s="369"/>
      <c r="F51" s="369"/>
      <c r="G51" s="421"/>
    </row>
    <row r="52" spans="1:7" s="419" customFormat="1" ht="17.25" customHeight="1">
      <c r="A52" s="467" t="e">
        <f>'Sch-2'!#REF!</f>
        <v>#REF!</v>
      </c>
      <c r="B52" s="467" t="e">
        <f>'Sch-2'!#REF!</f>
        <v>#REF!</v>
      </c>
      <c r="C52" s="467"/>
      <c r="D52" s="467"/>
      <c r="E52" s="369"/>
      <c r="F52" s="369"/>
      <c r="G52" s="421"/>
    </row>
    <row r="53" spans="1:7" s="419" customFormat="1" ht="17.25" customHeight="1">
      <c r="A53" s="467"/>
      <c r="B53" s="467" t="e">
        <f>'Sch-2'!#REF!</f>
        <v>#REF!</v>
      </c>
      <c r="C53" s="467" t="e">
        <f>'Sch-2'!#REF!</f>
        <v>#REF!</v>
      </c>
      <c r="D53" s="467" t="e">
        <f>'Sch-2'!#REF!</f>
        <v>#REF!</v>
      </c>
      <c r="E53" s="369" t="e">
        <f>'Sch-2'!#REF!</f>
        <v>#REF!</v>
      </c>
      <c r="F53" s="369" t="e">
        <f>IF(E53=0, "Included", IF(ISERROR(D53*E53), E53, D53*E53))</f>
        <v>#REF!</v>
      </c>
      <c r="G53" s="421"/>
    </row>
    <row r="54" spans="1:7" s="419" customFormat="1" ht="17.25" customHeight="1">
      <c r="A54" s="467" t="e">
        <f>'Sch-2'!#REF!</f>
        <v>#REF!</v>
      </c>
      <c r="B54" s="467" t="e">
        <f>'Sch-2'!#REF!</f>
        <v>#REF!</v>
      </c>
      <c r="C54" s="467" t="e">
        <f>'Sch-2'!#REF!</f>
        <v>#REF!</v>
      </c>
      <c r="D54" s="467" t="e">
        <f>'Sch-2'!#REF!</f>
        <v>#REF!</v>
      </c>
      <c r="E54" s="369" t="e">
        <f>'Sch-2'!#REF!</f>
        <v>#REF!</v>
      </c>
      <c r="F54" s="369" t="e">
        <f t="shared" si="0"/>
        <v>#REF!</v>
      </c>
      <c r="G54" s="421"/>
    </row>
    <row r="55" spans="1:7" s="419" customFormat="1" ht="17.25" customHeight="1">
      <c r="A55" s="467" t="e">
        <f>'Sch-2'!#REF!</f>
        <v>#REF!</v>
      </c>
      <c r="B55" s="467" t="e">
        <f>'Sch-2'!#REF!</f>
        <v>#REF!</v>
      </c>
      <c r="C55" s="467" t="e">
        <f>'Sch-2'!#REF!</f>
        <v>#REF!</v>
      </c>
      <c r="D55" s="467" t="e">
        <f>'Sch-2'!#REF!</f>
        <v>#REF!</v>
      </c>
      <c r="E55" s="369" t="e">
        <f>'Sch-2'!#REF!</f>
        <v>#REF!</v>
      </c>
      <c r="F55" s="369" t="e">
        <f>IF(E55=0, "Included", IF(ISERROR(D55*E55), E55, D55*E55))</f>
        <v>#REF!</v>
      </c>
      <c r="G55" s="421"/>
    </row>
    <row r="56" spans="1:7" ht="27.95" customHeight="1">
      <c r="A56" s="426"/>
      <c r="B56" s="381" t="s">
        <v>155</v>
      </c>
      <c r="C56" s="381"/>
      <c r="D56" s="381"/>
      <c r="E56" s="367"/>
      <c r="F56" s="367" t="e">
        <f>SUM(F16:F55)</f>
        <v>#REF!</v>
      </c>
    </row>
    <row r="57" spans="1:7" ht="27.95" customHeight="1">
      <c r="A57" s="854"/>
      <c r="B57" s="360"/>
      <c r="C57" s="360"/>
      <c r="D57" s="360"/>
      <c r="E57" s="361"/>
      <c r="F57" s="361"/>
    </row>
    <row r="58" spans="1:7" ht="27.95" customHeight="1">
      <c r="A58" s="853"/>
      <c r="B58" s="430"/>
      <c r="C58" s="3"/>
      <c r="D58" s="3"/>
      <c r="E58" s="3"/>
      <c r="F58" s="3"/>
    </row>
    <row r="59" spans="1:7" ht="27.95" customHeight="1">
      <c r="A59" s="33" t="s">
        <v>120</v>
      </c>
      <c r="B59" s="102" t="str">
        <f>'Sch-1'!F28</f>
        <v>--2025</v>
      </c>
      <c r="C59" s="12"/>
      <c r="D59" s="34"/>
      <c r="E59" s="1"/>
      <c r="F59" s="1"/>
    </row>
    <row r="60" spans="1:7" ht="27.95" customHeight="1">
      <c r="A60" s="33" t="s">
        <v>121</v>
      </c>
      <c r="B60" s="102" t="str">
        <f>'Sch-1'!F29</f>
        <v/>
      </c>
      <c r="C60" s="1"/>
      <c r="D60" s="34" t="s">
        <v>122</v>
      </c>
      <c r="E60" s="174" t="str">
        <f>'Sch-1'!M29</f>
        <v/>
      </c>
      <c r="F60" s="1"/>
    </row>
    <row r="61" spans="1:7" ht="27.95" customHeight="1">
      <c r="A61" s="187"/>
      <c r="B61" s="186"/>
      <c r="C61" s="180"/>
      <c r="D61" s="34" t="s">
        <v>123</v>
      </c>
      <c r="E61" s="174" t="str">
        <f>'Sch-1'!M30</f>
        <v/>
      </c>
      <c r="F61" s="180"/>
    </row>
    <row r="62" spans="1:7" ht="27.95" customHeight="1">
      <c r="A62" s="33"/>
      <c r="B62" s="102"/>
      <c r="C62" s="12"/>
      <c r="D62" s="34"/>
      <c r="E62" s="1"/>
      <c r="F62" s="1"/>
    </row>
    <row r="100" spans="1:41" s="172" customFormat="1">
      <c r="A100" s="855"/>
      <c r="B100" s="855"/>
      <c r="C100" s="855"/>
      <c r="D100" s="855"/>
      <c r="E100" s="855"/>
      <c r="F100" s="855"/>
      <c r="H100" s="35"/>
      <c r="I100" s="35"/>
      <c r="J100" s="35"/>
      <c r="K100" s="35"/>
      <c r="L100" s="35"/>
      <c r="M100" s="35"/>
      <c r="N100" s="1"/>
      <c r="O100" s="35"/>
      <c r="P100" s="35"/>
      <c r="Q100" s="35"/>
      <c r="R100" s="74"/>
      <c r="S100" s="74"/>
      <c r="T100" s="74"/>
      <c r="U100" s="74"/>
      <c r="V100" s="74"/>
      <c r="W100" s="74"/>
      <c r="X100" s="74"/>
      <c r="Y100" s="74"/>
      <c r="Z100" s="74"/>
      <c r="AA100" s="74"/>
      <c r="AB100" s="74"/>
      <c r="AC100" s="74"/>
      <c r="AD100" s="74"/>
      <c r="AE100" s="74"/>
      <c r="AF100" s="74"/>
      <c r="AG100" s="74"/>
      <c r="AH100" s="74"/>
      <c r="AI100" s="74"/>
      <c r="AJ100" s="74"/>
      <c r="AK100" s="74"/>
      <c r="AL100" s="35"/>
      <c r="AM100" s="35"/>
      <c r="AN100" s="35"/>
      <c r="AO100" s="35"/>
    </row>
    <row r="101" spans="1:41" s="172" customFormat="1">
      <c r="A101" s="855"/>
      <c r="B101" s="855"/>
      <c r="C101" s="855"/>
      <c r="D101" s="855"/>
      <c r="E101" s="855"/>
      <c r="F101" s="855"/>
      <c r="H101" s="35"/>
      <c r="I101" s="35"/>
      <c r="J101" s="35"/>
      <c r="K101" s="35"/>
      <c r="L101" s="35"/>
      <c r="M101" s="35"/>
      <c r="N101" s="1"/>
      <c r="O101" s="35"/>
      <c r="P101" s="35"/>
      <c r="Q101" s="35"/>
      <c r="R101" s="74"/>
      <c r="S101" s="74"/>
      <c r="T101" s="74"/>
      <c r="U101" s="74"/>
      <c r="V101" s="74"/>
      <c r="W101" s="74"/>
      <c r="X101" s="74"/>
      <c r="Y101" s="74"/>
      <c r="Z101" s="74"/>
      <c r="AA101" s="74"/>
      <c r="AB101" s="74"/>
      <c r="AC101" s="74"/>
      <c r="AD101" s="74"/>
      <c r="AE101" s="74"/>
      <c r="AF101" s="74"/>
      <c r="AG101" s="74"/>
      <c r="AH101" s="74"/>
      <c r="AI101" s="74"/>
      <c r="AJ101" s="74"/>
      <c r="AK101" s="74"/>
      <c r="AL101" s="35"/>
      <c r="AM101" s="35"/>
      <c r="AN101" s="35"/>
      <c r="AO101" s="35"/>
    </row>
    <row r="102" spans="1:41" s="172" customFormat="1">
      <c r="A102" s="855"/>
      <c r="B102" s="855"/>
      <c r="C102" s="855"/>
      <c r="D102" s="855"/>
      <c r="E102" s="855"/>
      <c r="F102" s="855"/>
      <c r="H102" s="35"/>
      <c r="I102" s="35"/>
      <c r="J102" s="35"/>
      <c r="K102" s="35"/>
      <c r="L102" s="35"/>
      <c r="M102" s="35"/>
      <c r="N102" s="1"/>
      <c r="O102" s="35"/>
      <c r="P102" s="35"/>
      <c r="Q102" s="35"/>
      <c r="R102" s="74"/>
      <c r="S102" s="74"/>
      <c r="T102" s="74"/>
      <c r="U102" s="74"/>
      <c r="V102" s="74"/>
      <c r="W102" s="74"/>
      <c r="X102" s="74"/>
      <c r="Y102" s="74"/>
      <c r="Z102" s="74"/>
      <c r="AA102" s="74"/>
      <c r="AB102" s="74"/>
      <c r="AC102" s="74"/>
      <c r="AD102" s="74"/>
      <c r="AE102" s="74"/>
      <c r="AF102" s="74"/>
      <c r="AG102" s="74"/>
      <c r="AH102" s="74"/>
      <c r="AI102" s="74"/>
      <c r="AJ102" s="74"/>
      <c r="AK102" s="74"/>
      <c r="AL102" s="35"/>
      <c r="AM102" s="35"/>
      <c r="AN102" s="35"/>
      <c r="AO102" s="35"/>
    </row>
    <row r="103" spans="1:41" s="172" customFormat="1">
      <c r="A103" s="855"/>
      <c r="B103" s="855"/>
      <c r="C103" s="855"/>
      <c r="D103" s="855"/>
      <c r="E103" s="855"/>
      <c r="F103" s="855"/>
      <c r="H103" s="35"/>
      <c r="I103" s="35"/>
      <c r="J103" s="35"/>
      <c r="K103" s="35"/>
      <c r="L103" s="35"/>
      <c r="M103" s="35"/>
      <c r="N103" s="1"/>
      <c r="O103" s="35"/>
      <c r="P103" s="35"/>
      <c r="Q103" s="35"/>
      <c r="R103" s="74"/>
      <c r="S103" s="74"/>
      <c r="T103" s="74"/>
      <c r="U103" s="74"/>
      <c r="V103" s="74"/>
      <c r="W103" s="74"/>
      <c r="X103" s="74"/>
      <c r="Y103" s="74"/>
      <c r="Z103" s="74"/>
      <c r="AA103" s="74"/>
      <c r="AB103" s="74"/>
      <c r="AC103" s="74"/>
      <c r="AD103" s="74"/>
      <c r="AE103" s="74"/>
      <c r="AF103" s="74"/>
      <c r="AG103" s="74"/>
      <c r="AH103" s="74"/>
      <c r="AI103" s="74"/>
      <c r="AJ103" s="74"/>
      <c r="AK103" s="74"/>
      <c r="AL103" s="35"/>
      <c r="AM103" s="35"/>
      <c r="AN103" s="35"/>
      <c r="AO103" s="35"/>
    </row>
    <row r="104" spans="1:41" s="172" customFormat="1">
      <c r="A104" s="855"/>
      <c r="B104" s="855"/>
      <c r="C104" s="855"/>
      <c r="D104" s="855"/>
      <c r="E104" s="855"/>
      <c r="F104" s="855"/>
      <c r="H104" s="35"/>
      <c r="I104" s="35"/>
      <c r="J104" s="35"/>
      <c r="K104" s="35"/>
      <c r="L104" s="35"/>
      <c r="M104" s="35"/>
      <c r="N104" s="1"/>
      <c r="O104" s="35"/>
      <c r="P104" s="35"/>
      <c r="Q104" s="35"/>
      <c r="R104" s="74"/>
      <c r="S104" s="74"/>
      <c r="T104" s="74"/>
      <c r="U104" s="74"/>
      <c r="V104" s="74"/>
      <c r="W104" s="74"/>
      <c r="X104" s="74"/>
      <c r="Y104" s="74"/>
      <c r="Z104" s="74"/>
      <c r="AA104" s="74"/>
      <c r="AB104" s="74"/>
      <c r="AC104" s="74"/>
      <c r="AD104" s="74"/>
      <c r="AE104" s="74"/>
      <c r="AF104" s="74"/>
      <c r="AG104" s="74"/>
      <c r="AH104" s="74"/>
      <c r="AI104" s="74"/>
      <c r="AJ104" s="74"/>
      <c r="AK104" s="74"/>
      <c r="AL104" s="35"/>
      <c r="AM104" s="35"/>
      <c r="AN104" s="35"/>
      <c r="AO104" s="35"/>
    </row>
    <row r="105" spans="1:41" s="172" customFormat="1">
      <c r="A105" s="855"/>
      <c r="B105" s="855"/>
      <c r="C105" s="855"/>
      <c r="D105" s="855"/>
      <c r="E105" s="855"/>
      <c r="F105" s="855"/>
      <c r="H105" s="35"/>
      <c r="I105" s="35"/>
      <c r="J105" s="35"/>
      <c r="K105" s="35"/>
      <c r="L105" s="35"/>
      <c r="M105" s="35"/>
      <c r="N105" s="1"/>
      <c r="O105" s="35"/>
      <c r="P105" s="35"/>
      <c r="Q105" s="35"/>
      <c r="R105" s="74"/>
      <c r="S105" s="74"/>
      <c r="T105" s="74"/>
      <c r="U105" s="74"/>
      <c r="V105" s="74"/>
      <c r="W105" s="74"/>
      <c r="X105" s="74"/>
      <c r="Y105" s="74"/>
      <c r="Z105" s="74"/>
      <c r="AA105" s="74"/>
      <c r="AB105" s="74"/>
      <c r="AC105" s="74"/>
      <c r="AD105" s="74"/>
      <c r="AE105" s="74"/>
      <c r="AF105" s="74"/>
      <c r="AG105" s="74"/>
      <c r="AH105" s="74"/>
      <c r="AI105" s="74"/>
      <c r="AJ105" s="74"/>
      <c r="AK105" s="74"/>
      <c r="AL105" s="35"/>
      <c r="AM105" s="35"/>
      <c r="AN105" s="35"/>
      <c r="AO105" s="35"/>
    </row>
    <row r="106" spans="1:41" s="172" customFormat="1">
      <c r="A106" s="855"/>
      <c r="B106" s="855"/>
      <c r="C106" s="855"/>
      <c r="D106" s="855"/>
      <c r="E106" s="855"/>
      <c r="F106" s="855"/>
      <c r="H106" s="35"/>
      <c r="I106" s="35"/>
      <c r="J106" s="35"/>
      <c r="K106" s="35"/>
      <c r="L106" s="35"/>
      <c r="M106" s="35"/>
      <c r="N106" s="1"/>
      <c r="O106" s="35"/>
      <c r="P106" s="35"/>
      <c r="Q106" s="35"/>
      <c r="R106" s="74"/>
      <c r="S106" s="74"/>
      <c r="T106" s="74"/>
      <c r="U106" s="74"/>
      <c r="V106" s="74"/>
      <c r="W106" s="74"/>
      <c r="X106" s="74"/>
      <c r="Y106" s="74"/>
      <c r="Z106" s="74"/>
      <c r="AA106" s="74"/>
      <c r="AB106" s="74"/>
      <c r="AC106" s="74"/>
      <c r="AD106" s="74"/>
      <c r="AE106" s="74"/>
      <c r="AF106" s="74"/>
      <c r="AG106" s="74"/>
      <c r="AH106" s="74"/>
      <c r="AI106" s="74"/>
      <c r="AJ106" s="74"/>
      <c r="AK106" s="74"/>
      <c r="AL106" s="35"/>
      <c r="AM106" s="35"/>
      <c r="AN106" s="35"/>
      <c r="AO106" s="35"/>
    </row>
    <row r="107" spans="1:41" s="172" customFormat="1">
      <c r="A107" s="855"/>
      <c r="B107" s="855"/>
      <c r="C107" s="855"/>
      <c r="D107" s="855"/>
      <c r="E107" s="855"/>
      <c r="F107" s="855"/>
      <c r="H107" s="35"/>
      <c r="I107" s="35"/>
      <c r="J107" s="35"/>
      <c r="K107" s="35"/>
      <c r="L107" s="35"/>
      <c r="M107" s="35"/>
      <c r="N107" s="1"/>
      <c r="O107" s="35"/>
      <c r="P107" s="35"/>
      <c r="Q107" s="35"/>
      <c r="R107" s="74"/>
      <c r="S107" s="74"/>
      <c r="T107" s="74"/>
      <c r="U107" s="74"/>
      <c r="V107" s="74"/>
      <c r="W107" s="74"/>
      <c r="X107" s="74"/>
      <c r="Y107" s="74"/>
      <c r="Z107" s="74"/>
      <c r="AA107" s="74"/>
      <c r="AB107" s="74"/>
      <c r="AC107" s="74"/>
      <c r="AD107" s="74"/>
      <c r="AE107" s="74"/>
      <c r="AF107" s="74"/>
      <c r="AG107" s="74"/>
      <c r="AH107" s="74"/>
      <c r="AI107" s="74"/>
      <c r="AJ107" s="74"/>
      <c r="AK107" s="74"/>
      <c r="AL107" s="35"/>
      <c r="AM107" s="35"/>
      <c r="AN107" s="35"/>
      <c r="AO107" s="35"/>
    </row>
    <row r="108" spans="1:41" s="172" customFormat="1">
      <c r="A108" s="855"/>
      <c r="B108" s="855"/>
      <c r="C108" s="855"/>
      <c r="D108" s="855"/>
      <c r="E108" s="855"/>
      <c r="F108" s="855"/>
      <c r="H108" s="35"/>
      <c r="I108" s="35"/>
      <c r="J108" s="35"/>
      <c r="K108" s="35"/>
      <c r="L108" s="35"/>
      <c r="M108" s="35"/>
      <c r="N108" s="1"/>
      <c r="O108" s="35"/>
      <c r="P108" s="35"/>
      <c r="Q108" s="35"/>
      <c r="R108" s="74"/>
      <c r="S108" s="74"/>
      <c r="T108" s="74"/>
      <c r="U108" s="74"/>
      <c r="V108" s="74"/>
      <c r="W108" s="74"/>
      <c r="X108" s="74"/>
      <c r="Y108" s="74"/>
      <c r="Z108" s="74"/>
      <c r="AA108" s="74"/>
      <c r="AB108" s="74"/>
      <c r="AC108" s="74"/>
      <c r="AD108" s="74"/>
      <c r="AE108" s="74"/>
      <c r="AF108" s="74"/>
      <c r="AG108" s="74"/>
      <c r="AH108" s="74"/>
      <c r="AI108" s="74"/>
      <c r="AJ108" s="74"/>
      <c r="AK108" s="74"/>
      <c r="AL108" s="35"/>
      <c r="AM108" s="35"/>
      <c r="AN108" s="35"/>
      <c r="AO108" s="35"/>
    </row>
    <row r="109" spans="1:41" s="172" customFormat="1">
      <c r="A109" s="855"/>
      <c r="B109" s="855"/>
      <c r="C109" s="855"/>
      <c r="D109" s="855"/>
      <c r="E109" s="855"/>
      <c r="F109" s="855"/>
      <c r="H109" s="35"/>
      <c r="I109" s="35"/>
      <c r="J109" s="35"/>
      <c r="K109" s="35"/>
      <c r="L109" s="35"/>
      <c r="M109" s="35"/>
      <c r="N109" s="1"/>
      <c r="O109" s="35"/>
      <c r="P109" s="35"/>
      <c r="Q109" s="35"/>
      <c r="R109" s="74"/>
      <c r="S109" s="74"/>
      <c r="T109" s="74"/>
      <c r="U109" s="74"/>
      <c r="V109" s="74"/>
      <c r="W109" s="74"/>
      <c r="X109" s="74"/>
      <c r="Y109" s="74"/>
      <c r="Z109" s="74"/>
      <c r="AA109" s="74"/>
      <c r="AB109" s="74"/>
      <c r="AC109" s="74"/>
      <c r="AD109" s="74"/>
      <c r="AE109" s="74"/>
      <c r="AF109" s="74"/>
      <c r="AG109" s="74"/>
      <c r="AH109" s="74"/>
      <c r="AI109" s="74"/>
      <c r="AJ109" s="74"/>
      <c r="AK109" s="74"/>
      <c r="AL109" s="35"/>
      <c r="AM109" s="35"/>
      <c r="AN109" s="35"/>
      <c r="AO109" s="35"/>
    </row>
    <row r="110" spans="1:41" s="172" customFormat="1">
      <c r="A110" s="855"/>
      <c r="B110" s="855"/>
      <c r="C110" s="855"/>
      <c r="D110" s="855"/>
      <c r="E110" s="855"/>
      <c r="F110" s="855"/>
      <c r="H110" s="35"/>
      <c r="I110" s="35"/>
      <c r="J110" s="35"/>
      <c r="K110" s="35"/>
      <c r="L110" s="35"/>
      <c r="M110" s="35"/>
      <c r="N110" s="1"/>
      <c r="O110" s="35"/>
      <c r="P110" s="35"/>
      <c r="Q110" s="35"/>
      <c r="R110" s="74"/>
      <c r="S110" s="74"/>
      <c r="T110" s="74"/>
      <c r="U110" s="74"/>
      <c r="V110" s="74"/>
      <c r="W110" s="74"/>
      <c r="X110" s="74"/>
      <c r="Y110" s="74"/>
      <c r="Z110" s="74"/>
      <c r="AA110" s="74"/>
      <c r="AB110" s="74"/>
      <c r="AC110" s="74"/>
      <c r="AD110" s="74"/>
      <c r="AE110" s="74"/>
      <c r="AF110" s="74"/>
      <c r="AG110" s="74"/>
      <c r="AH110" s="74"/>
      <c r="AI110" s="74"/>
      <c r="AJ110" s="74"/>
      <c r="AK110" s="74"/>
      <c r="AL110" s="35"/>
      <c r="AM110" s="35"/>
      <c r="AN110" s="35"/>
      <c r="AO110" s="35"/>
    </row>
    <row r="111" spans="1:41" s="172" customFormat="1">
      <c r="A111" s="855"/>
      <c r="B111" s="855"/>
      <c r="C111" s="855"/>
      <c r="D111" s="855"/>
      <c r="E111" s="855"/>
      <c r="F111" s="855"/>
      <c r="H111" s="35"/>
      <c r="I111" s="35"/>
      <c r="J111" s="35"/>
      <c r="K111" s="35"/>
      <c r="L111" s="35"/>
      <c r="M111" s="35"/>
      <c r="N111" s="1"/>
      <c r="O111" s="35"/>
      <c r="P111" s="35"/>
      <c r="Q111" s="35"/>
      <c r="R111" s="74"/>
      <c r="S111" s="74"/>
      <c r="T111" s="74"/>
      <c r="U111" s="74"/>
      <c r="V111" s="74"/>
      <c r="W111" s="74"/>
      <c r="X111" s="74"/>
      <c r="Y111" s="74"/>
      <c r="Z111" s="74"/>
      <c r="AA111" s="74"/>
      <c r="AB111" s="74"/>
      <c r="AC111" s="74"/>
      <c r="AD111" s="74"/>
      <c r="AE111" s="74"/>
      <c r="AF111" s="74"/>
      <c r="AG111" s="74"/>
      <c r="AH111" s="74"/>
      <c r="AI111" s="74"/>
      <c r="AJ111" s="74"/>
      <c r="AK111" s="74"/>
      <c r="AL111" s="35"/>
      <c r="AM111" s="35"/>
      <c r="AN111" s="35"/>
      <c r="AO111" s="35"/>
    </row>
    <row r="112" spans="1:41" s="172" customFormat="1">
      <c r="A112" s="855"/>
      <c r="B112" s="855"/>
      <c r="C112" s="855"/>
      <c r="D112" s="855"/>
      <c r="E112" s="855"/>
      <c r="F112" s="855"/>
      <c r="H112" s="35"/>
      <c r="I112" s="35"/>
      <c r="J112" s="35"/>
      <c r="K112" s="35"/>
      <c r="L112" s="35"/>
      <c r="M112" s="35"/>
      <c r="N112" s="1"/>
      <c r="O112" s="35"/>
      <c r="P112" s="35"/>
      <c r="Q112" s="35"/>
      <c r="R112" s="74"/>
      <c r="S112" s="74"/>
      <c r="T112" s="74"/>
      <c r="U112" s="74"/>
      <c r="V112" s="74"/>
      <c r="W112" s="74"/>
      <c r="X112" s="74"/>
      <c r="Y112" s="74"/>
      <c r="Z112" s="74"/>
      <c r="AA112" s="74"/>
      <c r="AB112" s="74"/>
      <c r="AC112" s="74"/>
      <c r="AD112" s="74"/>
      <c r="AE112" s="74"/>
      <c r="AF112" s="74"/>
      <c r="AG112" s="74"/>
      <c r="AH112" s="74"/>
      <c r="AI112" s="74"/>
      <c r="AJ112" s="74"/>
      <c r="AK112" s="74"/>
      <c r="AL112" s="35"/>
      <c r="AM112" s="35"/>
      <c r="AN112" s="35"/>
      <c r="AO112" s="35"/>
    </row>
    <row r="113" spans="1:41" s="172" customFormat="1">
      <c r="A113" s="855"/>
      <c r="B113" s="855"/>
      <c r="C113" s="855"/>
      <c r="D113" s="855"/>
      <c r="E113" s="855"/>
      <c r="F113" s="855"/>
      <c r="H113" s="35"/>
      <c r="I113" s="35"/>
      <c r="J113" s="35"/>
      <c r="K113" s="35"/>
      <c r="L113" s="35"/>
      <c r="M113" s="35"/>
      <c r="N113" s="1"/>
      <c r="O113" s="35"/>
      <c r="P113" s="35"/>
      <c r="Q113" s="35"/>
      <c r="R113" s="74"/>
      <c r="S113" s="74"/>
      <c r="T113" s="74"/>
      <c r="U113" s="74"/>
      <c r="V113" s="74"/>
      <c r="W113" s="74"/>
      <c r="X113" s="74"/>
      <c r="Y113" s="74"/>
      <c r="Z113" s="74"/>
      <c r="AA113" s="74"/>
      <c r="AB113" s="74"/>
      <c r="AC113" s="74"/>
      <c r="AD113" s="74"/>
      <c r="AE113" s="74"/>
      <c r="AF113" s="74"/>
      <c r="AG113" s="74"/>
      <c r="AH113" s="74"/>
      <c r="AI113" s="74"/>
      <c r="AJ113" s="74"/>
      <c r="AK113" s="74"/>
      <c r="AL113" s="35"/>
      <c r="AM113" s="35"/>
      <c r="AN113" s="35"/>
      <c r="AO113" s="35"/>
    </row>
    <row r="114" spans="1:41" s="172" customFormat="1">
      <c r="A114" s="855"/>
      <c r="B114" s="855"/>
      <c r="C114" s="855"/>
      <c r="D114" s="855"/>
      <c r="E114" s="855"/>
      <c r="F114" s="855"/>
      <c r="H114" s="35"/>
      <c r="I114" s="35"/>
      <c r="J114" s="35"/>
      <c r="K114" s="35"/>
      <c r="L114" s="35"/>
      <c r="M114" s="35"/>
      <c r="N114" s="1"/>
      <c r="O114" s="35"/>
      <c r="P114" s="35"/>
      <c r="Q114" s="35"/>
      <c r="R114" s="74"/>
      <c r="S114" s="74"/>
      <c r="T114" s="74"/>
      <c r="U114" s="74"/>
      <c r="V114" s="74"/>
      <c r="W114" s="74"/>
      <c r="X114" s="74"/>
      <c r="Y114" s="74"/>
      <c r="Z114" s="74"/>
      <c r="AA114" s="74"/>
      <c r="AB114" s="74"/>
      <c r="AC114" s="74"/>
      <c r="AD114" s="74"/>
      <c r="AE114" s="74"/>
      <c r="AF114" s="74"/>
      <c r="AG114" s="74"/>
      <c r="AH114" s="74"/>
      <c r="AI114" s="74"/>
      <c r="AJ114" s="74"/>
      <c r="AK114" s="74"/>
      <c r="AL114" s="35"/>
      <c r="AM114" s="35"/>
      <c r="AN114" s="35"/>
      <c r="AO114" s="35"/>
    </row>
    <row r="115" spans="1:41" s="172" customFormat="1">
      <c r="A115" s="855"/>
      <c r="B115" s="855"/>
      <c r="C115" s="855"/>
      <c r="D115" s="855"/>
      <c r="E115" s="855"/>
      <c r="F115" s="855"/>
      <c r="H115" s="35"/>
      <c r="I115" s="35"/>
      <c r="J115" s="35"/>
      <c r="K115" s="35"/>
      <c r="L115" s="35"/>
      <c r="M115" s="35"/>
      <c r="N115" s="1"/>
      <c r="O115" s="35"/>
      <c r="P115" s="35"/>
      <c r="Q115" s="35"/>
      <c r="R115" s="74"/>
      <c r="S115" s="74"/>
      <c r="T115" s="74"/>
      <c r="U115" s="74"/>
      <c r="V115" s="74"/>
      <c r="W115" s="74"/>
      <c r="X115" s="74"/>
      <c r="Y115" s="74"/>
      <c r="Z115" s="74"/>
      <c r="AA115" s="74"/>
      <c r="AB115" s="74"/>
      <c r="AC115" s="74"/>
      <c r="AD115" s="74"/>
      <c r="AE115" s="74"/>
      <c r="AF115" s="74"/>
      <c r="AG115" s="74"/>
      <c r="AH115" s="74"/>
      <c r="AI115" s="74"/>
      <c r="AJ115" s="74"/>
      <c r="AK115" s="74"/>
      <c r="AL115" s="35"/>
      <c r="AM115" s="35"/>
      <c r="AN115" s="35"/>
      <c r="AO115" s="35"/>
    </row>
    <row r="116" spans="1:41" s="172" customFormat="1">
      <c r="A116" s="855"/>
      <c r="B116" s="855"/>
      <c r="C116" s="855"/>
      <c r="D116" s="855"/>
      <c r="E116" s="855"/>
      <c r="F116" s="855"/>
      <c r="H116" s="35"/>
      <c r="I116" s="35"/>
      <c r="J116" s="35"/>
      <c r="K116" s="35"/>
      <c r="L116" s="35"/>
      <c r="M116" s="35"/>
      <c r="N116" s="1"/>
      <c r="O116" s="35"/>
      <c r="P116" s="35"/>
      <c r="Q116" s="35"/>
      <c r="R116" s="74"/>
      <c r="S116" s="74"/>
      <c r="T116" s="74"/>
      <c r="U116" s="74"/>
      <c r="V116" s="74"/>
      <c r="W116" s="74"/>
      <c r="X116" s="74"/>
      <c r="Y116" s="74"/>
      <c r="Z116" s="74"/>
      <c r="AA116" s="74"/>
      <c r="AB116" s="74"/>
      <c r="AC116" s="74"/>
      <c r="AD116" s="74"/>
      <c r="AE116" s="74"/>
      <c r="AF116" s="74"/>
      <c r="AG116" s="74"/>
      <c r="AH116" s="74"/>
      <c r="AI116" s="74"/>
      <c r="AJ116" s="74"/>
      <c r="AK116" s="74"/>
      <c r="AL116" s="35"/>
      <c r="AM116" s="35"/>
      <c r="AN116" s="35"/>
      <c r="AO116" s="35"/>
    </row>
    <row r="117" spans="1:41" s="172" customFormat="1">
      <c r="A117" s="855"/>
      <c r="B117" s="855"/>
      <c r="C117" s="855"/>
      <c r="D117" s="855"/>
      <c r="E117" s="855"/>
      <c r="F117" s="855"/>
      <c r="H117" s="35"/>
      <c r="I117" s="35"/>
      <c r="J117" s="35"/>
      <c r="K117" s="35"/>
      <c r="L117" s="35"/>
      <c r="M117" s="35"/>
      <c r="N117" s="1"/>
      <c r="O117" s="35"/>
      <c r="P117" s="35"/>
      <c r="Q117" s="35"/>
      <c r="R117" s="74"/>
      <c r="S117" s="74"/>
      <c r="T117" s="74"/>
      <c r="U117" s="74"/>
      <c r="V117" s="74"/>
      <c r="W117" s="74"/>
      <c r="X117" s="74"/>
      <c r="Y117" s="74"/>
      <c r="Z117" s="74"/>
      <c r="AA117" s="74"/>
      <c r="AB117" s="74"/>
      <c r="AC117" s="74"/>
      <c r="AD117" s="74"/>
      <c r="AE117" s="74"/>
      <c r="AF117" s="74"/>
      <c r="AG117" s="74"/>
      <c r="AH117" s="74"/>
      <c r="AI117" s="74"/>
      <c r="AJ117" s="74"/>
      <c r="AK117" s="74"/>
      <c r="AL117" s="35"/>
      <c r="AM117" s="35"/>
      <c r="AN117" s="35"/>
      <c r="AO117" s="35"/>
    </row>
    <row r="118" spans="1:41" s="172" customFormat="1">
      <c r="A118" s="855"/>
      <c r="B118" s="855"/>
      <c r="C118" s="855"/>
      <c r="D118" s="855"/>
      <c r="E118" s="855"/>
      <c r="F118" s="855"/>
      <c r="H118" s="35"/>
      <c r="I118" s="35"/>
      <c r="J118" s="35"/>
      <c r="K118" s="35"/>
      <c r="L118" s="35"/>
      <c r="M118" s="35"/>
      <c r="N118" s="1"/>
      <c r="O118" s="35"/>
      <c r="P118" s="35"/>
      <c r="Q118" s="35"/>
      <c r="R118" s="74"/>
      <c r="S118" s="74"/>
      <c r="T118" s="74"/>
      <c r="U118" s="74"/>
      <c r="V118" s="74"/>
      <c r="W118" s="74"/>
      <c r="X118" s="74"/>
      <c r="Y118" s="74"/>
      <c r="Z118" s="74"/>
      <c r="AA118" s="74"/>
      <c r="AB118" s="74"/>
      <c r="AC118" s="74"/>
      <c r="AD118" s="74"/>
      <c r="AE118" s="74"/>
      <c r="AF118" s="74"/>
      <c r="AG118" s="74"/>
      <c r="AH118" s="74"/>
      <c r="AI118" s="74"/>
      <c r="AJ118" s="74"/>
      <c r="AK118" s="74"/>
      <c r="AL118" s="35"/>
      <c r="AM118" s="35"/>
      <c r="AN118" s="35"/>
      <c r="AO118" s="35"/>
    </row>
    <row r="119" spans="1:41" s="172" customFormat="1">
      <c r="A119" s="855"/>
      <c r="B119" s="855"/>
      <c r="C119" s="855"/>
      <c r="D119" s="855"/>
      <c r="E119" s="855"/>
      <c r="F119" s="855"/>
      <c r="H119" s="35"/>
      <c r="I119" s="35"/>
      <c r="J119" s="35"/>
      <c r="K119" s="35"/>
      <c r="L119" s="35"/>
      <c r="M119" s="35"/>
      <c r="N119" s="1"/>
      <c r="O119" s="35"/>
      <c r="P119" s="35"/>
      <c r="Q119" s="35"/>
      <c r="R119" s="74"/>
      <c r="S119" s="74"/>
      <c r="T119" s="74"/>
      <c r="U119" s="74"/>
      <c r="V119" s="74"/>
      <c r="W119" s="74"/>
      <c r="X119" s="74"/>
      <c r="Y119" s="74"/>
      <c r="Z119" s="74"/>
      <c r="AA119" s="74"/>
      <c r="AB119" s="74"/>
      <c r="AC119" s="74"/>
      <c r="AD119" s="74"/>
      <c r="AE119" s="74"/>
      <c r="AF119" s="74"/>
      <c r="AG119" s="74"/>
      <c r="AH119" s="74"/>
      <c r="AI119" s="74"/>
      <c r="AJ119" s="74"/>
      <c r="AK119" s="74"/>
      <c r="AL119" s="35"/>
      <c r="AM119" s="35"/>
      <c r="AN119" s="35"/>
      <c r="AO119" s="35"/>
    </row>
    <row r="120" spans="1:41" s="172" customFormat="1">
      <c r="A120" s="855"/>
      <c r="B120" s="855"/>
      <c r="C120" s="855"/>
      <c r="D120" s="855"/>
      <c r="E120" s="855"/>
      <c r="F120" s="855"/>
      <c r="H120" s="35"/>
      <c r="I120" s="35"/>
      <c r="J120" s="35"/>
      <c r="K120" s="35"/>
      <c r="L120" s="35"/>
      <c r="M120" s="35"/>
      <c r="N120" s="1"/>
      <c r="O120" s="35"/>
      <c r="P120" s="35"/>
      <c r="Q120" s="35"/>
      <c r="R120" s="74"/>
      <c r="S120" s="74"/>
      <c r="T120" s="74"/>
      <c r="U120" s="74"/>
      <c r="V120" s="74"/>
      <c r="W120" s="74"/>
      <c r="X120" s="74"/>
      <c r="Y120" s="74"/>
      <c r="Z120" s="74"/>
      <c r="AA120" s="74"/>
      <c r="AB120" s="74"/>
      <c r="AC120" s="74"/>
      <c r="AD120" s="74"/>
      <c r="AE120" s="74"/>
      <c r="AF120" s="74"/>
      <c r="AG120" s="74"/>
      <c r="AH120" s="74"/>
      <c r="AI120" s="74"/>
      <c r="AJ120" s="74"/>
      <c r="AK120" s="74"/>
      <c r="AL120" s="35"/>
      <c r="AM120" s="35"/>
      <c r="AN120" s="35"/>
      <c r="AO120" s="35"/>
    </row>
    <row r="121" spans="1:41" s="172" customFormat="1">
      <c r="A121" s="855"/>
      <c r="B121" s="855"/>
      <c r="C121" s="855"/>
      <c r="D121" s="855"/>
      <c r="E121" s="855"/>
      <c r="F121" s="855"/>
      <c r="H121" s="35"/>
      <c r="I121" s="35"/>
      <c r="J121" s="35"/>
      <c r="K121" s="35"/>
      <c r="L121" s="35"/>
      <c r="M121" s="35"/>
      <c r="N121" s="1"/>
      <c r="O121" s="35"/>
      <c r="P121" s="35"/>
      <c r="Q121" s="35"/>
      <c r="R121" s="74"/>
      <c r="S121" s="74"/>
      <c r="T121" s="74"/>
      <c r="U121" s="74"/>
      <c r="V121" s="74"/>
      <c r="W121" s="74"/>
      <c r="X121" s="74"/>
      <c r="Y121" s="74"/>
      <c r="Z121" s="74"/>
      <c r="AA121" s="74"/>
      <c r="AB121" s="74"/>
      <c r="AC121" s="74"/>
      <c r="AD121" s="74"/>
      <c r="AE121" s="74"/>
      <c r="AF121" s="74"/>
      <c r="AG121" s="74"/>
      <c r="AH121" s="74"/>
      <c r="AI121" s="74"/>
      <c r="AJ121" s="74"/>
      <c r="AK121" s="74"/>
      <c r="AL121" s="35"/>
      <c r="AM121" s="35"/>
      <c r="AN121" s="35"/>
      <c r="AO121" s="35"/>
    </row>
    <row r="122" spans="1:41" s="172" customFormat="1">
      <c r="A122" s="855"/>
      <c r="B122" s="855"/>
      <c r="C122" s="855"/>
      <c r="D122" s="855"/>
      <c r="E122" s="855"/>
      <c r="F122" s="855"/>
      <c r="H122" s="35"/>
      <c r="I122" s="35"/>
      <c r="J122" s="35"/>
      <c r="K122" s="35"/>
      <c r="L122" s="35"/>
      <c r="M122" s="35"/>
      <c r="N122" s="1"/>
      <c r="O122" s="35"/>
      <c r="P122" s="35"/>
      <c r="Q122" s="35"/>
      <c r="R122" s="74"/>
      <c r="S122" s="74"/>
      <c r="T122" s="74"/>
      <c r="U122" s="74"/>
      <c r="V122" s="74"/>
      <c r="W122" s="74"/>
      <c r="X122" s="74"/>
      <c r="Y122" s="74"/>
      <c r="Z122" s="74"/>
      <c r="AA122" s="74"/>
      <c r="AB122" s="74"/>
      <c r="AC122" s="74"/>
      <c r="AD122" s="74"/>
      <c r="AE122" s="74"/>
      <c r="AF122" s="74"/>
      <c r="AG122" s="74"/>
      <c r="AH122" s="74"/>
      <c r="AI122" s="74"/>
      <c r="AJ122" s="74"/>
      <c r="AK122" s="74"/>
      <c r="AL122" s="35"/>
      <c r="AM122" s="35"/>
      <c r="AN122" s="35"/>
      <c r="AO122" s="35"/>
    </row>
    <row r="123" spans="1:41" s="172" customFormat="1">
      <c r="A123" s="855"/>
      <c r="B123" s="85"/>
      <c r="C123" s="84"/>
      <c r="D123" s="84"/>
      <c r="E123" s="84"/>
      <c r="F123" s="84"/>
      <c r="H123" s="35"/>
      <c r="I123" s="35"/>
      <c r="J123" s="35"/>
      <c r="K123" s="35"/>
      <c r="L123" s="35"/>
      <c r="M123" s="35"/>
      <c r="N123" s="1"/>
      <c r="O123" s="35"/>
      <c r="P123" s="35"/>
      <c r="Q123" s="35"/>
      <c r="R123" s="74"/>
      <c r="S123" s="74"/>
      <c r="T123" s="74"/>
      <c r="U123" s="74"/>
      <c r="V123" s="74"/>
      <c r="W123" s="74"/>
      <c r="X123" s="74"/>
      <c r="Y123" s="74"/>
      <c r="Z123" s="74"/>
      <c r="AA123" s="74"/>
      <c r="AB123" s="74"/>
      <c r="AC123" s="74"/>
      <c r="AD123" s="74"/>
      <c r="AE123" s="74"/>
      <c r="AF123" s="74"/>
      <c r="AG123" s="74"/>
      <c r="AH123" s="74"/>
      <c r="AI123" s="74"/>
      <c r="AJ123" s="74"/>
      <c r="AK123" s="74"/>
      <c r="AL123" s="35"/>
      <c r="AM123" s="35"/>
      <c r="AN123" s="35"/>
      <c r="AO123" s="35"/>
    </row>
    <row r="124" spans="1:41" s="172" customFormat="1">
      <c r="A124" s="855"/>
      <c r="B124" s="85"/>
      <c r="C124" s="84"/>
      <c r="D124" s="84"/>
      <c r="E124" s="84"/>
      <c r="F124" s="84"/>
      <c r="H124" s="35"/>
      <c r="I124" s="35"/>
      <c r="J124" s="35"/>
      <c r="K124" s="35"/>
      <c r="L124" s="35"/>
      <c r="M124" s="35"/>
      <c r="N124" s="1"/>
      <c r="O124" s="35"/>
      <c r="P124" s="35"/>
      <c r="Q124" s="35"/>
      <c r="R124" s="74"/>
      <c r="S124" s="74"/>
      <c r="T124" s="74"/>
      <c r="U124" s="74"/>
      <c r="V124" s="74"/>
      <c r="W124" s="74"/>
      <c r="X124" s="74"/>
      <c r="Y124" s="74"/>
      <c r="Z124" s="74"/>
      <c r="AA124" s="74"/>
      <c r="AB124" s="74"/>
      <c r="AC124" s="74"/>
      <c r="AD124" s="74"/>
      <c r="AE124" s="74"/>
      <c r="AF124" s="74"/>
      <c r="AG124" s="74"/>
      <c r="AH124" s="74"/>
      <c r="AI124" s="74"/>
      <c r="AJ124" s="74"/>
      <c r="AK124" s="74"/>
      <c r="AL124" s="35"/>
      <c r="AM124" s="35"/>
      <c r="AN124" s="35"/>
      <c r="AO124" s="35"/>
    </row>
    <row r="125" spans="1:41" s="172" customFormat="1">
      <c r="A125" s="855"/>
      <c r="B125" s="85"/>
      <c r="C125" s="84"/>
      <c r="D125" s="84"/>
      <c r="E125" s="84"/>
      <c r="F125" s="84"/>
      <c r="H125" s="35"/>
      <c r="I125" s="35"/>
      <c r="J125" s="35"/>
      <c r="K125" s="35"/>
      <c r="L125" s="35"/>
      <c r="M125" s="35"/>
      <c r="N125" s="1"/>
      <c r="O125" s="35"/>
      <c r="P125" s="35"/>
      <c r="Q125" s="35"/>
      <c r="R125" s="74"/>
      <c r="S125" s="74"/>
      <c r="T125" s="74"/>
      <c r="U125" s="74"/>
      <c r="V125" s="74"/>
      <c r="W125" s="74"/>
      <c r="X125" s="74"/>
      <c r="Y125" s="74"/>
      <c r="Z125" s="74"/>
      <c r="AA125" s="74"/>
      <c r="AB125" s="74"/>
      <c r="AC125" s="74"/>
      <c r="AD125" s="74"/>
      <c r="AE125" s="74"/>
      <c r="AF125" s="74"/>
      <c r="AG125" s="74"/>
      <c r="AH125" s="74"/>
      <c r="AI125" s="74"/>
      <c r="AJ125" s="74"/>
      <c r="AK125" s="74"/>
      <c r="AL125" s="35"/>
      <c r="AM125" s="35"/>
      <c r="AN125" s="35"/>
      <c r="AO125" s="35"/>
    </row>
    <row r="126" spans="1:41" s="172" customFormat="1">
      <c r="A126" s="855"/>
      <c r="B126" s="85"/>
      <c r="C126" s="84"/>
      <c r="D126" s="84"/>
      <c r="E126" s="84"/>
      <c r="F126" s="84"/>
      <c r="H126" s="35"/>
      <c r="I126" s="35"/>
      <c r="J126" s="35"/>
      <c r="K126" s="35"/>
      <c r="L126" s="35"/>
      <c r="M126" s="35"/>
      <c r="N126" s="1"/>
      <c r="O126" s="35"/>
      <c r="P126" s="35"/>
      <c r="Q126" s="35"/>
      <c r="R126" s="74"/>
      <c r="S126" s="74"/>
      <c r="T126" s="74"/>
      <c r="U126" s="74"/>
      <c r="V126" s="74"/>
      <c r="W126" s="74"/>
      <c r="X126" s="74"/>
      <c r="Y126" s="74"/>
      <c r="Z126" s="74"/>
      <c r="AA126" s="74"/>
      <c r="AB126" s="74"/>
      <c r="AC126" s="74"/>
      <c r="AD126" s="74"/>
      <c r="AE126" s="74"/>
      <c r="AF126" s="74"/>
      <c r="AG126" s="74"/>
      <c r="AH126" s="74"/>
      <c r="AI126" s="74"/>
      <c r="AJ126" s="74"/>
      <c r="AK126" s="74"/>
      <c r="AL126" s="35"/>
      <c r="AM126" s="35"/>
      <c r="AN126" s="35"/>
      <c r="AO126" s="35"/>
    </row>
    <row r="127" spans="1:41" s="172" customFormat="1">
      <c r="A127" s="855"/>
      <c r="B127" s="85"/>
      <c r="C127" s="84"/>
      <c r="D127" s="84"/>
      <c r="E127" s="84"/>
      <c r="F127" s="84"/>
      <c r="H127" s="35"/>
      <c r="I127" s="35"/>
      <c r="J127" s="35"/>
      <c r="K127" s="35"/>
      <c r="L127" s="35"/>
      <c r="M127" s="35"/>
      <c r="N127" s="1"/>
      <c r="O127" s="35"/>
      <c r="P127" s="35"/>
      <c r="Q127" s="35"/>
      <c r="R127" s="74"/>
      <c r="S127" s="74"/>
      <c r="T127" s="74"/>
      <c r="U127" s="74"/>
      <c r="V127" s="74"/>
      <c r="W127" s="74"/>
      <c r="X127" s="74"/>
      <c r="Y127" s="74"/>
      <c r="Z127" s="74"/>
      <c r="AA127" s="74"/>
      <c r="AB127" s="74"/>
      <c r="AC127" s="74"/>
      <c r="AD127" s="74"/>
      <c r="AE127" s="74"/>
      <c r="AF127" s="74"/>
      <c r="AG127" s="74"/>
      <c r="AH127" s="74"/>
      <c r="AI127" s="74"/>
      <c r="AJ127" s="74"/>
      <c r="AK127" s="74"/>
      <c r="AL127" s="35"/>
      <c r="AM127" s="35"/>
      <c r="AN127" s="35"/>
      <c r="AO127" s="35"/>
    </row>
    <row r="128" spans="1:41" s="172" customFormat="1">
      <c r="A128" s="855"/>
      <c r="B128" s="85"/>
      <c r="C128" s="84"/>
      <c r="D128" s="84"/>
      <c r="E128" s="84"/>
      <c r="F128" s="84"/>
      <c r="H128" s="35"/>
      <c r="I128" s="35"/>
      <c r="J128" s="35"/>
      <c r="K128" s="35"/>
      <c r="L128" s="35"/>
      <c r="M128" s="35"/>
      <c r="N128" s="1"/>
      <c r="O128" s="35"/>
      <c r="P128" s="35"/>
      <c r="Q128" s="35"/>
      <c r="R128" s="74"/>
      <c r="S128" s="74"/>
      <c r="T128" s="74"/>
      <c r="U128" s="74"/>
      <c r="V128" s="74"/>
      <c r="W128" s="74"/>
      <c r="X128" s="74"/>
      <c r="Y128" s="74"/>
      <c r="Z128" s="74"/>
      <c r="AA128" s="74"/>
      <c r="AB128" s="74"/>
      <c r="AC128" s="74"/>
      <c r="AD128" s="74"/>
      <c r="AE128" s="74"/>
      <c r="AF128" s="74"/>
      <c r="AG128" s="74"/>
      <c r="AH128" s="74"/>
      <c r="AI128" s="74"/>
      <c r="AJ128" s="74"/>
      <c r="AK128" s="74"/>
      <c r="AL128" s="35"/>
      <c r="AM128" s="35"/>
      <c r="AN128" s="35"/>
      <c r="AO128" s="35"/>
    </row>
    <row r="129" spans="1:41" s="172" customFormat="1">
      <c r="A129" s="855"/>
      <c r="B129" s="85"/>
      <c r="C129" s="84"/>
      <c r="D129" s="84"/>
      <c r="E129" s="84"/>
      <c r="F129" s="84"/>
      <c r="H129" s="35"/>
      <c r="I129" s="35"/>
      <c r="J129" s="35"/>
      <c r="K129" s="35"/>
      <c r="L129" s="35"/>
      <c r="M129" s="35"/>
      <c r="N129" s="1"/>
      <c r="O129" s="35"/>
      <c r="P129" s="35"/>
      <c r="Q129" s="35"/>
      <c r="R129" s="74"/>
      <c r="S129" s="74"/>
      <c r="T129" s="74"/>
      <c r="U129" s="74"/>
      <c r="V129" s="74"/>
      <c r="W129" s="74"/>
      <c r="X129" s="74"/>
      <c r="Y129" s="74"/>
      <c r="Z129" s="74"/>
      <c r="AA129" s="74"/>
      <c r="AB129" s="74"/>
      <c r="AC129" s="74"/>
      <c r="AD129" s="74"/>
      <c r="AE129" s="74"/>
      <c r="AF129" s="74"/>
      <c r="AG129" s="74"/>
      <c r="AH129" s="74"/>
      <c r="AI129" s="74"/>
      <c r="AJ129" s="74"/>
      <c r="AK129" s="74"/>
      <c r="AL129" s="35"/>
      <c r="AM129" s="35"/>
      <c r="AN129" s="35"/>
      <c r="AO129" s="35"/>
    </row>
    <row r="130" spans="1:41" s="172" customFormat="1">
      <c r="A130" s="855"/>
      <c r="B130" s="85"/>
      <c r="C130" s="84"/>
      <c r="D130" s="84"/>
      <c r="E130" s="84"/>
      <c r="F130" s="84"/>
      <c r="H130" s="35"/>
      <c r="I130" s="35"/>
      <c r="J130" s="35"/>
      <c r="K130" s="35"/>
      <c r="L130" s="35"/>
      <c r="M130" s="35"/>
      <c r="N130" s="1"/>
      <c r="O130" s="35"/>
      <c r="P130" s="35"/>
      <c r="Q130" s="35"/>
      <c r="R130" s="74"/>
      <c r="S130" s="74"/>
      <c r="T130" s="74"/>
      <c r="U130" s="74"/>
      <c r="V130" s="74"/>
      <c r="W130" s="74"/>
      <c r="X130" s="74"/>
      <c r="Y130" s="74"/>
      <c r="Z130" s="74"/>
      <c r="AA130" s="74"/>
      <c r="AB130" s="74"/>
      <c r="AC130" s="74"/>
      <c r="AD130" s="74"/>
      <c r="AE130" s="74"/>
      <c r="AF130" s="74"/>
      <c r="AG130" s="74"/>
      <c r="AH130" s="74"/>
      <c r="AI130" s="74"/>
      <c r="AJ130" s="74"/>
      <c r="AK130" s="74"/>
      <c r="AL130" s="35"/>
      <c r="AM130" s="35"/>
      <c r="AN130" s="35"/>
      <c r="AO130" s="35"/>
    </row>
    <row r="131" spans="1:41" s="172" customFormat="1">
      <c r="A131" s="855"/>
      <c r="B131" s="85"/>
      <c r="C131" s="84"/>
      <c r="D131" s="84"/>
      <c r="E131" s="84"/>
      <c r="F131" s="84"/>
      <c r="H131" s="35"/>
      <c r="I131" s="35"/>
      <c r="J131" s="35"/>
      <c r="K131" s="35"/>
      <c r="L131" s="35"/>
      <c r="M131" s="35"/>
      <c r="N131" s="1"/>
      <c r="O131" s="35"/>
      <c r="P131" s="35"/>
      <c r="Q131" s="35"/>
      <c r="R131" s="74"/>
      <c r="S131" s="74"/>
      <c r="T131" s="74"/>
      <c r="U131" s="74"/>
      <c r="V131" s="74"/>
      <c r="W131" s="74"/>
      <c r="X131" s="74"/>
      <c r="Y131" s="74"/>
      <c r="Z131" s="74"/>
      <c r="AA131" s="74"/>
      <c r="AB131" s="74"/>
      <c r="AC131" s="74"/>
      <c r="AD131" s="74"/>
      <c r="AE131" s="74"/>
      <c r="AF131" s="74"/>
      <c r="AG131" s="74"/>
      <c r="AH131" s="74"/>
      <c r="AI131" s="74"/>
      <c r="AJ131" s="74"/>
      <c r="AK131" s="74"/>
      <c r="AL131" s="35"/>
      <c r="AM131" s="35"/>
      <c r="AN131" s="35"/>
      <c r="AO131" s="35"/>
    </row>
    <row r="132" spans="1:41" s="172" customFormat="1">
      <c r="A132" s="855"/>
      <c r="B132" s="85"/>
      <c r="C132" s="84"/>
      <c r="D132" s="84"/>
      <c r="E132" s="84"/>
      <c r="F132" s="84"/>
      <c r="H132" s="35"/>
      <c r="I132" s="35"/>
      <c r="J132" s="35"/>
      <c r="K132" s="35"/>
      <c r="L132" s="35"/>
      <c r="M132" s="35"/>
      <c r="N132" s="1"/>
      <c r="O132" s="35"/>
      <c r="P132" s="35"/>
      <c r="Q132" s="35"/>
      <c r="R132" s="74"/>
      <c r="S132" s="74"/>
      <c r="T132" s="74"/>
      <c r="U132" s="74"/>
      <c r="V132" s="74"/>
      <c r="W132" s="74"/>
      <c r="X132" s="74"/>
      <c r="Y132" s="74"/>
      <c r="Z132" s="74"/>
      <c r="AA132" s="74"/>
      <c r="AB132" s="74"/>
      <c r="AC132" s="74"/>
      <c r="AD132" s="74"/>
      <c r="AE132" s="74"/>
      <c r="AF132" s="74"/>
      <c r="AG132" s="74"/>
      <c r="AH132" s="74"/>
      <c r="AI132" s="74"/>
      <c r="AJ132" s="74"/>
      <c r="AK132" s="74"/>
      <c r="AL132" s="35"/>
      <c r="AM132" s="35"/>
      <c r="AN132" s="35"/>
      <c r="AO132" s="35"/>
    </row>
    <row r="133" spans="1:41" s="172" customFormat="1">
      <c r="A133" s="855"/>
      <c r="B133" s="85"/>
      <c r="C133" s="84"/>
      <c r="D133" s="84"/>
      <c r="E133" s="84"/>
      <c r="F133" s="84"/>
      <c r="H133" s="35"/>
      <c r="I133" s="35"/>
      <c r="J133" s="35"/>
      <c r="K133" s="35"/>
      <c r="L133" s="35"/>
      <c r="M133" s="35"/>
      <c r="N133" s="1"/>
      <c r="O133" s="35"/>
      <c r="P133" s="35"/>
      <c r="Q133" s="35"/>
      <c r="R133" s="74"/>
      <c r="S133" s="74"/>
      <c r="T133" s="74"/>
      <c r="U133" s="74"/>
      <c r="V133" s="74"/>
      <c r="W133" s="74"/>
      <c r="X133" s="74"/>
      <c r="Y133" s="74"/>
      <c r="Z133" s="74"/>
      <c r="AA133" s="74"/>
      <c r="AB133" s="74"/>
      <c r="AC133" s="74"/>
      <c r="AD133" s="74"/>
      <c r="AE133" s="74"/>
      <c r="AF133" s="74"/>
      <c r="AG133" s="74"/>
      <c r="AH133" s="74"/>
      <c r="AI133" s="74"/>
      <c r="AJ133" s="74"/>
      <c r="AK133" s="74"/>
      <c r="AL133" s="35"/>
      <c r="AM133" s="35"/>
      <c r="AN133" s="35"/>
      <c r="AO133" s="35"/>
    </row>
    <row r="134" spans="1:41" s="172" customFormat="1">
      <c r="A134" s="855"/>
      <c r="B134" s="85"/>
      <c r="C134" s="84"/>
      <c r="D134" s="84"/>
      <c r="E134" s="84"/>
      <c r="F134" s="84"/>
      <c r="H134" s="35"/>
      <c r="I134" s="35"/>
      <c r="J134" s="35"/>
      <c r="K134" s="35"/>
      <c r="L134" s="35"/>
      <c r="M134" s="35"/>
      <c r="N134" s="1"/>
      <c r="O134" s="35"/>
      <c r="P134" s="35"/>
      <c r="Q134" s="35"/>
      <c r="R134" s="74"/>
      <c r="S134" s="74"/>
      <c r="T134" s="74"/>
      <c r="U134" s="74"/>
      <c r="V134" s="74"/>
      <c r="W134" s="74"/>
      <c r="X134" s="74"/>
      <c r="Y134" s="74"/>
      <c r="Z134" s="74"/>
      <c r="AA134" s="74"/>
      <c r="AB134" s="74"/>
      <c r="AC134" s="74"/>
      <c r="AD134" s="74"/>
      <c r="AE134" s="74"/>
      <c r="AF134" s="74"/>
      <c r="AG134" s="74"/>
      <c r="AH134" s="74"/>
      <c r="AI134" s="74"/>
      <c r="AJ134" s="74"/>
      <c r="AK134" s="74"/>
      <c r="AL134" s="35"/>
      <c r="AM134" s="35"/>
      <c r="AN134" s="35"/>
      <c r="AO134" s="35"/>
    </row>
    <row r="135" spans="1:41" s="172" customFormat="1">
      <c r="A135" s="855"/>
      <c r="B135" s="85"/>
      <c r="C135" s="84"/>
      <c r="D135" s="84"/>
      <c r="E135" s="84"/>
      <c r="F135" s="84"/>
      <c r="H135" s="35"/>
      <c r="I135" s="35"/>
      <c r="J135" s="35"/>
      <c r="K135" s="35"/>
      <c r="L135" s="35"/>
      <c r="M135" s="35"/>
      <c r="N135" s="1"/>
      <c r="O135" s="35"/>
      <c r="P135" s="35"/>
      <c r="Q135" s="35"/>
      <c r="R135" s="74"/>
      <c r="S135" s="74"/>
      <c r="T135" s="74"/>
      <c r="U135" s="74"/>
      <c r="V135" s="74"/>
      <c r="W135" s="74"/>
      <c r="X135" s="74"/>
      <c r="Y135" s="74"/>
      <c r="Z135" s="74"/>
      <c r="AA135" s="74"/>
      <c r="AB135" s="74"/>
      <c r="AC135" s="74"/>
      <c r="AD135" s="74"/>
      <c r="AE135" s="74"/>
      <c r="AF135" s="74"/>
      <c r="AG135" s="74"/>
      <c r="AH135" s="74"/>
      <c r="AI135" s="74"/>
      <c r="AJ135" s="74"/>
      <c r="AK135" s="74"/>
      <c r="AL135" s="35"/>
      <c r="AM135" s="35"/>
      <c r="AN135" s="35"/>
      <c r="AO135" s="35"/>
    </row>
    <row r="136" spans="1:41" s="172" customFormat="1">
      <c r="A136" s="855"/>
      <c r="B136" s="85"/>
      <c r="C136" s="84"/>
      <c r="D136" s="84"/>
      <c r="E136" s="84"/>
      <c r="F136" s="84"/>
      <c r="H136" s="35"/>
      <c r="I136" s="35"/>
      <c r="J136" s="35"/>
      <c r="K136" s="35"/>
      <c r="L136" s="35"/>
      <c r="M136" s="35"/>
      <c r="N136" s="1"/>
      <c r="O136" s="35"/>
      <c r="P136" s="35"/>
      <c r="Q136" s="35"/>
      <c r="R136" s="74"/>
      <c r="S136" s="74"/>
      <c r="T136" s="74"/>
      <c r="U136" s="74"/>
      <c r="V136" s="74"/>
      <c r="W136" s="74"/>
      <c r="X136" s="74"/>
      <c r="Y136" s="74"/>
      <c r="Z136" s="74"/>
      <c r="AA136" s="74"/>
      <c r="AB136" s="74"/>
      <c r="AC136" s="74"/>
      <c r="AD136" s="74"/>
      <c r="AE136" s="74"/>
      <c r="AF136" s="74"/>
      <c r="AG136" s="74"/>
      <c r="AH136" s="74"/>
      <c r="AI136" s="74"/>
      <c r="AJ136" s="74"/>
      <c r="AK136" s="74"/>
      <c r="AL136" s="35"/>
      <c r="AM136" s="35"/>
      <c r="AN136" s="35"/>
      <c r="AO136" s="35"/>
    </row>
    <row r="137" spans="1:41" s="172" customFormat="1">
      <c r="A137" s="855"/>
      <c r="B137" s="85"/>
      <c r="C137" s="84"/>
      <c r="D137" s="84"/>
      <c r="E137" s="84"/>
      <c r="F137" s="84"/>
      <c r="H137" s="35"/>
      <c r="I137" s="35"/>
      <c r="J137" s="35"/>
      <c r="K137" s="35"/>
      <c r="L137" s="35"/>
      <c r="M137" s="35"/>
      <c r="N137" s="1"/>
      <c r="O137" s="35"/>
      <c r="P137" s="35"/>
      <c r="Q137" s="35"/>
      <c r="R137" s="74"/>
      <c r="S137" s="74"/>
      <c r="T137" s="74"/>
      <c r="U137" s="74"/>
      <c r="V137" s="74"/>
      <c r="W137" s="74"/>
      <c r="X137" s="74"/>
      <c r="Y137" s="74"/>
      <c r="Z137" s="74"/>
      <c r="AA137" s="74"/>
      <c r="AB137" s="74"/>
      <c r="AC137" s="74"/>
      <c r="AD137" s="74"/>
      <c r="AE137" s="74"/>
      <c r="AF137" s="74"/>
      <c r="AG137" s="74"/>
      <c r="AH137" s="74"/>
      <c r="AI137" s="74"/>
      <c r="AJ137" s="74"/>
      <c r="AK137" s="74"/>
      <c r="AL137" s="35"/>
      <c r="AM137" s="35"/>
      <c r="AN137" s="35"/>
      <c r="AO137" s="35"/>
    </row>
    <row r="138" spans="1:41" s="172" customFormat="1">
      <c r="A138" s="855"/>
      <c r="B138" s="85"/>
      <c r="C138" s="84"/>
      <c r="D138" s="84"/>
      <c r="E138" s="84"/>
      <c r="F138" s="84"/>
      <c r="H138" s="35"/>
      <c r="I138" s="35"/>
      <c r="J138" s="35"/>
      <c r="K138" s="35"/>
      <c r="L138" s="35"/>
      <c r="M138" s="35"/>
      <c r="N138" s="1"/>
      <c r="O138" s="35"/>
      <c r="P138" s="35"/>
      <c r="Q138" s="35"/>
      <c r="R138" s="74"/>
      <c r="S138" s="74"/>
      <c r="T138" s="74"/>
      <c r="U138" s="74"/>
      <c r="V138" s="74"/>
      <c r="W138" s="74"/>
      <c r="X138" s="74"/>
      <c r="Y138" s="74"/>
      <c r="Z138" s="74"/>
      <c r="AA138" s="74"/>
      <c r="AB138" s="74"/>
      <c r="AC138" s="74"/>
      <c r="AD138" s="74"/>
      <c r="AE138" s="74"/>
      <c r="AF138" s="74"/>
      <c r="AG138" s="74"/>
      <c r="AH138" s="74"/>
      <c r="AI138" s="74"/>
      <c r="AJ138" s="74"/>
      <c r="AK138" s="74"/>
      <c r="AL138" s="35"/>
      <c r="AM138" s="35"/>
      <c r="AN138" s="35"/>
      <c r="AO138" s="35"/>
    </row>
    <row r="139" spans="1:41" s="172" customFormat="1">
      <c r="A139" s="855"/>
      <c r="B139" s="85"/>
      <c r="C139" s="84"/>
      <c r="D139" s="84"/>
      <c r="E139" s="84"/>
      <c r="F139" s="84"/>
      <c r="H139" s="35"/>
      <c r="I139" s="35"/>
      <c r="J139" s="35"/>
      <c r="K139" s="35"/>
      <c r="L139" s="35"/>
      <c r="M139" s="35"/>
      <c r="N139" s="1"/>
      <c r="O139" s="35"/>
      <c r="P139" s="35"/>
      <c r="Q139" s="35"/>
      <c r="R139" s="74"/>
      <c r="S139" s="74"/>
      <c r="T139" s="74"/>
      <c r="U139" s="74"/>
      <c r="V139" s="74"/>
      <c r="W139" s="74"/>
      <c r="X139" s="74"/>
      <c r="Y139" s="74"/>
      <c r="Z139" s="74"/>
      <c r="AA139" s="74"/>
      <c r="AB139" s="74"/>
      <c r="AC139" s="74"/>
      <c r="AD139" s="74"/>
      <c r="AE139" s="74"/>
      <c r="AF139" s="74"/>
      <c r="AG139" s="74"/>
      <c r="AH139" s="74"/>
      <c r="AI139" s="74"/>
      <c r="AJ139" s="74"/>
      <c r="AK139" s="74"/>
      <c r="AL139" s="35"/>
      <c r="AM139" s="35"/>
      <c r="AN139" s="35"/>
      <c r="AO139" s="35"/>
    </row>
    <row r="140" spans="1:41" s="172" customFormat="1">
      <c r="A140" s="855"/>
      <c r="B140" s="85"/>
      <c r="C140" s="84"/>
      <c r="D140" s="84"/>
      <c r="E140" s="84"/>
      <c r="F140" s="84"/>
      <c r="H140" s="35"/>
      <c r="I140" s="35"/>
      <c r="J140" s="35"/>
      <c r="K140" s="35"/>
      <c r="L140" s="35"/>
      <c r="M140" s="35"/>
      <c r="N140" s="1"/>
      <c r="O140" s="35"/>
      <c r="P140" s="35"/>
      <c r="Q140" s="35"/>
      <c r="R140" s="74"/>
      <c r="S140" s="74"/>
      <c r="T140" s="74"/>
      <c r="U140" s="74"/>
      <c r="V140" s="74"/>
      <c r="W140" s="74"/>
      <c r="X140" s="74"/>
      <c r="Y140" s="74"/>
      <c r="Z140" s="74"/>
      <c r="AA140" s="74"/>
      <c r="AB140" s="74"/>
      <c r="AC140" s="74"/>
      <c r="AD140" s="74"/>
      <c r="AE140" s="74"/>
      <c r="AF140" s="74"/>
      <c r="AG140" s="74"/>
      <c r="AH140" s="74"/>
      <c r="AI140" s="74"/>
      <c r="AJ140" s="74"/>
      <c r="AK140" s="74"/>
      <c r="AL140" s="35"/>
      <c r="AM140" s="35"/>
      <c r="AN140" s="35"/>
      <c r="AO140" s="35"/>
    </row>
  </sheetData>
  <sheetProtection sheet="1" objects="1" scenarios="1" formatColumns="0" formatRows="0" selectLockedCells="1"/>
  <customSheetViews>
    <customSheetView guid="{B48B8B4C-A880-453D-8729-90D004BEF0D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7043F04C-1FA3-449D-BEB8-4AC08DF68A5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7F1A5DE7-1043-4C11-AB2C-CC6BC6A0F48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75D87FDD-0292-4E5A-8E8F-63018B0093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8" type="noConversion"/>
  <conditionalFormatting sqref="E16:E55">
    <cfRule type="expression" dxfId="9" priority="1" stopIfTrue="1">
      <formula>D16&gt;0</formula>
    </cfRule>
  </conditionalFormatting>
  <printOptions horizontalCentered="1"/>
  <pageMargins left="0.51181102362204722" right="0.26" top="0.4" bottom="0.44" header="0.25" footer="0.24"/>
  <pageSetup paperSize="9" orientation="portrait" horizontalDpi="300" verticalDpi="300" r:id="rId21"/>
  <headerFooter alignWithMargins="0">
    <oddFooter>&amp;R&amp;"Book Antiqua,Bold"&amp;10Schedule-2/ Page &amp;P of &amp;N</oddFooter>
  </headerFooter>
  <colBreaks count="1" manualBreakCount="1">
    <brk id="6" max="1048575" man="1"/>
  </colBreaks>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31</vt:i4>
      </vt:variant>
    </vt:vector>
  </HeadingPairs>
  <TitlesOfParts>
    <vt:vector size="56" baseType="lpstr">
      <vt:lpstr>Basic</vt:lpstr>
      <vt:lpstr>Cover</vt:lpstr>
      <vt:lpstr>Instructions</vt:lpstr>
      <vt:lpstr>Names of Bidder</vt:lpstr>
      <vt:lpstr>Sch-1</vt:lpstr>
      <vt:lpstr>Sch-1 dis</vt:lpstr>
      <vt:lpstr>Sch-2</vt:lpstr>
      <vt:lpstr>Sch-3 </vt:lpstr>
      <vt:lpstr>Sch-2 Dis</vt:lpstr>
      <vt:lpstr>Sch-3 Dis</vt:lpstr>
      <vt:lpstr>Sch-4</vt:lpstr>
      <vt:lpstr>Sch-5</vt:lpstr>
      <vt:lpstr>Sch-5 Dis</vt:lpstr>
      <vt:lpstr>Sch-6</vt:lpstr>
      <vt:lpstr>Sch-7</vt:lpstr>
      <vt:lpstr>Sch-7 Dis</vt:lpstr>
      <vt:lpstr>Octroi</vt:lpstr>
      <vt:lpstr>Entry Tax</vt:lpstr>
      <vt:lpstr>Other Taxes &amp; Duties</vt:lpstr>
      <vt:lpstr>Bid Form </vt:lpstr>
      <vt:lpstr>Q &amp; C (2)</vt:lpstr>
      <vt:lpstr>Q &amp; C</vt:lpstr>
      <vt:lpstr>N to W</vt:lpstr>
      <vt:lpstr>Sheet1</vt:lpstr>
      <vt:lpstr>Sheet3</vt:lpstr>
      <vt:lpstr>'Bid Form '!Print_Area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'Sch-5'!Print_Area</vt:lpstr>
      <vt:lpstr>'Sch-5 Dis'!Print_Area</vt:lpstr>
      <vt:lpstr>'Sch-6'!Print_Area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Shilpa P K {शिल्पा पी.के.}</cp:lastModifiedBy>
  <cp:revision/>
  <dcterms:created xsi:type="dcterms:W3CDTF">2001-07-26T10:23:15Z</dcterms:created>
  <dcterms:modified xsi:type="dcterms:W3CDTF">2025-06-02T07:07:29Z</dcterms:modified>
  <cp:category/>
  <cp:contentStatus/>
</cp:coreProperties>
</file>