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827"/>
  <workbookPr codeName="ThisWorkbook" hidePivotFieldList="1" defaultThemeVersion="124226"/>
  <mc:AlternateContent xmlns:mc="http://schemas.openxmlformats.org/markup-compatibility/2006">
    <mc:Choice Requires="x15">
      <x15ac:absPath xmlns:x15ac="http://schemas.microsoft.com/office/spreadsheetml/2010/11/ac" url="D:\JAIPUR CNM 60016885\Bay extension works\1004346 - AIS Bay extension under RTM Route\Substation Package SS-02\"/>
    </mc:Choice>
  </mc:AlternateContent>
  <xr:revisionPtr revIDLastSave="0" documentId="13_ncr:1_{7AB7F587-019A-4E48-AAE4-72CE75EC08FA}" xr6:coauthVersionLast="47" xr6:coauthVersionMax="47" xr10:uidLastSave="{00000000-0000-0000-0000-000000000000}"/>
  <workbookProtection workbookAlgorithmName="SHA-512" workbookHashValue="gSQBUsmosQ5c7cNxtpvNMqEdgwyhscbC2eVTSJqvcpN3r+V27boIKt+iIkUn3dNi/4PdRhkRTrVceYn5JWRhPA==" workbookSaltValue="3GPqasZKBxWmjXWKt8u8PQ==" workbookSpinCount="100000" lockStructure="1"/>
  <bookViews>
    <workbookView xWindow="-120" yWindow="-120" windowWidth="29040" windowHeight="15720" tabRatio="699" firstSheet="1" activeTab="22" xr2:uid="{00000000-000D-0000-FFFF-FFFF00000000}"/>
  </bookViews>
  <sheets>
    <sheet name="Basic" sheetId="1" state="hidden" r:id="rId1"/>
    <sheet name="Cover" sheetId="2" r:id="rId2"/>
    <sheet name="Instructions" sheetId="3" state="hidden" r:id="rId3"/>
    <sheet name="Names of Bidder" sheetId="4" r:id="rId4"/>
    <sheet name="Sch-1" sheetId="5" r:id="rId5"/>
    <sheet name="Sch-1 dis" sheetId="6" state="hidden" r:id="rId6"/>
    <sheet name="Sch-2" sheetId="7" r:id="rId7"/>
    <sheet name="Sch-2 Dis" sheetId="8" state="hidden" r:id="rId8"/>
    <sheet name="Sch-3 " sheetId="9" r:id="rId9"/>
    <sheet name="Sch-3 Dis" sheetId="10" state="hidden" r:id="rId10"/>
    <sheet name="Sch-4" sheetId="11" r:id="rId11"/>
    <sheet name="Sch-4b" sheetId="12" state="hidden" r:id="rId12"/>
    <sheet name="Sch-5" sheetId="13" r:id="rId13"/>
    <sheet name="Sch-5 Dis" sheetId="14" state="hidden" r:id="rId14"/>
    <sheet name="Sch-6" sheetId="15" r:id="rId15"/>
    <sheet name="Sch-6 After Discount" sheetId="16" r:id="rId16"/>
    <sheet name="Sch-7" sheetId="17" r:id="rId17"/>
    <sheet name="Sch-7 Dis" sheetId="18" state="hidden" r:id="rId18"/>
    <sheet name="Discount" sheetId="19" r:id="rId19"/>
    <sheet name="Octroi" sheetId="20" state="hidden" r:id="rId20"/>
    <sheet name="Entry Tax" sheetId="21" state="hidden" r:id="rId21"/>
    <sheet name="Other Taxes &amp; Duties" sheetId="22" state="hidden" r:id="rId22"/>
    <sheet name="Bid Form 2nd Envelope" sheetId="23" r:id="rId23"/>
    <sheet name="Q &amp; C (2)" sheetId="24" state="hidden" r:id="rId24"/>
    <sheet name="Q &amp; C" sheetId="25" state="hidden" r:id="rId25"/>
    <sheet name="N to W" sheetId="26" state="hidden" r:id="rId26"/>
    <sheet name="Sheet1" sheetId="27" state="hidden" r:id="rId27"/>
    <sheet name="Sheet3" sheetId="28" state="hidden" r:id="rId28"/>
  </sheets>
  <definedNames>
    <definedName name="\A">#REF!</definedName>
    <definedName name="\B">#REF!</definedName>
    <definedName name="\C">#REF!</definedName>
    <definedName name="\M">#REF!</definedName>
    <definedName name="\N">#REF!</definedName>
    <definedName name="\P">#REF!</definedName>
    <definedName name="\R">#REF!</definedName>
    <definedName name="\U">#REF!</definedName>
    <definedName name="\V">#REF!</definedName>
    <definedName name="_xlnm._FilterDatabase" localSheetId="4" hidden="1">'Sch-1'!$A$17:$AZ$17</definedName>
    <definedName name="_xlnm._FilterDatabase" localSheetId="5" hidden="1">'Sch-1 dis'!$A$16:$B$21</definedName>
    <definedName name="_xlnm._FilterDatabase" localSheetId="6" hidden="1">'Sch-2'!$G$21:$J$106</definedName>
    <definedName name="_xlnm._FilterDatabase" localSheetId="7" hidden="1">'Sch-2 Dis'!$A$15:$F$56</definedName>
    <definedName name="_xlnm._FilterDatabase" localSheetId="8" hidden="1">'Sch-3 '!$A$21:$BB$93</definedName>
    <definedName name="_xlnm._FilterDatabase" localSheetId="9" hidden="1">'Sch-3 Dis'!$A$15:$F$81</definedName>
    <definedName name="_Hlk94778660" localSheetId="0">Basic!$B$1</definedName>
    <definedName name="ab">#REF!</definedName>
    <definedName name="logo1">"Picture 7"</definedName>
    <definedName name="_xlnm.Print_Area" localSheetId="22">'Bid Form 2nd Envelope'!$A$1:$F$68</definedName>
    <definedName name="_xlnm.Print_Area" localSheetId="1">Cover!$A$1:$F$15</definedName>
    <definedName name="_xlnm.Print_Area" localSheetId="18">Discount!$A$2:$G$43</definedName>
    <definedName name="_xlnm.Print_Area" localSheetId="20">'Entry Tax'!$A$1:$E$16</definedName>
    <definedName name="_xlnm.Print_Area" localSheetId="2">Instructions!$A$1:$C$54</definedName>
    <definedName name="_xlnm.Print_Area" localSheetId="3">'Names of Bidder'!$B$1:$G$32</definedName>
    <definedName name="_xlnm.Print_Area" localSheetId="19">Octroi!$A$1:$E$16</definedName>
    <definedName name="_xlnm.Print_Area" localSheetId="21">'Other Taxes &amp; Duties'!$A$1:$F$16</definedName>
    <definedName name="_xlnm.Print_Area" localSheetId="24">'Q &amp; C'!$A$1:$F$38</definedName>
    <definedName name="_xlnm.Print_Area" localSheetId="23">'Q &amp; C (2)'!$A$1:$F$44</definedName>
    <definedName name="_xlnm.Print_Area" localSheetId="4">'Sch-1'!$A$1:$N$75</definedName>
    <definedName name="_xlnm.Print_Area" localSheetId="5">'Sch-1 dis'!$A$1:$G$84</definedName>
    <definedName name="_xlnm.Print_Area" localSheetId="6">'Sch-2'!$A$1:$J$115</definedName>
    <definedName name="_xlnm.Print_Area" localSheetId="7">'Sch-2 Dis'!$A$1:$F$62</definedName>
    <definedName name="_xlnm.Print_Area" localSheetId="8">'Sch-3 '!$A$1:$Q$101</definedName>
    <definedName name="_xlnm.Print_Area" localSheetId="9">'Sch-3 Dis'!$A$1:$F$87</definedName>
    <definedName name="_xlnm.Print_Area" localSheetId="10">'Sch-4'!$A$1:$Q$29</definedName>
    <definedName name="_xlnm.Print_Area" localSheetId="11">'Sch-4b'!$A$1:$Q$37</definedName>
    <definedName name="_xlnm.Print_Area" localSheetId="12">'Sch-5'!$A$1:$E$26</definedName>
    <definedName name="_xlnm.Print_Area" localSheetId="13">'Sch-5 Dis'!$A$1:$E$26</definedName>
    <definedName name="_xlnm.Print_Area" localSheetId="14">'Sch-6'!$A$1:$D$33</definedName>
    <definedName name="_xlnm.Print_Area" localSheetId="15">'Sch-6 After Discount'!$A$1:$D$33</definedName>
    <definedName name="_xlnm.Print_Area" localSheetId="16">'Sch-7'!$A$1:$N$25</definedName>
    <definedName name="_xlnm.Print_Area" localSheetId="17">'Sch-7 Dis'!$A$1:$G$28</definedName>
    <definedName name="_xlnm.Print_Titles" localSheetId="4">'Sch-1'!$15:$17</definedName>
    <definedName name="_xlnm.Print_Titles" localSheetId="5">'Sch-1 dis'!$14:$16</definedName>
    <definedName name="_xlnm.Print_Titles" localSheetId="6">'Sch-2'!$15:$17</definedName>
    <definedName name="_xlnm.Print_Titles" localSheetId="7">'Sch-2 Dis'!$13:$15</definedName>
    <definedName name="_xlnm.Print_Titles" localSheetId="8">'Sch-3 '!$13:$17</definedName>
    <definedName name="_xlnm.Print_Titles" localSheetId="9">'Sch-3 Dis'!$13:$15</definedName>
    <definedName name="_xlnm.Print_Titles" localSheetId="12">'Sch-5'!$3:$13</definedName>
    <definedName name="_xlnm.Print_Titles" localSheetId="13">'Sch-5 Dis'!$3:$13</definedName>
    <definedName name="_xlnm.Print_Titles" localSheetId="14">'Sch-6'!$3:$13</definedName>
    <definedName name="_xlnm.Print_Titles" localSheetId="15">'Sch-6 After Discount'!$3:$13</definedName>
    <definedName name="_xlnm.Print_Titles" localSheetId="16">'Sch-7'!$14:$14</definedName>
    <definedName name="_xlnm.Print_Titles" localSheetId="17">'Sch-7 Dis'!$14:$14</definedName>
    <definedName name="_xlnm.Recorder">#REF!</definedName>
    <definedName name="TEST">#REF!</definedName>
    <definedName name="Z_01ACF2E1_8E61_4459_ABC1_B6C183DEED61_.wvu.PrintArea" localSheetId="22" hidden="1">'Bid Form 2nd Envelope'!$A$1:$F$68</definedName>
    <definedName name="Z_01ACF2E1_8E61_4459_ABC1_B6C183DEED61_.wvu.PrintArea" localSheetId="20" hidden="1">'Entry Tax'!$A$1:$E$16</definedName>
    <definedName name="Z_01ACF2E1_8E61_4459_ABC1_B6C183DEED61_.wvu.PrintArea" localSheetId="3" hidden="1">'Names of Bidder'!$B$1:$E$30</definedName>
    <definedName name="Z_01ACF2E1_8E61_4459_ABC1_B6C183DEED61_.wvu.PrintArea" localSheetId="19" hidden="1">Octroi!$A$1:$E$16</definedName>
    <definedName name="Z_01ACF2E1_8E61_4459_ABC1_B6C183DEED61_.wvu.PrintArea" localSheetId="21" hidden="1">'Other Taxes &amp; Duties'!$A$1:$F$16</definedName>
    <definedName name="Z_01ACF2E1_8E61_4459_ABC1_B6C183DEED61_.wvu.PrintArea" localSheetId="24" hidden="1">'Q &amp; C'!$A$1:$F$38</definedName>
    <definedName name="Z_01ACF2E1_8E61_4459_ABC1_B6C183DEED61_.wvu.PrintArea" localSheetId="4" hidden="1">'Sch-1'!$A$1:$O$76</definedName>
    <definedName name="Z_01ACF2E1_8E61_4459_ABC1_B6C183DEED61_.wvu.PrintArea" localSheetId="5" hidden="1">'Sch-1 dis'!$A$1:$G$84</definedName>
    <definedName name="Z_01ACF2E1_8E61_4459_ABC1_B6C183DEED61_.wvu.PrintArea" localSheetId="6" hidden="1">'Sch-2'!$A$1:$J$105</definedName>
    <definedName name="Z_01ACF2E1_8E61_4459_ABC1_B6C183DEED61_.wvu.PrintArea" localSheetId="7" hidden="1">'Sch-2 Dis'!$A$1:$F$55</definedName>
    <definedName name="Z_01ACF2E1_8E61_4459_ABC1_B6C183DEED61_.wvu.PrintArea" localSheetId="8" hidden="1">'Sch-3 '!$A$1:$P$94</definedName>
    <definedName name="Z_01ACF2E1_8E61_4459_ABC1_B6C183DEED61_.wvu.PrintArea" localSheetId="9" hidden="1">'Sch-3 Dis'!$A$1:$F$80</definedName>
    <definedName name="Z_01ACF2E1_8E61_4459_ABC1_B6C183DEED61_.wvu.PrintArea" localSheetId="10" hidden="1">'Sch-4'!$A$1:$Q$29</definedName>
    <definedName name="Z_01ACF2E1_8E61_4459_ABC1_B6C183DEED61_.wvu.PrintArea" localSheetId="11" hidden="1">'Sch-4b'!$A$1:$Q$37</definedName>
    <definedName name="Z_01ACF2E1_8E61_4459_ABC1_B6C183DEED61_.wvu.PrintArea" localSheetId="12" hidden="1">'Sch-5'!$A$1:$E$27</definedName>
    <definedName name="Z_01ACF2E1_8E61_4459_ABC1_B6C183DEED61_.wvu.PrintArea" localSheetId="13" hidden="1">'Sch-5 Dis'!$A$1:$E$27</definedName>
    <definedName name="Z_01ACF2E1_8E61_4459_ABC1_B6C183DEED61_.wvu.PrintArea" localSheetId="14" hidden="1">'Sch-6'!$A$1:$D$35</definedName>
    <definedName name="Z_01ACF2E1_8E61_4459_ABC1_B6C183DEED61_.wvu.PrintArea" localSheetId="15" hidden="1">'Sch-6 After Discount'!$A$1:$D$35</definedName>
    <definedName name="Z_01ACF2E1_8E61_4459_ABC1_B6C183DEED61_.wvu.PrintArea" localSheetId="16" hidden="1">'Sch-7'!$A$1:$M$25</definedName>
    <definedName name="Z_01ACF2E1_8E61_4459_ABC1_B6C183DEED61_.wvu.PrintArea" localSheetId="17" hidden="1">'Sch-7 Dis'!$A$1:$G$28</definedName>
    <definedName name="Z_01ACF2E1_8E61_4459_ABC1_B6C183DEED61_.wvu.PrintTitles" localSheetId="4" hidden="1">'Sch-1'!$15:$17</definedName>
    <definedName name="Z_01ACF2E1_8E61_4459_ABC1_B6C183DEED61_.wvu.PrintTitles" localSheetId="5" hidden="1">'Sch-1 dis'!$14:$16</definedName>
    <definedName name="Z_01ACF2E1_8E61_4459_ABC1_B6C183DEED61_.wvu.PrintTitles" localSheetId="6" hidden="1">'Sch-2'!$15:$17</definedName>
    <definedName name="Z_01ACF2E1_8E61_4459_ABC1_B6C183DEED61_.wvu.PrintTitles" localSheetId="7" hidden="1">'Sch-2 Dis'!$13:$15</definedName>
    <definedName name="Z_01ACF2E1_8E61_4459_ABC1_B6C183DEED61_.wvu.PrintTitles" localSheetId="8" hidden="1">'Sch-3 '!$13:$17</definedName>
    <definedName name="Z_01ACF2E1_8E61_4459_ABC1_B6C183DEED61_.wvu.PrintTitles" localSheetId="9" hidden="1">'Sch-3 Dis'!$13:$15</definedName>
    <definedName name="Z_01ACF2E1_8E61_4459_ABC1_B6C183DEED61_.wvu.PrintTitles" localSheetId="12" hidden="1">'Sch-5'!$3:$13</definedName>
    <definedName name="Z_01ACF2E1_8E61_4459_ABC1_B6C183DEED61_.wvu.PrintTitles" localSheetId="13" hidden="1">'Sch-5 Dis'!$3:$13</definedName>
    <definedName name="Z_01ACF2E1_8E61_4459_ABC1_B6C183DEED61_.wvu.PrintTitles" localSheetId="14" hidden="1">'Sch-6'!$3:$13</definedName>
    <definedName name="Z_01ACF2E1_8E61_4459_ABC1_B6C183DEED61_.wvu.PrintTitles" localSheetId="15" hidden="1">'Sch-6 After Discount'!$3:$13</definedName>
    <definedName name="Z_01ACF2E1_8E61_4459_ABC1_B6C183DEED61_.wvu.PrintTitles" localSheetId="16" hidden="1">'Sch-7'!$14:$14</definedName>
    <definedName name="Z_01ACF2E1_8E61_4459_ABC1_B6C183DEED61_.wvu.PrintTitles" localSheetId="17" hidden="1">'Sch-7 Dis'!$14:$14</definedName>
    <definedName name="Z_023E95C7_CD0A_46A1_945E_64751E02EBFE_.wvu.Cols" localSheetId="22" hidden="1">'Bid Form 2nd Envelope'!$G:$K,'Bid Form 2nd Envelope'!$Y:$AN</definedName>
    <definedName name="Z_023E95C7_CD0A_46A1_945E_64751E02EBFE_.wvu.Cols" localSheetId="18" hidden="1">Discount!$H:$K</definedName>
    <definedName name="Z_023E95C7_CD0A_46A1_945E_64751E02EBFE_.wvu.Cols" localSheetId="3" hidden="1">'Names of Bidder'!$H:$R,'Names of Bidder'!$Z:$AC</definedName>
    <definedName name="Z_023E95C7_CD0A_46A1_945E_64751E02EBFE_.wvu.Cols" localSheetId="4" hidden="1">'Sch-1'!$O:$R,'Sch-1'!$AD:$AM</definedName>
    <definedName name="Z_023E95C7_CD0A_46A1_945E_64751E02EBFE_.wvu.Cols" localSheetId="7" hidden="1">'Sch-2 Dis'!$K:$Q</definedName>
    <definedName name="Z_023E95C7_CD0A_46A1_945E_64751E02EBFE_.wvu.Cols" localSheetId="8" hidden="1">'Sch-3 '!$Q:$T,'Sch-3 '!$AK:$AP</definedName>
    <definedName name="Z_023E95C7_CD0A_46A1_945E_64751E02EBFE_.wvu.Cols" localSheetId="9" hidden="1">'Sch-3 Dis'!$AA:$AF</definedName>
    <definedName name="Z_023E95C7_CD0A_46A1_945E_64751E02EBFE_.wvu.Cols" localSheetId="10" hidden="1">'Sch-4'!$R:$S</definedName>
    <definedName name="Z_023E95C7_CD0A_46A1_945E_64751E02EBFE_.wvu.Cols" localSheetId="11" hidden="1">'Sch-4b'!$R:$S</definedName>
    <definedName name="Z_023E95C7_CD0A_46A1_945E_64751E02EBFE_.wvu.Cols" localSheetId="12" hidden="1">'Sch-5'!$I:$P</definedName>
    <definedName name="Z_023E95C7_CD0A_46A1_945E_64751E02EBFE_.wvu.Cols" localSheetId="16" hidden="1">'Sch-7'!$P:$R,'Sch-7'!$AG:$AM</definedName>
    <definedName name="Z_023E95C7_CD0A_46A1_945E_64751E02EBFE_.wvu.Cols" localSheetId="17" hidden="1">'Sch-7 Dis'!$AD:$AJ</definedName>
    <definedName name="Z_023E95C7_CD0A_46A1_945E_64751E02EBFE_.wvu.FilterData" localSheetId="4" hidden="1">'Sch-1'!$A$23:$AZ$23</definedName>
    <definedName name="Z_023E95C7_CD0A_46A1_945E_64751E02EBFE_.wvu.FilterData" localSheetId="5" hidden="1">'Sch-1 dis'!$A$16:$B$21</definedName>
    <definedName name="Z_023E95C7_CD0A_46A1_945E_64751E02EBFE_.wvu.FilterData" localSheetId="6" hidden="1">'Sch-2'!$G$21:$J$106</definedName>
    <definedName name="Z_023E95C7_CD0A_46A1_945E_64751E02EBFE_.wvu.FilterData" localSheetId="7" hidden="1">'Sch-2 Dis'!$A$15:$F$56</definedName>
    <definedName name="Z_023E95C7_CD0A_46A1_945E_64751E02EBFE_.wvu.FilterData" localSheetId="8" hidden="1">'Sch-3 '!$A$21:$BB$93</definedName>
    <definedName name="Z_023E95C7_CD0A_46A1_945E_64751E02EBFE_.wvu.FilterData" localSheetId="9" hidden="1">'Sch-3 Dis'!$A$15:$F$81</definedName>
    <definedName name="Z_023E95C7_CD0A_46A1_945E_64751E02EBFE_.wvu.PrintArea" localSheetId="22" hidden="1">'Bid Form 2nd Envelope'!$A$1:$F$68</definedName>
    <definedName name="Z_023E95C7_CD0A_46A1_945E_64751E02EBFE_.wvu.PrintArea" localSheetId="1" hidden="1">Cover!$A$1:$F$15</definedName>
    <definedName name="Z_023E95C7_CD0A_46A1_945E_64751E02EBFE_.wvu.PrintArea" localSheetId="18" hidden="1">Discount!$A$2:$G$43</definedName>
    <definedName name="Z_023E95C7_CD0A_46A1_945E_64751E02EBFE_.wvu.PrintArea" localSheetId="20" hidden="1">'Entry Tax'!$A$1:$E$16</definedName>
    <definedName name="Z_023E95C7_CD0A_46A1_945E_64751E02EBFE_.wvu.PrintArea" localSheetId="2" hidden="1">Instructions!$A$1:$C$54</definedName>
    <definedName name="Z_023E95C7_CD0A_46A1_945E_64751E02EBFE_.wvu.PrintArea" localSheetId="3" hidden="1">'Names of Bidder'!$B$1:$G$32</definedName>
    <definedName name="Z_023E95C7_CD0A_46A1_945E_64751E02EBFE_.wvu.PrintArea" localSheetId="19" hidden="1">Octroi!$A$1:$E$16</definedName>
    <definedName name="Z_023E95C7_CD0A_46A1_945E_64751E02EBFE_.wvu.PrintArea" localSheetId="21" hidden="1">'Other Taxes &amp; Duties'!$A$1:$F$16</definedName>
    <definedName name="Z_023E95C7_CD0A_46A1_945E_64751E02EBFE_.wvu.PrintArea" localSheetId="24" hidden="1">'Q &amp; C'!$A$1:$F$38</definedName>
    <definedName name="Z_023E95C7_CD0A_46A1_945E_64751E02EBFE_.wvu.PrintArea" localSheetId="23" hidden="1">'Q &amp; C (2)'!$A$1:$F$44</definedName>
    <definedName name="Z_023E95C7_CD0A_46A1_945E_64751E02EBFE_.wvu.PrintArea" localSheetId="4" hidden="1">'Sch-1'!$A$1:$O$75</definedName>
    <definedName name="Z_023E95C7_CD0A_46A1_945E_64751E02EBFE_.wvu.PrintArea" localSheetId="5" hidden="1">'Sch-1 dis'!$A$1:$G$84</definedName>
    <definedName name="Z_023E95C7_CD0A_46A1_945E_64751E02EBFE_.wvu.PrintArea" localSheetId="6" hidden="1">'Sch-2'!$A$1:$J$115</definedName>
    <definedName name="Z_023E95C7_CD0A_46A1_945E_64751E02EBFE_.wvu.PrintArea" localSheetId="7" hidden="1">'Sch-2 Dis'!$A$1:$F$62</definedName>
    <definedName name="Z_023E95C7_CD0A_46A1_945E_64751E02EBFE_.wvu.PrintArea" localSheetId="8" hidden="1">'Sch-3 '!$A$1:$Q$101</definedName>
    <definedName name="Z_023E95C7_CD0A_46A1_945E_64751E02EBFE_.wvu.PrintArea" localSheetId="9" hidden="1">'Sch-3 Dis'!$A$1:$F$87</definedName>
    <definedName name="Z_023E95C7_CD0A_46A1_945E_64751E02EBFE_.wvu.PrintArea" localSheetId="10" hidden="1">'Sch-4'!$A$1:$Q$29</definedName>
    <definedName name="Z_023E95C7_CD0A_46A1_945E_64751E02EBFE_.wvu.PrintArea" localSheetId="11" hidden="1">'Sch-4b'!$A$1:$Q$37</definedName>
    <definedName name="Z_023E95C7_CD0A_46A1_945E_64751E02EBFE_.wvu.PrintArea" localSheetId="12" hidden="1">'Sch-5'!$A$1:$E$26</definedName>
    <definedName name="Z_023E95C7_CD0A_46A1_945E_64751E02EBFE_.wvu.PrintArea" localSheetId="13" hidden="1">'Sch-5 Dis'!$A$1:$E$26</definedName>
    <definedName name="Z_023E95C7_CD0A_46A1_945E_64751E02EBFE_.wvu.PrintArea" localSheetId="14" hidden="1">'Sch-6'!$A$1:$D$33</definedName>
    <definedName name="Z_023E95C7_CD0A_46A1_945E_64751E02EBFE_.wvu.PrintArea" localSheetId="15" hidden="1">'Sch-6 After Discount'!$A$1:$D$33</definedName>
    <definedName name="Z_023E95C7_CD0A_46A1_945E_64751E02EBFE_.wvu.PrintArea" localSheetId="16" hidden="1">'Sch-7'!$A$1:$N$25</definedName>
    <definedName name="Z_023E95C7_CD0A_46A1_945E_64751E02EBFE_.wvu.PrintArea" localSheetId="17" hidden="1">'Sch-7 Dis'!$A$1:$G$28</definedName>
    <definedName name="Z_023E95C7_CD0A_46A1_945E_64751E02EBFE_.wvu.PrintTitles" localSheetId="4" hidden="1">'Sch-1'!$15:$17</definedName>
    <definedName name="Z_023E95C7_CD0A_46A1_945E_64751E02EBFE_.wvu.PrintTitles" localSheetId="5" hidden="1">'Sch-1 dis'!$14:$16</definedName>
    <definedName name="Z_023E95C7_CD0A_46A1_945E_64751E02EBFE_.wvu.PrintTitles" localSheetId="6" hidden="1">'Sch-2'!$15:$17</definedName>
    <definedName name="Z_023E95C7_CD0A_46A1_945E_64751E02EBFE_.wvu.PrintTitles" localSheetId="7" hidden="1">'Sch-2 Dis'!$13:$15</definedName>
    <definedName name="Z_023E95C7_CD0A_46A1_945E_64751E02EBFE_.wvu.PrintTitles" localSheetId="8" hidden="1">'Sch-3 '!$13:$17</definedName>
    <definedName name="Z_023E95C7_CD0A_46A1_945E_64751E02EBFE_.wvu.PrintTitles" localSheetId="9" hidden="1">'Sch-3 Dis'!$13:$15</definedName>
    <definedName name="Z_023E95C7_CD0A_46A1_945E_64751E02EBFE_.wvu.PrintTitles" localSheetId="12" hidden="1">'Sch-5'!$3:$13</definedName>
    <definedName name="Z_023E95C7_CD0A_46A1_945E_64751E02EBFE_.wvu.PrintTitles" localSheetId="13" hidden="1">'Sch-5 Dis'!$3:$13</definedName>
    <definedName name="Z_023E95C7_CD0A_46A1_945E_64751E02EBFE_.wvu.PrintTitles" localSheetId="14" hidden="1">'Sch-6'!$3:$13</definedName>
    <definedName name="Z_023E95C7_CD0A_46A1_945E_64751E02EBFE_.wvu.PrintTitles" localSheetId="15" hidden="1">'Sch-6 After Discount'!$3:$13</definedName>
    <definedName name="Z_023E95C7_CD0A_46A1_945E_64751E02EBFE_.wvu.PrintTitles" localSheetId="16" hidden="1">'Sch-7'!$14:$14</definedName>
    <definedName name="Z_023E95C7_CD0A_46A1_945E_64751E02EBFE_.wvu.PrintTitles" localSheetId="17" hidden="1">'Sch-7 Dis'!$14:$14</definedName>
    <definedName name="Z_023E95C7_CD0A_46A1_945E_64751E02EBFE_.wvu.Rows" localSheetId="22" hidden="1">'Bid Form 2nd Envelope'!$25:$25</definedName>
    <definedName name="Z_023E95C7_CD0A_46A1_945E_64751E02EBFE_.wvu.Rows" localSheetId="1" hidden="1">Cover!$7:$7</definedName>
    <definedName name="Z_023E95C7_CD0A_46A1_945E_64751E02EBFE_.wvu.Rows" localSheetId="18" hidden="1">Discount!$22:$22,Discount!$29:$29,Discount!$32:$34</definedName>
    <definedName name="Z_023E95C7_CD0A_46A1_945E_64751E02EBFE_.wvu.Rows" localSheetId="2" hidden="1">Instructions!$35:$36</definedName>
    <definedName name="Z_023E95C7_CD0A_46A1_945E_64751E02EBFE_.wvu.Rows" localSheetId="4" hidden="1">'Sch-1'!$18:$20,'Sch-1'!$68:$68</definedName>
    <definedName name="Z_023E95C7_CD0A_46A1_945E_64751E02EBFE_.wvu.Rows" localSheetId="6" hidden="1">'Sch-2'!$18:$20</definedName>
    <definedName name="Z_023E95C7_CD0A_46A1_945E_64751E02EBFE_.wvu.Rows" localSheetId="8" hidden="1">'Sch-3 '!$18:$18,'Sch-3 '!$96:$96</definedName>
    <definedName name="Z_023E95C7_CD0A_46A1_945E_64751E02EBFE_.wvu.Rows" localSheetId="14" hidden="1">'Sch-6'!$22:$23</definedName>
    <definedName name="Z_023E95C7_CD0A_46A1_945E_64751E02EBFE_.wvu.Rows" localSheetId="15" hidden="1">'Sch-6 After Discount'!$22:$23</definedName>
    <definedName name="Z_023E95C7_CD0A_46A1_945E_64751E02EBFE_.wvu.Rows" localSheetId="16" hidden="1">'Sch-7'!$17:$18,'Sch-7'!$98:$216</definedName>
    <definedName name="Z_023E95C7_CD0A_46A1_945E_64751E02EBFE_.wvu.Rows" localSheetId="17" hidden="1">'Sch-7 Dis'!$104:$222</definedName>
    <definedName name="Z_14D7F02E_BCCA_4517_ABC7_537FF4AEB67A_.wvu.Cols" localSheetId="6" hidden="1">'Sch-2'!#REF!</definedName>
    <definedName name="Z_14D7F02E_BCCA_4517_ABC7_537FF4AEB67A_.wvu.Cols" localSheetId="7" hidden="1">'Sch-2 Dis'!$K:$Q</definedName>
    <definedName name="Z_14D7F02E_BCCA_4517_ABC7_537FF4AEB67A_.wvu.Cols" localSheetId="8" hidden="1">'Sch-3 '!$AK:$AP</definedName>
    <definedName name="Z_14D7F02E_BCCA_4517_ABC7_537FF4AEB67A_.wvu.Cols" localSheetId="9" hidden="1">'Sch-3 Dis'!$AA:$AF</definedName>
    <definedName name="Z_14D7F02E_BCCA_4517_ABC7_537FF4AEB67A_.wvu.Cols" localSheetId="12" hidden="1">'Sch-5'!$I:$P</definedName>
    <definedName name="Z_14D7F02E_BCCA_4517_ABC7_537FF4AEB67A_.wvu.Cols" localSheetId="13" hidden="1">'Sch-5 Dis'!$I:$P</definedName>
    <definedName name="Z_14D7F02E_BCCA_4517_ABC7_537FF4AEB67A_.wvu.Cols" localSheetId="16" hidden="1">'Sch-7'!$AG:$AM</definedName>
    <definedName name="Z_14D7F02E_BCCA_4517_ABC7_537FF4AEB67A_.wvu.Cols" localSheetId="17" hidden="1">'Sch-7 Dis'!$AD:$AJ</definedName>
    <definedName name="Z_14D7F02E_BCCA_4517_ABC7_537FF4AEB67A_.wvu.FilterData" localSheetId="4" hidden="1">'Sch-1'!$A$18:$O$70</definedName>
    <definedName name="Z_14D7F02E_BCCA_4517_ABC7_537FF4AEB67A_.wvu.FilterData" localSheetId="5" hidden="1">'Sch-1 dis'!$A$17:$G$79</definedName>
    <definedName name="Z_14D7F02E_BCCA_4517_ABC7_537FF4AEB67A_.wvu.FilterData" localSheetId="8" hidden="1">'Sch-3 '!$A$16:$P$95</definedName>
    <definedName name="Z_14D7F02E_BCCA_4517_ABC7_537FF4AEB67A_.wvu.FilterData" localSheetId="9" hidden="1">'Sch-3 Dis'!$A$14:$F$81</definedName>
    <definedName name="Z_14D7F02E_BCCA_4517_ABC7_537FF4AEB67A_.wvu.PrintArea" localSheetId="22" hidden="1">'Bid Form 2nd Envelope'!$A$1:$F$68</definedName>
    <definedName name="Z_14D7F02E_BCCA_4517_ABC7_537FF4AEB67A_.wvu.PrintArea" localSheetId="2" hidden="1">Instructions!$A$1:$C$54</definedName>
    <definedName name="Z_14D7F02E_BCCA_4517_ABC7_537FF4AEB67A_.wvu.PrintArea" localSheetId="3" hidden="1">'Names of Bidder'!$B$1:$E$30</definedName>
    <definedName name="Z_14D7F02E_BCCA_4517_ABC7_537FF4AEB67A_.wvu.PrintArea" localSheetId="24" hidden="1">'Q &amp; C'!$A$1:$F$38</definedName>
    <definedName name="Z_14D7F02E_BCCA_4517_ABC7_537FF4AEB67A_.wvu.PrintArea" localSheetId="4" hidden="1">'Sch-1'!$A$1:$O$76</definedName>
    <definedName name="Z_14D7F02E_BCCA_4517_ABC7_537FF4AEB67A_.wvu.PrintArea" localSheetId="5" hidden="1">'Sch-1 dis'!$A$1:$G$84</definedName>
    <definedName name="Z_14D7F02E_BCCA_4517_ABC7_537FF4AEB67A_.wvu.PrintArea" localSheetId="6" hidden="1">'Sch-2'!$A$1:$J$114</definedName>
    <definedName name="Z_14D7F02E_BCCA_4517_ABC7_537FF4AEB67A_.wvu.PrintArea" localSheetId="7" hidden="1">'Sch-2 Dis'!$A$1:$F$62</definedName>
    <definedName name="Z_14D7F02E_BCCA_4517_ABC7_537FF4AEB67A_.wvu.PrintArea" localSheetId="8" hidden="1">'Sch-3 '!$A$1:$P$102</definedName>
    <definedName name="Z_14D7F02E_BCCA_4517_ABC7_537FF4AEB67A_.wvu.PrintArea" localSheetId="9" hidden="1">'Sch-3 Dis'!$A$1:$F$87</definedName>
    <definedName name="Z_14D7F02E_BCCA_4517_ABC7_537FF4AEB67A_.wvu.PrintArea" localSheetId="10" hidden="1">'Sch-4'!$A$1:$Q$29</definedName>
    <definedName name="Z_14D7F02E_BCCA_4517_ABC7_537FF4AEB67A_.wvu.PrintArea" localSheetId="11" hidden="1">'Sch-4b'!$A$1:$Q$37</definedName>
    <definedName name="Z_14D7F02E_BCCA_4517_ABC7_537FF4AEB67A_.wvu.PrintArea" localSheetId="12" hidden="1">'Sch-5'!$A$1:$E$26</definedName>
    <definedName name="Z_14D7F02E_BCCA_4517_ABC7_537FF4AEB67A_.wvu.PrintArea" localSheetId="13" hidden="1">'Sch-5 Dis'!$A$1:$E$26</definedName>
    <definedName name="Z_14D7F02E_BCCA_4517_ABC7_537FF4AEB67A_.wvu.PrintArea" localSheetId="14" hidden="1">'Sch-6'!$A$1:$D$34</definedName>
    <definedName name="Z_14D7F02E_BCCA_4517_ABC7_537FF4AEB67A_.wvu.PrintArea" localSheetId="15" hidden="1">'Sch-6 After Discount'!$A$1:$D$34</definedName>
    <definedName name="Z_14D7F02E_BCCA_4517_ABC7_537FF4AEB67A_.wvu.PrintArea" localSheetId="16" hidden="1">'Sch-7'!$A$1:$M$25</definedName>
    <definedName name="Z_14D7F02E_BCCA_4517_ABC7_537FF4AEB67A_.wvu.PrintArea" localSheetId="17" hidden="1">'Sch-7 Dis'!$A$1:$G$28</definedName>
    <definedName name="Z_14D7F02E_BCCA_4517_ABC7_537FF4AEB67A_.wvu.PrintTitles" localSheetId="4" hidden="1">'Sch-1'!$15:$17</definedName>
    <definedName name="Z_14D7F02E_BCCA_4517_ABC7_537FF4AEB67A_.wvu.PrintTitles" localSheetId="5" hidden="1">'Sch-1 dis'!$14:$16</definedName>
    <definedName name="Z_14D7F02E_BCCA_4517_ABC7_537FF4AEB67A_.wvu.PrintTitles" localSheetId="6" hidden="1">'Sch-2'!$15:$17</definedName>
    <definedName name="Z_14D7F02E_BCCA_4517_ABC7_537FF4AEB67A_.wvu.PrintTitles" localSheetId="7" hidden="1">'Sch-2 Dis'!$13:$15</definedName>
    <definedName name="Z_14D7F02E_BCCA_4517_ABC7_537FF4AEB67A_.wvu.PrintTitles" localSheetId="8" hidden="1">'Sch-3 '!$13:$17</definedName>
    <definedName name="Z_14D7F02E_BCCA_4517_ABC7_537FF4AEB67A_.wvu.PrintTitles" localSheetId="9" hidden="1">'Sch-3 Dis'!$13:$15</definedName>
    <definedName name="Z_14D7F02E_BCCA_4517_ABC7_537FF4AEB67A_.wvu.PrintTitles" localSheetId="12" hidden="1">'Sch-5'!$3:$13</definedName>
    <definedName name="Z_14D7F02E_BCCA_4517_ABC7_537FF4AEB67A_.wvu.PrintTitles" localSheetId="13" hidden="1">'Sch-5 Dis'!$3:$13</definedName>
    <definedName name="Z_14D7F02E_BCCA_4517_ABC7_537FF4AEB67A_.wvu.PrintTitles" localSheetId="14" hidden="1">'Sch-6'!$3:$13</definedName>
    <definedName name="Z_14D7F02E_BCCA_4517_ABC7_537FF4AEB67A_.wvu.PrintTitles" localSheetId="15" hidden="1">'Sch-6 After Discount'!$3:$13</definedName>
    <definedName name="Z_14D7F02E_BCCA_4517_ABC7_537FF4AEB67A_.wvu.PrintTitles" localSheetId="16" hidden="1">'Sch-7'!$14:$14</definedName>
    <definedName name="Z_14D7F02E_BCCA_4517_ABC7_537FF4AEB67A_.wvu.PrintTitles" localSheetId="17" hidden="1">'Sch-7 Dis'!$14:$14</definedName>
    <definedName name="Z_14D7F02E_BCCA_4517_ABC7_537FF4AEB67A_.wvu.Rows" localSheetId="8" hidden="1">'Sch-3 '!#REF!</definedName>
    <definedName name="Z_14D7F02E_BCCA_4517_ABC7_537FF4AEB67A_.wvu.Rows" localSheetId="9" hidden="1">'Sch-3 Dis'!#REF!</definedName>
    <definedName name="Z_14D7F02E_BCCA_4517_ABC7_537FF4AEB67A_.wvu.Rows" localSheetId="16" hidden="1">'Sch-7'!$98:$216</definedName>
    <definedName name="Z_14D7F02E_BCCA_4517_ABC7_537FF4AEB67A_.wvu.Rows" localSheetId="17" hidden="1">'Sch-7 Dis'!$104:$222</definedName>
    <definedName name="Z_1E0C44A1_9358_4FBD_8C2C_4DB661DA1476_.wvu.Cols" localSheetId="22" hidden="1">'Bid Form 2nd Envelope'!$G:$K,'Bid Form 2nd Envelope'!$Y:$AN</definedName>
    <definedName name="Z_1E0C44A1_9358_4FBD_8C2C_4DB661DA1476_.wvu.Cols" localSheetId="18" hidden="1">Discount!$H:$K</definedName>
    <definedName name="Z_1E0C44A1_9358_4FBD_8C2C_4DB661DA1476_.wvu.Cols" localSheetId="3" hidden="1">'Names of Bidder'!$H:$R,'Names of Bidder'!$Z:$AC</definedName>
    <definedName name="Z_1E0C44A1_9358_4FBD_8C2C_4DB661DA1476_.wvu.Cols" localSheetId="4" hidden="1">'Sch-1'!$Q:$R,'Sch-1'!$AD:$AM</definedName>
    <definedName name="Z_1E0C44A1_9358_4FBD_8C2C_4DB661DA1476_.wvu.Cols" localSheetId="7" hidden="1">'Sch-2 Dis'!$K:$Q</definedName>
    <definedName name="Z_1E0C44A1_9358_4FBD_8C2C_4DB661DA1476_.wvu.Cols" localSheetId="8" hidden="1">'Sch-3 '!$R:$S,'Sch-3 '!$AK:$AP</definedName>
    <definedName name="Z_1E0C44A1_9358_4FBD_8C2C_4DB661DA1476_.wvu.Cols" localSheetId="9" hidden="1">'Sch-3 Dis'!$AA:$AF</definedName>
    <definedName name="Z_1E0C44A1_9358_4FBD_8C2C_4DB661DA1476_.wvu.Cols" localSheetId="10" hidden="1">'Sch-4'!$R:$S</definedName>
    <definedName name="Z_1E0C44A1_9358_4FBD_8C2C_4DB661DA1476_.wvu.Cols" localSheetId="11" hidden="1">'Sch-4b'!$R:$S</definedName>
    <definedName name="Z_1E0C44A1_9358_4FBD_8C2C_4DB661DA1476_.wvu.Cols" localSheetId="12" hidden="1">'Sch-5'!$I:$P</definedName>
    <definedName name="Z_1E0C44A1_9358_4FBD_8C2C_4DB661DA1476_.wvu.Cols" localSheetId="16" hidden="1">'Sch-7'!$P:$R,'Sch-7'!$AG:$AM</definedName>
    <definedName name="Z_1E0C44A1_9358_4FBD_8C2C_4DB661DA1476_.wvu.Cols" localSheetId="17" hidden="1">'Sch-7 Dis'!$AD:$AJ</definedName>
    <definedName name="Z_1E0C44A1_9358_4FBD_8C2C_4DB661DA1476_.wvu.FilterData" localSheetId="4" hidden="1">'Sch-1'!$A$23:$AY$64</definedName>
    <definedName name="Z_1E0C44A1_9358_4FBD_8C2C_4DB661DA1476_.wvu.FilterData" localSheetId="5" hidden="1">'Sch-1 dis'!$A$16:$B$21</definedName>
    <definedName name="Z_1E0C44A1_9358_4FBD_8C2C_4DB661DA1476_.wvu.FilterData" localSheetId="6" hidden="1">'Sch-2'!$G$21:$J$106</definedName>
    <definedName name="Z_1E0C44A1_9358_4FBD_8C2C_4DB661DA1476_.wvu.FilterData" localSheetId="7" hidden="1">'Sch-2 Dis'!$A$15:$F$56</definedName>
    <definedName name="Z_1E0C44A1_9358_4FBD_8C2C_4DB661DA1476_.wvu.FilterData" localSheetId="8" hidden="1">'Sch-3 '!$A$21:$BB$93</definedName>
    <definedName name="Z_1E0C44A1_9358_4FBD_8C2C_4DB661DA1476_.wvu.FilterData" localSheetId="9" hidden="1">'Sch-3 Dis'!$A$15:$F$81</definedName>
    <definedName name="Z_1E0C44A1_9358_4FBD_8C2C_4DB661DA1476_.wvu.PrintArea" localSheetId="22" hidden="1">'Bid Form 2nd Envelope'!$A$1:$F$68</definedName>
    <definedName name="Z_1E0C44A1_9358_4FBD_8C2C_4DB661DA1476_.wvu.PrintArea" localSheetId="1" hidden="1">Cover!$A$1:$F$15</definedName>
    <definedName name="Z_1E0C44A1_9358_4FBD_8C2C_4DB661DA1476_.wvu.PrintArea" localSheetId="18" hidden="1">Discount!$A$2:$G$43</definedName>
    <definedName name="Z_1E0C44A1_9358_4FBD_8C2C_4DB661DA1476_.wvu.PrintArea" localSheetId="20" hidden="1">'Entry Tax'!$A$1:$E$16</definedName>
    <definedName name="Z_1E0C44A1_9358_4FBD_8C2C_4DB661DA1476_.wvu.PrintArea" localSheetId="2" hidden="1">Instructions!$A$1:$C$54</definedName>
    <definedName name="Z_1E0C44A1_9358_4FBD_8C2C_4DB661DA1476_.wvu.PrintArea" localSheetId="3" hidden="1">'Names of Bidder'!$B$1:$G$32</definedName>
    <definedName name="Z_1E0C44A1_9358_4FBD_8C2C_4DB661DA1476_.wvu.PrintArea" localSheetId="19" hidden="1">Octroi!$A$1:$E$16</definedName>
    <definedName name="Z_1E0C44A1_9358_4FBD_8C2C_4DB661DA1476_.wvu.PrintArea" localSheetId="21" hidden="1">'Other Taxes &amp; Duties'!$A$1:$F$16</definedName>
    <definedName name="Z_1E0C44A1_9358_4FBD_8C2C_4DB661DA1476_.wvu.PrintArea" localSheetId="24" hidden="1">'Q &amp; C'!$A$1:$F$38</definedName>
    <definedName name="Z_1E0C44A1_9358_4FBD_8C2C_4DB661DA1476_.wvu.PrintArea" localSheetId="23" hidden="1">'Q &amp; C (2)'!$A$1:$F$44</definedName>
    <definedName name="Z_1E0C44A1_9358_4FBD_8C2C_4DB661DA1476_.wvu.PrintArea" localSheetId="4" hidden="1">'Sch-1'!$A$1:$O$75</definedName>
    <definedName name="Z_1E0C44A1_9358_4FBD_8C2C_4DB661DA1476_.wvu.PrintArea" localSheetId="5" hidden="1">'Sch-1 dis'!$A$1:$G$84</definedName>
    <definedName name="Z_1E0C44A1_9358_4FBD_8C2C_4DB661DA1476_.wvu.PrintArea" localSheetId="6" hidden="1">'Sch-2'!$A$1:$J$115</definedName>
    <definedName name="Z_1E0C44A1_9358_4FBD_8C2C_4DB661DA1476_.wvu.PrintArea" localSheetId="7" hidden="1">'Sch-2 Dis'!$A$1:$F$62</definedName>
    <definedName name="Z_1E0C44A1_9358_4FBD_8C2C_4DB661DA1476_.wvu.PrintArea" localSheetId="8" hidden="1">'Sch-3 '!$A$1:$Q$101</definedName>
    <definedName name="Z_1E0C44A1_9358_4FBD_8C2C_4DB661DA1476_.wvu.PrintArea" localSheetId="9" hidden="1">'Sch-3 Dis'!$A$1:$F$87</definedName>
    <definedName name="Z_1E0C44A1_9358_4FBD_8C2C_4DB661DA1476_.wvu.PrintArea" localSheetId="10" hidden="1">'Sch-4'!$A$1:$Q$29</definedName>
    <definedName name="Z_1E0C44A1_9358_4FBD_8C2C_4DB661DA1476_.wvu.PrintArea" localSheetId="11" hidden="1">'Sch-4b'!$A$1:$Q$37</definedName>
    <definedName name="Z_1E0C44A1_9358_4FBD_8C2C_4DB661DA1476_.wvu.PrintArea" localSheetId="12" hidden="1">'Sch-5'!$A$1:$E$26</definedName>
    <definedName name="Z_1E0C44A1_9358_4FBD_8C2C_4DB661DA1476_.wvu.PrintArea" localSheetId="13" hidden="1">'Sch-5 Dis'!$A$1:$E$26</definedName>
    <definedName name="Z_1E0C44A1_9358_4FBD_8C2C_4DB661DA1476_.wvu.PrintArea" localSheetId="14" hidden="1">'Sch-6'!$A$1:$D$33</definedName>
    <definedName name="Z_1E0C44A1_9358_4FBD_8C2C_4DB661DA1476_.wvu.PrintArea" localSheetId="15" hidden="1">'Sch-6 After Discount'!$A$1:$D$33</definedName>
    <definedName name="Z_1E0C44A1_9358_4FBD_8C2C_4DB661DA1476_.wvu.PrintArea" localSheetId="16" hidden="1">'Sch-7'!$A$1:$N$25</definedName>
    <definedName name="Z_1E0C44A1_9358_4FBD_8C2C_4DB661DA1476_.wvu.PrintArea" localSheetId="17" hidden="1">'Sch-7 Dis'!$A$1:$G$28</definedName>
    <definedName name="Z_1E0C44A1_9358_4FBD_8C2C_4DB661DA1476_.wvu.PrintTitles" localSheetId="4" hidden="1">'Sch-1'!$15:$17</definedName>
    <definedName name="Z_1E0C44A1_9358_4FBD_8C2C_4DB661DA1476_.wvu.PrintTitles" localSheetId="5" hidden="1">'Sch-1 dis'!$14:$16</definedName>
    <definedName name="Z_1E0C44A1_9358_4FBD_8C2C_4DB661DA1476_.wvu.PrintTitles" localSheetId="6" hidden="1">'Sch-2'!$15:$17</definedName>
    <definedName name="Z_1E0C44A1_9358_4FBD_8C2C_4DB661DA1476_.wvu.PrintTitles" localSheetId="7" hidden="1">'Sch-2 Dis'!$13:$15</definedName>
    <definedName name="Z_1E0C44A1_9358_4FBD_8C2C_4DB661DA1476_.wvu.PrintTitles" localSheetId="8" hidden="1">'Sch-3 '!$13:$17</definedName>
    <definedName name="Z_1E0C44A1_9358_4FBD_8C2C_4DB661DA1476_.wvu.PrintTitles" localSheetId="9" hidden="1">'Sch-3 Dis'!$13:$15</definedName>
    <definedName name="Z_1E0C44A1_9358_4FBD_8C2C_4DB661DA1476_.wvu.PrintTitles" localSheetId="12" hidden="1">'Sch-5'!$3:$13</definedName>
    <definedName name="Z_1E0C44A1_9358_4FBD_8C2C_4DB661DA1476_.wvu.PrintTitles" localSheetId="13" hidden="1">'Sch-5 Dis'!$3:$13</definedName>
    <definedName name="Z_1E0C44A1_9358_4FBD_8C2C_4DB661DA1476_.wvu.PrintTitles" localSheetId="14" hidden="1">'Sch-6'!$3:$13</definedName>
    <definedName name="Z_1E0C44A1_9358_4FBD_8C2C_4DB661DA1476_.wvu.PrintTitles" localSheetId="15" hidden="1">'Sch-6 After Discount'!$3:$13</definedName>
    <definedName name="Z_1E0C44A1_9358_4FBD_8C2C_4DB661DA1476_.wvu.PrintTitles" localSheetId="16" hidden="1">'Sch-7'!$14:$14</definedName>
    <definedName name="Z_1E0C44A1_9358_4FBD_8C2C_4DB661DA1476_.wvu.PrintTitles" localSheetId="17" hidden="1">'Sch-7 Dis'!$14:$14</definedName>
    <definedName name="Z_1E0C44A1_9358_4FBD_8C2C_4DB661DA1476_.wvu.Rows" localSheetId="22" hidden="1">'Bid Form 2nd Envelope'!$25:$25,'Bid Form 2nd Envelope'!$52:$52</definedName>
    <definedName name="Z_1E0C44A1_9358_4FBD_8C2C_4DB661DA1476_.wvu.Rows" localSheetId="1" hidden="1">Cover!$7:$7</definedName>
    <definedName name="Z_1E0C44A1_9358_4FBD_8C2C_4DB661DA1476_.wvu.Rows" localSheetId="18" hidden="1">Discount!$22:$22,Discount!$29:$29,Discount!$32:$34</definedName>
    <definedName name="Z_1E0C44A1_9358_4FBD_8C2C_4DB661DA1476_.wvu.Rows" localSheetId="2" hidden="1">Instructions!$35:$36</definedName>
    <definedName name="Z_1E0C44A1_9358_4FBD_8C2C_4DB661DA1476_.wvu.Rows" localSheetId="4" hidden="1">'Sch-1'!$18:$19</definedName>
    <definedName name="Z_1E0C44A1_9358_4FBD_8C2C_4DB661DA1476_.wvu.Rows" localSheetId="6" hidden="1">'Sch-2'!$18:$19</definedName>
    <definedName name="Z_1E0C44A1_9358_4FBD_8C2C_4DB661DA1476_.wvu.Rows" localSheetId="14" hidden="1">'Sch-6'!$22:$23</definedName>
    <definedName name="Z_1E0C44A1_9358_4FBD_8C2C_4DB661DA1476_.wvu.Rows" localSheetId="15" hidden="1">'Sch-6 After Discount'!$22:$23</definedName>
    <definedName name="Z_1E0C44A1_9358_4FBD_8C2C_4DB661DA1476_.wvu.Rows" localSheetId="16" hidden="1">'Sch-7'!$17:$18,'Sch-7'!$98:$216</definedName>
    <definedName name="Z_1E0C44A1_9358_4FBD_8C2C_4DB661DA1476_.wvu.Rows" localSheetId="17" hidden="1">'Sch-7 Dis'!$104:$222</definedName>
    <definedName name="Z_223BC0FC_814D_40F0_9795_CE82A16FF3A5_.wvu.Cols" localSheetId="18" hidden="1">Discount!$H:$P</definedName>
    <definedName name="Z_223BC0FC_814D_40F0_9795_CE82A16FF3A5_.wvu.Cols" localSheetId="6" hidden="1">'Sch-2'!$K:$T</definedName>
    <definedName name="Z_223BC0FC_814D_40F0_9795_CE82A16FF3A5_.wvu.Cols" localSheetId="7" hidden="1">'Sch-2 Dis'!$K:$Q</definedName>
    <definedName name="Z_223BC0FC_814D_40F0_9795_CE82A16FF3A5_.wvu.Cols" localSheetId="8" hidden="1">'Sch-3 '!$S:$AE,'Sch-3 '!$AK:$AP</definedName>
    <definedName name="Z_223BC0FC_814D_40F0_9795_CE82A16FF3A5_.wvu.Cols" localSheetId="9" hidden="1">'Sch-3 Dis'!$AA:$AF</definedName>
    <definedName name="Z_223BC0FC_814D_40F0_9795_CE82A16FF3A5_.wvu.Cols" localSheetId="12" hidden="1">'Sch-5'!$I:$P</definedName>
    <definedName name="Z_223BC0FC_814D_40F0_9795_CE82A16FF3A5_.wvu.Cols" localSheetId="16" hidden="1">'Sch-7'!$O:$O,'Sch-7'!$AG:$AM</definedName>
    <definedName name="Z_223BC0FC_814D_40F0_9795_CE82A16FF3A5_.wvu.Cols" localSheetId="17" hidden="1">'Sch-7 Dis'!$AD:$AJ</definedName>
    <definedName name="Z_223BC0FC_814D_40F0_9795_CE82A16FF3A5_.wvu.FilterData" localSheetId="4" hidden="1">'Sch-1'!$A$18:$O$64</definedName>
    <definedName name="Z_223BC0FC_814D_40F0_9795_CE82A16FF3A5_.wvu.FilterData" localSheetId="5" hidden="1">'Sch-1 dis'!$A$16:$B$21</definedName>
    <definedName name="Z_223BC0FC_814D_40F0_9795_CE82A16FF3A5_.wvu.FilterData" localSheetId="6" hidden="1">'Sch-2'!$G$21:$J$106</definedName>
    <definedName name="Z_223BC0FC_814D_40F0_9795_CE82A16FF3A5_.wvu.FilterData" localSheetId="7" hidden="1">'Sch-2 Dis'!$A$15:$F$56</definedName>
    <definedName name="Z_223BC0FC_814D_40F0_9795_CE82A16FF3A5_.wvu.FilterData" localSheetId="8" hidden="1">'Sch-3 '!$A$19:$P$95</definedName>
    <definedName name="Z_223BC0FC_814D_40F0_9795_CE82A16FF3A5_.wvu.FilterData" localSheetId="9" hidden="1">'Sch-3 Dis'!$A$15:$F$81</definedName>
    <definedName name="Z_223BC0FC_814D_40F0_9795_CE82A16FF3A5_.wvu.PrintArea" localSheetId="22" hidden="1">'Bid Form 2nd Envelope'!$A$1:$F$68</definedName>
    <definedName name="Z_223BC0FC_814D_40F0_9795_CE82A16FF3A5_.wvu.PrintArea" localSheetId="18" hidden="1">Discount!$A$2:$G$43</definedName>
    <definedName name="Z_223BC0FC_814D_40F0_9795_CE82A16FF3A5_.wvu.PrintArea" localSheetId="20" hidden="1">'Entry Tax'!$A$1:$E$16</definedName>
    <definedName name="Z_223BC0FC_814D_40F0_9795_CE82A16FF3A5_.wvu.PrintArea" localSheetId="2" hidden="1">Instructions!$A$1:$C$54</definedName>
    <definedName name="Z_223BC0FC_814D_40F0_9795_CE82A16FF3A5_.wvu.PrintArea" localSheetId="3" hidden="1">'Names of Bidder'!$B$1:$G$32</definedName>
    <definedName name="Z_223BC0FC_814D_40F0_9795_CE82A16FF3A5_.wvu.PrintArea" localSheetId="19" hidden="1">Octroi!$A$1:$E$16</definedName>
    <definedName name="Z_223BC0FC_814D_40F0_9795_CE82A16FF3A5_.wvu.PrintArea" localSheetId="21" hidden="1">'Other Taxes &amp; Duties'!$A$1:$F$16</definedName>
    <definedName name="Z_223BC0FC_814D_40F0_9795_CE82A16FF3A5_.wvu.PrintArea" localSheetId="24" hidden="1">'Q &amp; C'!$A$1:$F$38</definedName>
    <definedName name="Z_223BC0FC_814D_40F0_9795_CE82A16FF3A5_.wvu.PrintArea" localSheetId="23" hidden="1">'Q &amp; C (2)'!$A$1:$F$44</definedName>
    <definedName name="Z_223BC0FC_814D_40F0_9795_CE82A16FF3A5_.wvu.PrintArea" localSheetId="4" hidden="1">'Sch-1'!$A$1:$O$75</definedName>
    <definedName name="Z_223BC0FC_814D_40F0_9795_CE82A16FF3A5_.wvu.PrintArea" localSheetId="5" hidden="1">'Sch-1 dis'!$A$1:$G$84</definedName>
    <definedName name="Z_223BC0FC_814D_40F0_9795_CE82A16FF3A5_.wvu.PrintArea" localSheetId="6" hidden="1">'Sch-2'!$A$1:$J$113</definedName>
    <definedName name="Z_223BC0FC_814D_40F0_9795_CE82A16FF3A5_.wvu.PrintArea" localSheetId="7" hidden="1">'Sch-2 Dis'!$A$1:$F$62</definedName>
    <definedName name="Z_223BC0FC_814D_40F0_9795_CE82A16FF3A5_.wvu.PrintArea" localSheetId="8" hidden="1">'Sch-3 '!$A$1:$P$101</definedName>
    <definedName name="Z_223BC0FC_814D_40F0_9795_CE82A16FF3A5_.wvu.PrintArea" localSheetId="9" hidden="1">'Sch-3 Dis'!$A$1:$F$87</definedName>
    <definedName name="Z_223BC0FC_814D_40F0_9795_CE82A16FF3A5_.wvu.PrintArea" localSheetId="10" hidden="1">'Sch-4'!$A$1:$Q$29</definedName>
    <definedName name="Z_223BC0FC_814D_40F0_9795_CE82A16FF3A5_.wvu.PrintArea" localSheetId="11" hidden="1">'Sch-4b'!$A$1:$Q$37</definedName>
    <definedName name="Z_223BC0FC_814D_40F0_9795_CE82A16FF3A5_.wvu.PrintArea" localSheetId="12" hidden="1">'Sch-5'!$A$1:$E$26</definedName>
    <definedName name="Z_223BC0FC_814D_40F0_9795_CE82A16FF3A5_.wvu.PrintArea" localSheetId="13" hidden="1">'Sch-5 Dis'!$A$1:$E$26</definedName>
    <definedName name="Z_223BC0FC_814D_40F0_9795_CE82A16FF3A5_.wvu.PrintArea" localSheetId="14" hidden="1">'Sch-6'!$A$1:$D$33</definedName>
    <definedName name="Z_223BC0FC_814D_40F0_9795_CE82A16FF3A5_.wvu.PrintArea" localSheetId="15" hidden="1">'Sch-6 After Discount'!$A$1:$D$33</definedName>
    <definedName name="Z_223BC0FC_814D_40F0_9795_CE82A16FF3A5_.wvu.PrintArea" localSheetId="16" hidden="1">'Sch-7'!$A$1:$M$25</definedName>
    <definedName name="Z_223BC0FC_814D_40F0_9795_CE82A16FF3A5_.wvu.PrintArea" localSheetId="17" hidden="1">'Sch-7 Dis'!$A$1:$G$28</definedName>
    <definedName name="Z_223BC0FC_814D_40F0_9795_CE82A16FF3A5_.wvu.PrintTitles" localSheetId="4" hidden="1">'Sch-1'!$15:$17</definedName>
    <definedName name="Z_223BC0FC_814D_40F0_9795_CE82A16FF3A5_.wvu.PrintTitles" localSheetId="5" hidden="1">'Sch-1 dis'!$14:$16</definedName>
    <definedName name="Z_223BC0FC_814D_40F0_9795_CE82A16FF3A5_.wvu.PrintTitles" localSheetId="6" hidden="1">'Sch-2'!$15:$17</definedName>
    <definedName name="Z_223BC0FC_814D_40F0_9795_CE82A16FF3A5_.wvu.PrintTitles" localSheetId="7" hidden="1">'Sch-2 Dis'!$13:$15</definedName>
    <definedName name="Z_223BC0FC_814D_40F0_9795_CE82A16FF3A5_.wvu.PrintTitles" localSheetId="8" hidden="1">'Sch-3 '!$13:$17</definedName>
    <definedName name="Z_223BC0FC_814D_40F0_9795_CE82A16FF3A5_.wvu.PrintTitles" localSheetId="9" hidden="1">'Sch-3 Dis'!$13:$15</definedName>
    <definedName name="Z_223BC0FC_814D_40F0_9795_CE82A16FF3A5_.wvu.PrintTitles" localSheetId="12" hidden="1">'Sch-5'!$3:$13</definedName>
    <definedName name="Z_223BC0FC_814D_40F0_9795_CE82A16FF3A5_.wvu.PrintTitles" localSheetId="13" hidden="1">'Sch-5 Dis'!$3:$13</definedName>
    <definedName name="Z_223BC0FC_814D_40F0_9795_CE82A16FF3A5_.wvu.PrintTitles" localSheetId="14" hidden="1">'Sch-6'!$3:$13</definedName>
    <definedName name="Z_223BC0FC_814D_40F0_9795_CE82A16FF3A5_.wvu.PrintTitles" localSheetId="15" hidden="1">'Sch-6 After Discount'!$3:$13</definedName>
    <definedName name="Z_223BC0FC_814D_40F0_9795_CE82A16FF3A5_.wvu.PrintTitles" localSheetId="16" hidden="1">'Sch-7'!$14:$14</definedName>
    <definedName name="Z_223BC0FC_814D_40F0_9795_CE82A16FF3A5_.wvu.PrintTitles" localSheetId="17" hidden="1">'Sch-7 Dis'!$14:$14</definedName>
    <definedName name="Z_223BC0FC_814D_40F0_9795_CE82A16FF3A5_.wvu.Rows" localSheetId="1" hidden="1">Cover!$7:$7</definedName>
    <definedName name="Z_223BC0FC_814D_40F0_9795_CE82A16FF3A5_.wvu.Rows" localSheetId="18" hidden="1">Discount!$32:$34</definedName>
    <definedName name="Z_223BC0FC_814D_40F0_9795_CE82A16FF3A5_.wvu.Rows" localSheetId="4" hidden="1">'Sch-1'!$18:$19</definedName>
    <definedName name="Z_223BC0FC_814D_40F0_9795_CE82A16FF3A5_.wvu.Rows" localSheetId="6" hidden="1">'Sch-2'!#REF!</definedName>
    <definedName name="Z_223BC0FC_814D_40F0_9795_CE82A16FF3A5_.wvu.Rows" localSheetId="16" hidden="1">'Sch-7'!$22:$22,'Sch-7'!$98:$216</definedName>
    <definedName name="Z_223BC0FC_814D_40F0_9795_CE82A16FF3A5_.wvu.Rows" localSheetId="17" hidden="1">'Sch-7 Dis'!$104:$222</definedName>
    <definedName name="Z_27A45B7A_04F2_4516_B80B_5ED0825D4ED3_.wvu.Cols" localSheetId="18" hidden="1">Discount!$H:$J</definedName>
    <definedName name="Z_27A45B7A_04F2_4516_B80B_5ED0825D4ED3_.wvu.Cols" localSheetId="4" hidden="1">'Sch-1'!$T:$W</definedName>
    <definedName name="Z_27A45B7A_04F2_4516_B80B_5ED0825D4ED3_.wvu.Cols" localSheetId="6" hidden="1">'Sch-2'!$M:$M</definedName>
    <definedName name="Z_27A45B7A_04F2_4516_B80B_5ED0825D4ED3_.wvu.Cols" localSheetId="7" hidden="1">'Sch-2 Dis'!$K:$Q</definedName>
    <definedName name="Z_27A45B7A_04F2_4516_B80B_5ED0825D4ED3_.wvu.Cols" localSheetId="8" hidden="1">'Sch-3 '!$S:$S,'Sch-3 '!$AK:$AP</definedName>
    <definedName name="Z_27A45B7A_04F2_4516_B80B_5ED0825D4ED3_.wvu.Cols" localSheetId="9" hidden="1">'Sch-3 Dis'!$AA:$AF</definedName>
    <definedName name="Z_27A45B7A_04F2_4516_B80B_5ED0825D4ED3_.wvu.Cols" localSheetId="12" hidden="1">'Sch-5'!$I:$P</definedName>
    <definedName name="Z_27A45B7A_04F2_4516_B80B_5ED0825D4ED3_.wvu.Cols" localSheetId="13" hidden="1">'Sch-5 Dis'!$I:$P</definedName>
    <definedName name="Z_27A45B7A_04F2_4516_B80B_5ED0825D4ED3_.wvu.Cols" localSheetId="16" hidden="1">'Sch-7'!$O:$O,'Sch-7'!$AG:$AM</definedName>
    <definedName name="Z_27A45B7A_04F2_4516_B80B_5ED0825D4ED3_.wvu.Cols" localSheetId="17" hidden="1">'Sch-7 Dis'!$AD:$AJ</definedName>
    <definedName name="Z_27A45B7A_04F2_4516_B80B_5ED0825D4ED3_.wvu.FilterData" localSheetId="4" hidden="1">'Sch-1'!$A$18:$O$64</definedName>
    <definedName name="Z_27A45B7A_04F2_4516_B80B_5ED0825D4ED3_.wvu.FilterData" localSheetId="5" hidden="1">'Sch-1 dis'!$A$16:$B$21</definedName>
    <definedName name="Z_27A45B7A_04F2_4516_B80B_5ED0825D4ED3_.wvu.FilterData" localSheetId="6" hidden="1">'Sch-2'!$G$21:$J$106</definedName>
    <definedName name="Z_27A45B7A_04F2_4516_B80B_5ED0825D4ED3_.wvu.FilterData" localSheetId="7" hidden="1">'Sch-2 Dis'!$A$15:$F$56</definedName>
    <definedName name="Z_27A45B7A_04F2_4516_B80B_5ED0825D4ED3_.wvu.FilterData" localSheetId="8" hidden="1">'Sch-3 '!$A$19:$P$95</definedName>
    <definedName name="Z_27A45B7A_04F2_4516_B80B_5ED0825D4ED3_.wvu.FilterData" localSheetId="9" hidden="1">'Sch-3 Dis'!$A$15:$F$81</definedName>
    <definedName name="Z_27A45B7A_04F2_4516_B80B_5ED0825D4ED3_.wvu.PrintArea" localSheetId="22" hidden="1">'Bid Form 2nd Envelope'!$A$1:$F$68</definedName>
    <definedName name="Z_27A45B7A_04F2_4516_B80B_5ED0825D4ED3_.wvu.PrintArea" localSheetId="18" hidden="1">Discount!$A$2:$G$43</definedName>
    <definedName name="Z_27A45B7A_04F2_4516_B80B_5ED0825D4ED3_.wvu.PrintArea" localSheetId="20" hidden="1">'Entry Tax'!$A$1:$E$16</definedName>
    <definedName name="Z_27A45B7A_04F2_4516_B80B_5ED0825D4ED3_.wvu.PrintArea" localSheetId="2" hidden="1">Instructions!$A$1:$C$54</definedName>
    <definedName name="Z_27A45B7A_04F2_4516_B80B_5ED0825D4ED3_.wvu.PrintArea" localSheetId="3" hidden="1">'Names of Bidder'!$B$1:$E$30</definedName>
    <definedName name="Z_27A45B7A_04F2_4516_B80B_5ED0825D4ED3_.wvu.PrintArea" localSheetId="19" hidden="1">Octroi!$A$1:$E$16</definedName>
    <definedName name="Z_27A45B7A_04F2_4516_B80B_5ED0825D4ED3_.wvu.PrintArea" localSheetId="21" hidden="1">'Other Taxes &amp; Duties'!$A$1:$F$16</definedName>
    <definedName name="Z_27A45B7A_04F2_4516_B80B_5ED0825D4ED3_.wvu.PrintArea" localSheetId="24" hidden="1">'Q &amp; C'!$A$1:$F$38</definedName>
    <definedName name="Z_27A45B7A_04F2_4516_B80B_5ED0825D4ED3_.wvu.PrintArea" localSheetId="23" hidden="1">'Q &amp; C (2)'!$A$1:$F$43</definedName>
    <definedName name="Z_27A45B7A_04F2_4516_B80B_5ED0825D4ED3_.wvu.PrintArea" localSheetId="4" hidden="1">'Sch-1'!$A$1:$O$76</definedName>
    <definedName name="Z_27A45B7A_04F2_4516_B80B_5ED0825D4ED3_.wvu.PrintArea" localSheetId="5" hidden="1">'Sch-1 dis'!$A$1:$G$84</definedName>
    <definedName name="Z_27A45B7A_04F2_4516_B80B_5ED0825D4ED3_.wvu.PrintArea" localSheetId="6" hidden="1">'Sch-2'!$A$1:$J$114</definedName>
    <definedName name="Z_27A45B7A_04F2_4516_B80B_5ED0825D4ED3_.wvu.PrintArea" localSheetId="7" hidden="1">'Sch-2 Dis'!$A$1:$F$62</definedName>
    <definedName name="Z_27A45B7A_04F2_4516_B80B_5ED0825D4ED3_.wvu.PrintArea" localSheetId="8" hidden="1">'Sch-3 '!$A$1:$P$102</definedName>
    <definedName name="Z_27A45B7A_04F2_4516_B80B_5ED0825D4ED3_.wvu.PrintArea" localSheetId="9" hidden="1">'Sch-3 Dis'!$A$1:$F$87</definedName>
    <definedName name="Z_27A45B7A_04F2_4516_B80B_5ED0825D4ED3_.wvu.PrintArea" localSheetId="10" hidden="1">'Sch-4'!$A$1:$Q$29</definedName>
    <definedName name="Z_27A45B7A_04F2_4516_B80B_5ED0825D4ED3_.wvu.PrintArea" localSheetId="11" hidden="1">'Sch-4b'!$A$1:$Q$37</definedName>
    <definedName name="Z_27A45B7A_04F2_4516_B80B_5ED0825D4ED3_.wvu.PrintArea" localSheetId="12" hidden="1">'Sch-5'!$A$1:$E$26</definedName>
    <definedName name="Z_27A45B7A_04F2_4516_B80B_5ED0825D4ED3_.wvu.PrintArea" localSheetId="13" hidden="1">'Sch-5 Dis'!$A$1:$E$26</definedName>
    <definedName name="Z_27A45B7A_04F2_4516_B80B_5ED0825D4ED3_.wvu.PrintArea" localSheetId="14" hidden="1">'Sch-6'!$A$1:$D$34</definedName>
    <definedName name="Z_27A45B7A_04F2_4516_B80B_5ED0825D4ED3_.wvu.PrintArea" localSheetId="15" hidden="1">'Sch-6 After Discount'!$A$1:$D$34</definedName>
    <definedName name="Z_27A45B7A_04F2_4516_B80B_5ED0825D4ED3_.wvu.PrintArea" localSheetId="16" hidden="1">'Sch-7'!$A$1:$M$25</definedName>
    <definedName name="Z_27A45B7A_04F2_4516_B80B_5ED0825D4ED3_.wvu.PrintArea" localSheetId="17" hidden="1">'Sch-7 Dis'!$A$1:$G$28</definedName>
    <definedName name="Z_27A45B7A_04F2_4516_B80B_5ED0825D4ED3_.wvu.PrintTitles" localSheetId="4" hidden="1">'Sch-1'!$15:$17</definedName>
    <definedName name="Z_27A45B7A_04F2_4516_B80B_5ED0825D4ED3_.wvu.PrintTitles" localSheetId="5" hidden="1">'Sch-1 dis'!$14:$16</definedName>
    <definedName name="Z_27A45B7A_04F2_4516_B80B_5ED0825D4ED3_.wvu.PrintTitles" localSheetId="6" hidden="1">'Sch-2'!$15:$17</definedName>
    <definedName name="Z_27A45B7A_04F2_4516_B80B_5ED0825D4ED3_.wvu.PrintTitles" localSheetId="7" hidden="1">'Sch-2 Dis'!$13:$15</definedName>
    <definedName name="Z_27A45B7A_04F2_4516_B80B_5ED0825D4ED3_.wvu.PrintTitles" localSheetId="8" hidden="1">'Sch-3 '!$13:$17</definedName>
    <definedName name="Z_27A45B7A_04F2_4516_B80B_5ED0825D4ED3_.wvu.PrintTitles" localSheetId="9" hidden="1">'Sch-3 Dis'!$13:$15</definedName>
    <definedName name="Z_27A45B7A_04F2_4516_B80B_5ED0825D4ED3_.wvu.PrintTitles" localSheetId="12" hidden="1">'Sch-5'!$3:$13</definedName>
    <definedName name="Z_27A45B7A_04F2_4516_B80B_5ED0825D4ED3_.wvu.PrintTitles" localSheetId="13" hidden="1">'Sch-5 Dis'!$3:$13</definedName>
    <definedName name="Z_27A45B7A_04F2_4516_B80B_5ED0825D4ED3_.wvu.PrintTitles" localSheetId="14" hidden="1">'Sch-6'!$3:$13</definedName>
    <definedName name="Z_27A45B7A_04F2_4516_B80B_5ED0825D4ED3_.wvu.PrintTitles" localSheetId="15" hidden="1">'Sch-6 After Discount'!$3:$13</definedName>
    <definedName name="Z_27A45B7A_04F2_4516_B80B_5ED0825D4ED3_.wvu.PrintTitles" localSheetId="16" hidden="1">'Sch-7'!$14:$14</definedName>
    <definedName name="Z_27A45B7A_04F2_4516_B80B_5ED0825D4ED3_.wvu.PrintTitles" localSheetId="17" hidden="1">'Sch-7 Dis'!$14:$14</definedName>
    <definedName name="Z_27A45B7A_04F2_4516_B80B_5ED0825D4ED3_.wvu.Rows" localSheetId="1" hidden="1">Cover!$7:$7</definedName>
    <definedName name="Z_27A45B7A_04F2_4516_B80B_5ED0825D4ED3_.wvu.Rows" localSheetId="18" hidden="1">Discount!#REF!</definedName>
    <definedName name="Z_27A45B7A_04F2_4516_B80B_5ED0825D4ED3_.wvu.Rows" localSheetId="9" hidden="1">'Sch-3 Dis'!#REF!</definedName>
    <definedName name="Z_27A45B7A_04F2_4516_B80B_5ED0825D4ED3_.wvu.Rows" localSheetId="16" hidden="1">'Sch-7'!$98:$216</definedName>
    <definedName name="Z_27A45B7A_04F2_4516_B80B_5ED0825D4ED3_.wvu.Rows" localSheetId="17" hidden="1">'Sch-7 Dis'!$104:$222</definedName>
    <definedName name="Z_3D662AA8_535D_445A_A535_5FFD33E1146F_.wvu.PrintArea" localSheetId="24" hidden="1">'Q &amp; C'!$A$1:$F$38</definedName>
    <definedName name="Z_3D662AA8_535D_445A_A535_5FFD33E1146F_.wvu.PrintArea" localSheetId="23" hidden="1">'Q &amp; C (2)'!$A$1:$F$43</definedName>
    <definedName name="Z_420F5FBD_E556_4311_8218_D9BF2725836B_.wvu.PrintArea" localSheetId="23" hidden="1">'Q &amp; C (2)'!$A$1:$F$43</definedName>
    <definedName name="Z_498493C3_769C_4143_9114_C68CD1D40B11_.wvu.Cols" localSheetId="22" hidden="1">'Bid Form 2nd Envelope'!$G:$K,'Bid Form 2nd Envelope'!$Y:$AN</definedName>
    <definedName name="Z_498493C3_769C_4143_9114_C68CD1D40B11_.wvu.Cols" localSheetId="18" hidden="1">Discount!$H:$K</definedName>
    <definedName name="Z_498493C3_769C_4143_9114_C68CD1D40B11_.wvu.Cols" localSheetId="3" hidden="1">'Names of Bidder'!$H:$O,'Names of Bidder'!$Z:$AC</definedName>
    <definedName name="Z_498493C3_769C_4143_9114_C68CD1D40B11_.wvu.Cols" localSheetId="4" hidden="1">'Sch-1'!$Q:$R,'Sch-1'!$AD:$AM</definedName>
    <definedName name="Z_498493C3_769C_4143_9114_C68CD1D40B11_.wvu.Cols" localSheetId="7" hidden="1">'Sch-2 Dis'!$K:$Q</definedName>
    <definedName name="Z_498493C3_769C_4143_9114_C68CD1D40B11_.wvu.Cols" localSheetId="8" hidden="1">'Sch-3 '!$R:$S,'Sch-3 '!$AK:$AP</definedName>
    <definedName name="Z_498493C3_769C_4143_9114_C68CD1D40B11_.wvu.Cols" localSheetId="9" hidden="1">'Sch-3 Dis'!$AA:$AF</definedName>
    <definedName name="Z_498493C3_769C_4143_9114_C68CD1D40B11_.wvu.Cols" localSheetId="10" hidden="1">'Sch-4'!$R:$S</definedName>
    <definedName name="Z_498493C3_769C_4143_9114_C68CD1D40B11_.wvu.Cols" localSheetId="11" hidden="1">'Sch-4b'!$R:$S</definedName>
    <definedName name="Z_498493C3_769C_4143_9114_C68CD1D40B11_.wvu.Cols" localSheetId="12" hidden="1">'Sch-5'!$I:$P</definedName>
    <definedName name="Z_498493C3_769C_4143_9114_C68CD1D40B11_.wvu.Cols" localSheetId="16" hidden="1">'Sch-7'!$P:$R,'Sch-7'!$AG:$AM</definedName>
    <definedName name="Z_498493C3_769C_4143_9114_C68CD1D40B11_.wvu.Cols" localSheetId="17" hidden="1">'Sch-7 Dis'!$AD:$AJ</definedName>
    <definedName name="Z_498493C3_769C_4143_9114_C68CD1D40B11_.wvu.FilterData" localSheetId="4" hidden="1">'Sch-1'!$A$23:$AY$64</definedName>
    <definedName name="Z_498493C3_769C_4143_9114_C68CD1D40B11_.wvu.FilterData" localSheetId="5" hidden="1">'Sch-1 dis'!$A$16:$B$21</definedName>
    <definedName name="Z_498493C3_769C_4143_9114_C68CD1D40B11_.wvu.FilterData" localSheetId="6" hidden="1">'Sch-2'!$G$21:$J$106</definedName>
    <definedName name="Z_498493C3_769C_4143_9114_C68CD1D40B11_.wvu.FilterData" localSheetId="7" hidden="1">'Sch-2 Dis'!$A$15:$F$56</definedName>
    <definedName name="Z_498493C3_769C_4143_9114_C68CD1D40B11_.wvu.FilterData" localSheetId="8" hidden="1">'Sch-3 '!$A$21:$BB$93</definedName>
    <definedName name="Z_498493C3_769C_4143_9114_C68CD1D40B11_.wvu.FilterData" localSheetId="9" hidden="1">'Sch-3 Dis'!$A$15:$F$81</definedName>
    <definedName name="Z_498493C3_769C_4143_9114_C68CD1D40B11_.wvu.PrintArea" localSheetId="22" hidden="1">'Bid Form 2nd Envelope'!$A$1:$F$68</definedName>
    <definedName name="Z_498493C3_769C_4143_9114_C68CD1D40B11_.wvu.PrintArea" localSheetId="1" hidden="1">Cover!$A$1:$F$15</definedName>
    <definedName name="Z_498493C3_769C_4143_9114_C68CD1D40B11_.wvu.PrintArea" localSheetId="18" hidden="1">Discount!$A$2:$G$43</definedName>
    <definedName name="Z_498493C3_769C_4143_9114_C68CD1D40B11_.wvu.PrintArea" localSheetId="20" hidden="1">'Entry Tax'!$A$1:$E$16</definedName>
    <definedName name="Z_498493C3_769C_4143_9114_C68CD1D40B11_.wvu.PrintArea" localSheetId="2" hidden="1">Instructions!$A$1:$C$54</definedName>
    <definedName name="Z_498493C3_769C_4143_9114_C68CD1D40B11_.wvu.PrintArea" localSheetId="3" hidden="1">'Names of Bidder'!$B$1:$G$32</definedName>
    <definedName name="Z_498493C3_769C_4143_9114_C68CD1D40B11_.wvu.PrintArea" localSheetId="19" hidden="1">Octroi!$A$1:$E$16</definedName>
    <definedName name="Z_498493C3_769C_4143_9114_C68CD1D40B11_.wvu.PrintArea" localSheetId="21" hidden="1">'Other Taxes &amp; Duties'!$A$1:$F$16</definedName>
    <definedName name="Z_498493C3_769C_4143_9114_C68CD1D40B11_.wvu.PrintArea" localSheetId="24" hidden="1">'Q &amp; C'!$A$1:$F$38</definedName>
    <definedName name="Z_498493C3_769C_4143_9114_C68CD1D40B11_.wvu.PrintArea" localSheetId="23" hidden="1">'Q &amp; C (2)'!$A$1:$F$44</definedName>
    <definedName name="Z_498493C3_769C_4143_9114_C68CD1D40B11_.wvu.PrintArea" localSheetId="4" hidden="1">'Sch-1'!$A$1:$O$75</definedName>
    <definedName name="Z_498493C3_769C_4143_9114_C68CD1D40B11_.wvu.PrintArea" localSheetId="5" hidden="1">'Sch-1 dis'!$A$1:$G$84</definedName>
    <definedName name="Z_498493C3_769C_4143_9114_C68CD1D40B11_.wvu.PrintArea" localSheetId="6" hidden="1">'Sch-2'!$A$1:$J$115</definedName>
    <definedName name="Z_498493C3_769C_4143_9114_C68CD1D40B11_.wvu.PrintArea" localSheetId="7" hidden="1">'Sch-2 Dis'!$A$1:$F$62</definedName>
    <definedName name="Z_498493C3_769C_4143_9114_C68CD1D40B11_.wvu.PrintArea" localSheetId="8" hidden="1">'Sch-3 '!$A$1:$Q$101</definedName>
    <definedName name="Z_498493C3_769C_4143_9114_C68CD1D40B11_.wvu.PrintArea" localSheetId="9" hidden="1">'Sch-3 Dis'!$A$1:$F$87</definedName>
    <definedName name="Z_498493C3_769C_4143_9114_C68CD1D40B11_.wvu.PrintArea" localSheetId="10" hidden="1">'Sch-4'!$A$1:$Q$29</definedName>
    <definedName name="Z_498493C3_769C_4143_9114_C68CD1D40B11_.wvu.PrintArea" localSheetId="11" hidden="1">'Sch-4b'!$A$1:$Q$37</definedName>
    <definedName name="Z_498493C3_769C_4143_9114_C68CD1D40B11_.wvu.PrintArea" localSheetId="12" hidden="1">'Sch-5'!$A$1:$E$26</definedName>
    <definedName name="Z_498493C3_769C_4143_9114_C68CD1D40B11_.wvu.PrintArea" localSheetId="13" hidden="1">'Sch-5 Dis'!$A$1:$E$26</definedName>
    <definedName name="Z_498493C3_769C_4143_9114_C68CD1D40B11_.wvu.PrintArea" localSheetId="14" hidden="1">'Sch-6'!$A$1:$D$33</definedName>
    <definedName name="Z_498493C3_769C_4143_9114_C68CD1D40B11_.wvu.PrintArea" localSheetId="15" hidden="1">'Sch-6 After Discount'!$A$1:$D$33</definedName>
    <definedName name="Z_498493C3_769C_4143_9114_C68CD1D40B11_.wvu.PrintArea" localSheetId="16" hidden="1">'Sch-7'!$A$1:$N$25</definedName>
    <definedName name="Z_498493C3_769C_4143_9114_C68CD1D40B11_.wvu.PrintArea" localSheetId="17" hidden="1">'Sch-7 Dis'!$A$1:$G$28</definedName>
    <definedName name="Z_498493C3_769C_4143_9114_C68CD1D40B11_.wvu.PrintTitles" localSheetId="4" hidden="1">'Sch-1'!$15:$17</definedName>
    <definedName name="Z_498493C3_769C_4143_9114_C68CD1D40B11_.wvu.PrintTitles" localSheetId="5" hidden="1">'Sch-1 dis'!$14:$16</definedName>
    <definedName name="Z_498493C3_769C_4143_9114_C68CD1D40B11_.wvu.PrintTitles" localSheetId="6" hidden="1">'Sch-2'!$15:$17</definedName>
    <definedName name="Z_498493C3_769C_4143_9114_C68CD1D40B11_.wvu.PrintTitles" localSheetId="7" hidden="1">'Sch-2 Dis'!$13:$15</definedName>
    <definedName name="Z_498493C3_769C_4143_9114_C68CD1D40B11_.wvu.PrintTitles" localSheetId="8" hidden="1">'Sch-3 '!$13:$17</definedName>
    <definedName name="Z_498493C3_769C_4143_9114_C68CD1D40B11_.wvu.PrintTitles" localSheetId="9" hidden="1">'Sch-3 Dis'!$13:$15</definedName>
    <definedName name="Z_498493C3_769C_4143_9114_C68CD1D40B11_.wvu.PrintTitles" localSheetId="12" hidden="1">'Sch-5'!$3:$13</definedName>
    <definedName name="Z_498493C3_769C_4143_9114_C68CD1D40B11_.wvu.PrintTitles" localSheetId="13" hidden="1">'Sch-5 Dis'!$3:$13</definedName>
    <definedName name="Z_498493C3_769C_4143_9114_C68CD1D40B11_.wvu.PrintTitles" localSheetId="14" hidden="1">'Sch-6'!$3:$13</definedName>
    <definedName name="Z_498493C3_769C_4143_9114_C68CD1D40B11_.wvu.PrintTitles" localSheetId="15" hidden="1">'Sch-6 After Discount'!$3:$13</definedName>
    <definedName name="Z_498493C3_769C_4143_9114_C68CD1D40B11_.wvu.PrintTitles" localSheetId="16" hidden="1">'Sch-7'!$14:$14</definedName>
    <definedName name="Z_498493C3_769C_4143_9114_C68CD1D40B11_.wvu.PrintTitles" localSheetId="17" hidden="1">'Sch-7 Dis'!$14:$14</definedName>
    <definedName name="Z_498493C3_769C_4143_9114_C68CD1D40B11_.wvu.Rows" localSheetId="22" hidden="1">'Bid Form 2nd Envelope'!$25:$25,'Bid Form 2nd Envelope'!$52:$52</definedName>
    <definedName name="Z_498493C3_769C_4143_9114_C68CD1D40B11_.wvu.Rows" localSheetId="1" hidden="1">Cover!$7:$7</definedName>
    <definedName name="Z_498493C3_769C_4143_9114_C68CD1D40B11_.wvu.Rows" localSheetId="18" hidden="1">Discount!$22:$22,Discount!$29:$29,Discount!$32:$34</definedName>
    <definedName name="Z_498493C3_769C_4143_9114_C68CD1D40B11_.wvu.Rows" localSheetId="6" hidden="1">'Sch-2'!$18:$19</definedName>
    <definedName name="Z_498493C3_769C_4143_9114_C68CD1D40B11_.wvu.Rows" localSheetId="14" hidden="1">'Sch-6'!$22:$23</definedName>
    <definedName name="Z_498493C3_769C_4143_9114_C68CD1D40B11_.wvu.Rows" localSheetId="15" hidden="1">'Sch-6 After Discount'!$22:$23</definedName>
    <definedName name="Z_498493C3_769C_4143_9114_C68CD1D40B11_.wvu.Rows" localSheetId="16" hidden="1">'Sch-7'!$17:$18,'Sch-7'!$98:$216</definedName>
    <definedName name="Z_498493C3_769C_4143_9114_C68CD1D40B11_.wvu.Rows" localSheetId="17" hidden="1">'Sch-7 Dis'!$104:$222</definedName>
    <definedName name="Z_4AA1107B_A795_4744_B566_827168772C7A_.wvu.Cols" localSheetId="18" hidden="1">Discount!$H:$O</definedName>
    <definedName name="Z_4AA1107B_A795_4744_B566_827168772C7A_.wvu.Cols" localSheetId="6" hidden="1">'Sch-2'!$M:$R</definedName>
    <definedName name="Z_4AA1107B_A795_4744_B566_827168772C7A_.wvu.Cols" localSheetId="7" hidden="1">'Sch-2 Dis'!$K:$Q</definedName>
    <definedName name="Z_4AA1107B_A795_4744_B566_827168772C7A_.wvu.Cols" localSheetId="8" hidden="1">'Sch-3 '!$S:$AE,'Sch-3 '!$AK:$AP</definedName>
    <definedName name="Z_4AA1107B_A795_4744_B566_827168772C7A_.wvu.Cols" localSheetId="9" hidden="1">'Sch-3 Dis'!$AA:$AF</definedName>
    <definedName name="Z_4AA1107B_A795_4744_B566_827168772C7A_.wvu.Cols" localSheetId="12" hidden="1">'Sch-5'!$I:$P</definedName>
    <definedName name="Z_4AA1107B_A795_4744_B566_827168772C7A_.wvu.Cols" localSheetId="16" hidden="1">'Sch-7'!$O:$O,'Sch-7'!$AG:$AM</definedName>
    <definedName name="Z_4AA1107B_A795_4744_B566_827168772C7A_.wvu.Cols" localSheetId="17" hidden="1">'Sch-7 Dis'!$AD:$AJ</definedName>
    <definedName name="Z_4AA1107B_A795_4744_B566_827168772C7A_.wvu.FilterData" localSheetId="4" hidden="1">'Sch-1'!$A$18:$O$64</definedName>
    <definedName name="Z_4AA1107B_A795_4744_B566_827168772C7A_.wvu.FilterData" localSheetId="5" hidden="1">'Sch-1 dis'!$A$16:$B$21</definedName>
    <definedName name="Z_4AA1107B_A795_4744_B566_827168772C7A_.wvu.FilterData" localSheetId="6" hidden="1">'Sch-2'!$G$21:$J$106</definedName>
    <definedName name="Z_4AA1107B_A795_4744_B566_827168772C7A_.wvu.FilterData" localSheetId="7" hidden="1">'Sch-2 Dis'!$A$15:$F$56</definedName>
    <definedName name="Z_4AA1107B_A795_4744_B566_827168772C7A_.wvu.FilterData" localSheetId="8" hidden="1">'Sch-3 '!$A$19:$P$95</definedName>
    <definedName name="Z_4AA1107B_A795_4744_B566_827168772C7A_.wvu.FilterData" localSheetId="9" hidden="1">'Sch-3 Dis'!$A$15:$F$81</definedName>
    <definedName name="Z_4AA1107B_A795_4744_B566_827168772C7A_.wvu.PrintArea" localSheetId="22" hidden="1">'Bid Form 2nd Envelope'!$A$1:$F$68</definedName>
    <definedName name="Z_4AA1107B_A795_4744_B566_827168772C7A_.wvu.PrintArea" localSheetId="18" hidden="1">Discount!$A$2:$G$43</definedName>
    <definedName name="Z_4AA1107B_A795_4744_B566_827168772C7A_.wvu.PrintArea" localSheetId="20" hidden="1">'Entry Tax'!$A$1:$E$16</definedName>
    <definedName name="Z_4AA1107B_A795_4744_B566_827168772C7A_.wvu.PrintArea" localSheetId="2" hidden="1">Instructions!$A$1:$C$54</definedName>
    <definedName name="Z_4AA1107B_A795_4744_B566_827168772C7A_.wvu.PrintArea" localSheetId="3" hidden="1">'Names of Bidder'!$B$1:$G$32</definedName>
    <definedName name="Z_4AA1107B_A795_4744_B566_827168772C7A_.wvu.PrintArea" localSheetId="19" hidden="1">Octroi!$A$1:$E$16</definedName>
    <definedName name="Z_4AA1107B_A795_4744_B566_827168772C7A_.wvu.PrintArea" localSheetId="21" hidden="1">'Other Taxes &amp; Duties'!$A$1:$F$16</definedName>
    <definedName name="Z_4AA1107B_A795_4744_B566_827168772C7A_.wvu.PrintArea" localSheetId="24" hidden="1">'Q &amp; C'!$A$1:$F$38</definedName>
    <definedName name="Z_4AA1107B_A795_4744_B566_827168772C7A_.wvu.PrintArea" localSheetId="23" hidden="1">'Q &amp; C (2)'!$A$1:$F$44</definedName>
    <definedName name="Z_4AA1107B_A795_4744_B566_827168772C7A_.wvu.PrintArea" localSheetId="4" hidden="1">'Sch-1'!$A$1:$O$75</definedName>
    <definedName name="Z_4AA1107B_A795_4744_B566_827168772C7A_.wvu.PrintArea" localSheetId="5" hidden="1">'Sch-1 dis'!$A$1:$G$84</definedName>
    <definedName name="Z_4AA1107B_A795_4744_B566_827168772C7A_.wvu.PrintArea" localSheetId="6" hidden="1">'Sch-2'!$A$1:$J$113</definedName>
    <definedName name="Z_4AA1107B_A795_4744_B566_827168772C7A_.wvu.PrintArea" localSheetId="7" hidden="1">'Sch-2 Dis'!$A$1:$F$62</definedName>
    <definedName name="Z_4AA1107B_A795_4744_B566_827168772C7A_.wvu.PrintArea" localSheetId="8" hidden="1">'Sch-3 '!$A$1:$P$101</definedName>
    <definedName name="Z_4AA1107B_A795_4744_B566_827168772C7A_.wvu.PrintArea" localSheetId="9" hidden="1">'Sch-3 Dis'!$A$1:$F$87</definedName>
    <definedName name="Z_4AA1107B_A795_4744_B566_827168772C7A_.wvu.PrintArea" localSheetId="10" hidden="1">'Sch-4'!$A$1:$Q$29</definedName>
    <definedName name="Z_4AA1107B_A795_4744_B566_827168772C7A_.wvu.PrintArea" localSheetId="11" hidden="1">'Sch-4b'!$A$1:$Q$37</definedName>
    <definedName name="Z_4AA1107B_A795_4744_B566_827168772C7A_.wvu.PrintArea" localSheetId="12" hidden="1">'Sch-5'!$A$1:$E$26</definedName>
    <definedName name="Z_4AA1107B_A795_4744_B566_827168772C7A_.wvu.PrintArea" localSheetId="13" hidden="1">'Sch-5 Dis'!$A$1:$E$26</definedName>
    <definedName name="Z_4AA1107B_A795_4744_B566_827168772C7A_.wvu.PrintArea" localSheetId="14" hidden="1">'Sch-6'!$A$1:$D$33</definedName>
    <definedName name="Z_4AA1107B_A795_4744_B566_827168772C7A_.wvu.PrintArea" localSheetId="15" hidden="1">'Sch-6 After Discount'!$A$1:$D$33</definedName>
    <definedName name="Z_4AA1107B_A795_4744_B566_827168772C7A_.wvu.PrintArea" localSheetId="16" hidden="1">'Sch-7'!$A$1:$M$25</definedName>
    <definedName name="Z_4AA1107B_A795_4744_B566_827168772C7A_.wvu.PrintArea" localSheetId="17" hidden="1">'Sch-7 Dis'!$A$1:$G$28</definedName>
    <definedName name="Z_4AA1107B_A795_4744_B566_827168772C7A_.wvu.PrintTitles" localSheetId="4" hidden="1">'Sch-1'!$15:$17</definedName>
    <definedName name="Z_4AA1107B_A795_4744_B566_827168772C7A_.wvu.PrintTitles" localSheetId="5" hidden="1">'Sch-1 dis'!$14:$16</definedName>
    <definedName name="Z_4AA1107B_A795_4744_B566_827168772C7A_.wvu.PrintTitles" localSheetId="6" hidden="1">'Sch-2'!$15:$17</definedName>
    <definedName name="Z_4AA1107B_A795_4744_B566_827168772C7A_.wvu.PrintTitles" localSheetId="7" hidden="1">'Sch-2 Dis'!$13:$15</definedName>
    <definedName name="Z_4AA1107B_A795_4744_B566_827168772C7A_.wvu.PrintTitles" localSheetId="8" hidden="1">'Sch-3 '!$13:$17</definedName>
    <definedName name="Z_4AA1107B_A795_4744_B566_827168772C7A_.wvu.PrintTitles" localSheetId="9" hidden="1">'Sch-3 Dis'!$13:$15</definedName>
    <definedName name="Z_4AA1107B_A795_4744_B566_827168772C7A_.wvu.PrintTitles" localSheetId="12" hidden="1">'Sch-5'!$3:$13</definedName>
    <definedName name="Z_4AA1107B_A795_4744_B566_827168772C7A_.wvu.PrintTitles" localSheetId="13" hidden="1">'Sch-5 Dis'!$3:$13</definedName>
    <definedName name="Z_4AA1107B_A795_4744_B566_827168772C7A_.wvu.PrintTitles" localSheetId="14" hidden="1">'Sch-6'!$3:$13</definedName>
    <definedName name="Z_4AA1107B_A795_4744_B566_827168772C7A_.wvu.PrintTitles" localSheetId="15" hidden="1">'Sch-6 After Discount'!$3:$13</definedName>
    <definedName name="Z_4AA1107B_A795_4744_B566_827168772C7A_.wvu.PrintTitles" localSheetId="16" hidden="1">'Sch-7'!$14:$14</definedName>
    <definedName name="Z_4AA1107B_A795_4744_B566_827168772C7A_.wvu.PrintTitles" localSheetId="17" hidden="1">'Sch-7 Dis'!$14:$14</definedName>
    <definedName name="Z_4AA1107B_A795_4744_B566_827168772C7A_.wvu.Rows" localSheetId="1" hidden="1">Cover!$7:$7</definedName>
    <definedName name="Z_4AA1107B_A795_4744_B566_827168772C7A_.wvu.Rows" localSheetId="18" hidden="1">Discount!$32:$34</definedName>
    <definedName name="Z_4AA1107B_A795_4744_B566_827168772C7A_.wvu.Rows" localSheetId="6" hidden="1">'Sch-2'!#REF!,'Sch-2'!#REF!</definedName>
    <definedName name="Z_4AA1107B_A795_4744_B566_827168772C7A_.wvu.Rows" localSheetId="16" hidden="1">'Sch-7'!$22:$22,'Sch-7'!$98:$216</definedName>
    <definedName name="Z_4AA1107B_A795_4744_B566_827168772C7A_.wvu.Rows" localSheetId="17" hidden="1">'Sch-7 Dis'!$104:$222</definedName>
    <definedName name="Z_4F65FF32_EC61_4022_A399_2986D7B6B8B3_.wvu.Cols" localSheetId="22" hidden="1">'Bid Form 2nd Envelope'!$Z:$AJ</definedName>
    <definedName name="Z_4F65FF32_EC61_4022_A399_2986D7B6B8B3_.wvu.Cols" localSheetId="4" hidden="1">'Sch-1'!$Y:$AL</definedName>
    <definedName name="Z_4F65FF32_EC61_4022_A399_2986D7B6B8B3_.wvu.Cols" localSheetId="5" hidden="1">'Sch-1 dis'!$O:$AB</definedName>
    <definedName name="Z_4F65FF32_EC61_4022_A399_2986D7B6B8B3_.wvu.Cols" localSheetId="6" hidden="1">'Sch-2'!#REF!</definedName>
    <definedName name="Z_4F65FF32_EC61_4022_A399_2986D7B6B8B3_.wvu.Cols" localSheetId="7" hidden="1">'Sch-2 Dis'!$K:$Q</definedName>
    <definedName name="Z_4F65FF32_EC61_4022_A399_2986D7B6B8B3_.wvu.Cols" localSheetId="8" hidden="1">'Sch-3 '!$AK:$AP</definedName>
    <definedName name="Z_4F65FF32_EC61_4022_A399_2986D7B6B8B3_.wvu.Cols" localSheetId="9" hidden="1">'Sch-3 Dis'!$AA:$AF</definedName>
    <definedName name="Z_4F65FF32_EC61_4022_A399_2986D7B6B8B3_.wvu.Cols" localSheetId="12" hidden="1">'Sch-5'!$I:$P</definedName>
    <definedName name="Z_4F65FF32_EC61_4022_A399_2986D7B6B8B3_.wvu.Cols" localSheetId="13" hidden="1">'Sch-5 Dis'!$I:$P</definedName>
    <definedName name="Z_4F65FF32_EC61_4022_A399_2986D7B6B8B3_.wvu.Cols" localSheetId="16" hidden="1">'Sch-7'!$AG:$AM</definedName>
    <definedName name="Z_4F65FF32_EC61_4022_A399_2986D7B6B8B3_.wvu.Cols" localSheetId="17" hidden="1">'Sch-7 Dis'!$AD:$AJ</definedName>
    <definedName name="Z_4F65FF32_EC61_4022_A399_2986D7B6B8B3_.wvu.PrintArea" localSheetId="22" hidden="1">'Bid Form 2nd Envelope'!$A$1:$F$68</definedName>
    <definedName name="Z_4F65FF32_EC61_4022_A399_2986D7B6B8B3_.wvu.PrintArea" localSheetId="18" hidden="1">Discount!$A$2:$G$41</definedName>
    <definedName name="Z_4F65FF32_EC61_4022_A399_2986D7B6B8B3_.wvu.PrintArea" localSheetId="20" hidden="1">'Entry Tax'!$A$1:$E$16</definedName>
    <definedName name="Z_4F65FF32_EC61_4022_A399_2986D7B6B8B3_.wvu.PrintArea" localSheetId="2" hidden="1">Instructions!$A$1:$C$54</definedName>
    <definedName name="Z_4F65FF32_EC61_4022_A399_2986D7B6B8B3_.wvu.PrintArea" localSheetId="3" hidden="1">'Names of Bidder'!$B$1:$E$30</definedName>
    <definedName name="Z_4F65FF32_EC61_4022_A399_2986D7B6B8B3_.wvu.PrintArea" localSheetId="19" hidden="1">Octroi!$A$1:$E$16</definedName>
    <definedName name="Z_4F65FF32_EC61_4022_A399_2986D7B6B8B3_.wvu.PrintArea" localSheetId="21" hidden="1">'Other Taxes &amp; Duties'!$A$1:$F$16</definedName>
    <definedName name="Z_4F65FF32_EC61_4022_A399_2986D7B6B8B3_.wvu.PrintArea" localSheetId="24" hidden="1">'Q &amp; C'!$A$1:$F$38</definedName>
    <definedName name="Z_4F65FF32_EC61_4022_A399_2986D7B6B8B3_.wvu.PrintArea" localSheetId="4" hidden="1">'Sch-1'!$A$1:$O$76</definedName>
    <definedName name="Z_4F65FF32_EC61_4022_A399_2986D7B6B8B3_.wvu.PrintArea" localSheetId="5" hidden="1">'Sch-1 dis'!$A$1:$G$84</definedName>
    <definedName name="Z_4F65FF32_EC61_4022_A399_2986D7B6B8B3_.wvu.PrintArea" localSheetId="6" hidden="1">'Sch-2'!$A$1:$J$105</definedName>
    <definedName name="Z_4F65FF32_EC61_4022_A399_2986D7B6B8B3_.wvu.PrintArea" localSheetId="7" hidden="1">'Sch-2 Dis'!$A$1:$F$55</definedName>
    <definedName name="Z_4F65FF32_EC61_4022_A399_2986D7B6B8B3_.wvu.PrintArea" localSheetId="8" hidden="1">'Sch-3 '!$A$1:$P$94</definedName>
    <definedName name="Z_4F65FF32_EC61_4022_A399_2986D7B6B8B3_.wvu.PrintArea" localSheetId="9" hidden="1">'Sch-3 Dis'!$A$1:$F$80</definedName>
    <definedName name="Z_4F65FF32_EC61_4022_A399_2986D7B6B8B3_.wvu.PrintArea" localSheetId="10" hidden="1">'Sch-4'!$A$1:$Q$29</definedName>
    <definedName name="Z_4F65FF32_EC61_4022_A399_2986D7B6B8B3_.wvu.PrintArea" localSheetId="11" hidden="1">'Sch-4b'!$A$1:$Q$37</definedName>
    <definedName name="Z_4F65FF32_EC61_4022_A399_2986D7B6B8B3_.wvu.PrintArea" localSheetId="12" hidden="1">'Sch-5'!$A$1:$E$26</definedName>
    <definedName name="Z_4F65FF32_EC61_4022_A399_2986D7B6B8B3_.wvu.PrintArea" localSheetId="13" hidden="1">'Sch-5 Dis'!$A$1:$E$26</definedName>
    <definedName name="Z_4F65FF32_EC61_4022_A399_2986D7B6B8B3_.wvu.PrintArea" localSheetId="14" hidden="1">'Sch-6'!$A$1:$D$34</definedName>
    <definedName name="Z_4F65FF32_EC61_4022_A399_2986D7B6B8B3_.wvu.PrintArea" localSheetId="15" hidden="1">'Sch-6 After Discount'!$A$1:$D$34</definedName>
    <definedName name="Z_4F65FF32_EC61_4022_A399_2986D7B6B8B3_.wvu.PrintArea" localSheetId="16" hidden="1">'Sch-7'!$A$1:$M$25</definedName>
    <definedName name="Z_4F65FF32_EC61_4022_A399_2986D7B6B8B3_.wvu.PrintArea" localSheetId="17" hidden="1">'Sch-7 Dis'!$A$1:$G$28</definedName>
    <definedName name="Z_4F65FF32_EC61_4022_A399_2986D7B6B8B3_.wvu.PrintTitles" localSheetId="4" hidden="1">'Sch-1'!$15:$17</definedName>
    <definedName name="Z_4F65FF32_EC61_4022_A399_2986D7B6B8B3_.wvu.PrintTitles" localSheetId="5" hidden="1">'Sch-1 dis'!$14:$16</definedName>
    <definedName name="Z_4F65FF32_EC61_4022_A399_2986D7B6B8B3_.wvu.PrintTitles" localSheetId="6" hidden="1">'Sch-2'!$15:$17</definedName>
    <definedName name="Z_4F65FF32_EC61_4022_A399_2986D7B6B8B3_.wvu.PrintTitles" localSheetId="7" hidden="1">'Sch-2 Dis'!$13:$15</definedName>
    <definedName name="Z_4F65FF32_EC61_4022_A399_2986D7B6B8B3_.wvu.PrintTitles" localSheetId="8" hidden="1">'Sch-3 '!$13:$17</definedName>
    <definedName name="Z_4F65FF32_EC61_4022_A399_2986D7B6B8B3_.wvu.PrintTitles" localSheetId="9" hidden="1">'Sch-3 Dis'!$13:$15</definedName>
    <definedName name="Z_4F65FF32_EC61_4022_A399_2986D7B6B8B3_.wvu.PrintTitles" localSheetId="12" hidden="1">'Sch-5'!$3:$13</definedName>
    <definedName name="Z_4F65FF32_EC61_4022_A399_2986D7B6B8B3_.wvu.PrintTitles" localSheetId="13" hidden="1">'Sch-5 Dis'!$3:$13</definedName>
    <definedName name="Z_4F65FF32_EC61_4022_A399_2986D7B6B8B3_.wvu.PrintTitles" localSheetId="14" hidden="1">'Sch-6'!$3:$13</definedName>
    <definedName name="Z_4F65FF32_EC61_4022_A399_2986D7B6B8B3_.wvu.PrintTitles" localSheetId="15" hidden="1">'Sch-6 After Discount'!$3:$13</definedName>
    <definedName name="Z_4F65FF32_EC61_4022_A399_2986D7B6B8B3_.wvu.PrintTitles" localSheetId="16" hidden="1">'Sch-7'!$14:$14</definedName>
    <definedName name="Z_4F65FF32_EC61_4022_A399_2986D7B6B8B3_.wvu.PrintTitles" localSheetId="17" hidden="1">'Sch-7 Dis'!$14:$14</definedName>
    <definedName name="Z_4F65FF32_EC61_4022_A399_2986D7B6B8B3_.wvu.Rows" localSheetId="4" hidden="1">'Sch-1'!$101:$167</definedName>
    <definedName name="Z_4F65FF32_EC61_4022_A399_2986D7B6B8B3_.wvu.Rows" localSheetId="5" hidden="1">'Sch-1 dis'!$109:$175</definedName>
    <definedName name="Z_4F65FF32_EC61_4022_A399_2986D7B6B8B3_.wvu.Rows" localSheetId="6" hidden="1">'Sch-2'!#REF!</definedName>
    <definedName name="Z_4F65FF32_EC61_4022_A399_2986D7B6B8B3_.wvu.Rows" localSheetId="7" hidden="1">'Sch-2 Dis'!#REF!</definedName>
    <definedName name="Z_4F65FF32_EC61_4022_A399_2986D7B6B8B3_.wvu.Rows" localSheetId="8" hidden="1">'Sch-3 '!#REF!</definedName>
    <definedName name="Z_4F65FF32_EC61_4022_A399_2986D7B6B8B3_.wvu.Rows" localSheetId="9" hidden="1">'Sch-3 Dis'!#REF!</definedName>
    <definedName name="Z_4F65FF32_EC61_4022_A399_2986D7B6B8B3_.wvu.Rows" localSheetId="16" hidden="1">'Sch-7'!$98:$216</definedName>
    <definedName name="Z_4F65FF32_EC61_4022_A399_2986D7B6B8B3_.wvu.Rows" localSheetId="17" hidden="1">'Sch-7 Dis'!$104:$222</definedName>
    <definedName name="Z_58D82F59_8CF6_455F_B9F4_081499FDF243_.wvu.Cols" localSheetId="18" hidden="1">Discount!$H:$L</definedName>
    <definedName name="Z_58D82F59_8CF6_455F_B9F4_081499FDF243_.wvu.PrintArea" localSheetId="18" hidden="1">Discount!$A$2:$G$43</definedName>
    <definedName name="Z_58D82F59_8CF6_455F_B9F4_081499FDF243_.wvu.PrintArea" localSheetId="20" hidden="1">'Entry Tax'!$A$1:$E$16</definedName>
    <definedName name="Z_58D82F59_8CF6_455F_B9F4_081499FDF243_.wvu.PrintArea" localSheetId="19" hidden="1">Octroi!$A$1:$E$16</definedName>
    <definedName name="Z_58D82F59_8CF6_455F_B9F4_081499FDF243_.wvu.PrintArea" localSheetId="21" hidden="1">'Other Taxes &amp; Duties'!$A$1:$F$16</definedName>
    <definedName name="Z_58D82F59_8CF6_455F_B9F4_081499FDF243_.wvu.PrintArea" localSheetId="23" hidden="1">'Q &amp; C (2)'!$A$1:$F$43</definedName>
    <definedName name="Z_58D82F59_8CF6_455F_B9F4_081499FDF243_.wvu.Rows" localSheetId="18" hidden="1">Discount!$20:$20,Discount!$27:$27</definedName>
    <definedName name="Z_59ACD8B6_730E_4199_8297_1160D2A0693D_.wvu.PrintArea" localSheetId="23" hidden="1">'Q &amp; C (2)'!$A$1:$F$43</definedName>
    <definedName name="Z_696D9240_6693_44E8_B9A4_2BFADD101EE2_.wvu.Cols" localSheetId="18" hidden="1">Discount!$H:$L</definedName>
    <definedName name="Z_696D9240_6693_44E8_B9A4_2BFADD101EE2_.wvu.PrintArea" localSheetId="18" hidden="1">Discount!$A$2:$G$43</definedName>
    <definedName name="Z_696D9240_6693_44E8_B9A4_2BFADD101EE2_.wvu.PrintArea" localSheetId="20" hidden="1">'Entry Tax'!$A$1:$E$16</definedName>
    <definedName name="Z_696D9240_6693_44E8_B9A4_2BFADD101EE2_.wvu.PrintArea" localSheetId="19" hidden="1">Octroi!$A$1:$E$16</definedName>
    <definedName name="Z_696D9240_6693_44E8_B9A4_2BFADD101EE2_.wvu.PrintArea" localSheetId="21" hidden="1">'Other Taxes &amp; Duties'!$A$1:$F$16</definedName>
    <definedName name="Z_696D9240_6693_44E8_B9A4_2BFADD101EE2_.wvu.PrintArea" localSheetId="23" hidden="1">'Q &amp; C (2)'!$A$1:$F$43</definedName>
    <definedName name="Z_696D9240_6693_44E8_B9A4_2BFADD101EE2_.wvu.Rows" localSheetId="18" hidden="1">Discount!$20:$20,Discount!$27:$27</definedName>
    <definedName name="Z_6E345679_47E0_4044_94F8_40B7719CE719_.wvu.PrintArea" localSheetId="23" hidden="1">'Q &amp; C (2)'!$A$1:$F$43</definedName>
    <definedName name="Z_7487ED9F_BBED_4B2A_9631_22F1A430946B_.wvu.Cols" localSheetId="18" hidden="1">Discount!$H:$O</definedName>
    <definedName name="Z_7487ED9F_BBED_4B2A_9631_22F1A430946B_.wvu.Cols" localSheetId="6" hidden="1">'Sch-2'!$M:$R</definedName>
    <definedName name="Z_7487ED9F_BBED_4B2A_9631_22F1A430946B_.wvu.Cols" localSheetId="7" hidden="1">'Sch-2 Dis'!$K:$Q</definedName>
    <definedName name="Z_7487ED9F_BBED_4B2A_9631_22F1A430946B_.wvu.Cols" localSheetId="8" hidden="1">'Sch-3 '!$S:$AE,'Sch-3 '!$AK:$AP</definedName>
    <definedName name="Z_7487ED9F_BBED_4B2A_9631_22F1A430946B_.wvu.Cols" localSheetId="9" hidden="1">'Sch-3 Dis'!$AA:$AF</definedName>
    <definedName name="Z_7487ED9F_BBED_4B2A_9631_22F1A430946B_.wvu.Cols" localSheetId="12" hidden="1">'Sch-5'!$I:$P</definedName>
    <definedName name="Z_7487ED9F_BBED_4B2A_9631_22F1A430946B_.wvu.Cols" localSheetId="16" hidden="1">'Sch-7'!$O:$O,'Sch-7'!$AG:$AM</definedName>
    <definedName name="Z_7487ED9F_BBED_4B2A_9631_22F1A430946B_.wvu.Cols" localSheetId="17" hidden="1">'Sch-7 Dis'!$AD:$AJ</definedName>
    <definedName name="Z_7487ED9F_BBED_4B2A_9631_22F1A430946B_.wvu.FilterData" localSheetId="4" hidden="1">'Sch-1'!$A$18:$O$64</definedName>
    <definedName name="Z_7487ED9F_BBED_4B2A_9631_22F1A430946B_.wvu.FilterData" localSheetId="5" hidden="1">'Sch-1 dis'!$A$16:$B$21</definedName>
    <definedName name="Z_7487ED9F_BBED_4B2A_9631_22F1A430946B_.wvu.FilterData" localSheetId="6" hidden="1">'Sch-2'!$G$21:$J$106</definedName>
    <definedName name="Z_7487ED9F_BBED_4B2A_9631_22F1A430946B_.wvu.FilterData" localSheetId="7" hidden="1">'Sch-2 Dis'!$A$15:$F$56</definedName>
    <definedName name="Z_7487ED9F_BBED_4B2A_9631_22F1A430946B_.wvu.FilterData" localSheetId="8" hidden="1">'Sch-3 '!$A$19:$P$95</definedName>
    <definedName name="Z_7487ED9F_BBED_4B2A_9631_22F1A430946B_.wvu.FilterData" localSheetId="9" hidden="1">'Sch-3 Dis'!$A$15:$F$81</definedName>
    <definedName name="Z_7487ED9F_BBED_4B2A_9631_22F1A430946B_.wvu.PrintArea" localSheetId="22" hidden="1">'Bid Form 2nd Envelope'!$A$1:$F$68</definedName>
    <definedName name="Z_7487ED9F_BBED_4B2A_9631_22F1A430946B_.wvu.PrintArea" localSheetId="18" hidden="1">Discount!$A$2:$G$43</definedName>
    <definedName name="Z_7487ED9F_BBED_4B2A_9631_22F1A430946B_.wvu.PrintArea" localSheetId="20" hidden="1">'Entry Tax'!$A$1:$E$16</definedName>
    <definedName name="Z_7487ED9F_BBED_4B2A_9631_22F1A430946B_.wvu.PrintArea" localSheetId="2" hidden="1">Instructions!$A$1:$C$54</definedName>
    <definedName name="Z_7487ED9F_BBED_4B2A_9631_22F1A430946B_.wvu.PrintArea" localSheetId="3" hidden="1">'Names of Bidder'!$B$1:$G$32</definedName>
    <definedName name="Z_7487ED9F_BBED_4B2A_9631_22F1A430946B_.wvu.PrintArea" localSheetId="19" hidden="1">Octroi!$A$1:$E$16</definedName>
    <definedName name="Z_7487ED9F_BBED_4B2A_9631_22F1A430946B_.wvu.PrintArea" localSheetId="21" hidden="1">'Other Taxes &amp; Duties'!$A$1:$F$16</definedName>
    <definedName name="Z_7487ED9F_BBED_4B2A_9631_22F1A430946B_.wvu.PrintArea" localSheetId="24" hidden="1">'Q &amp; C'!$A$1:$F$38</definedName>
    <definedName name="Z_7487ED9F_BBED_4B2A_9631_22F1A430946B_.wvu.PrintArea" localSheetId="23" hidden="1">'Q &amp; C (2)'!$A$1:$F$44</definedName>
    <definedName name="Z_7487ED9F_BBED_4B2A_9631_22F1A430946B_.wvu.PrintArea" localSheetId="4" hidden="1">'Sch-1'!$A$1:$O$75</definedName>
    <definedName name="Z_7487ED9F_BBED_4B2A_9631_22F1A430946B_.wvu.PrintArea" localSheetId="5" hidden="1">'Sch-1 dis'!$A$1:$G$84</definedName>
    <definedName name="Z_7487ED9F_BBED_4B2A_9631_22F1A430946B_.wvu.PrintArea" localSheetId="6" hidden="1">'Sch-2'!$A$1:$J$113</definedName>
    <definedName name="Z_7487ED9F_BBED_4B2A_9631_22F1A430946B_.wvu.PrintArea" localSheetId="7" hidden="1">'Sch-2 Dis'!$A$1:$F$62</definedName>
    <definedName name="Z_7487ED9F_BBED_4B2A_9631_22F1A430946B_.wvu.PrintArea" localSheetId="8" hidden="1">'Sch-3 '!$A$1:$P$101</definedName>
    <definedName name="Z_7487ED9F_BBED_4B2A_9631_22F1A430946B_.wvu.PrintArea" localSheetId="9" hidden="1">'Sch-3 Dis'!$A$1:$F$87</definedName>
    <definedName name="Z_7487ED9F_BBED_4B2A_9631_22F1A430946B_.wvu.PrintArea" localSheetId="10" hidden="1">'Sch-4'!$A$1:$Q$29</definedName>
    <definedName name="Z_7487ED9F_BBED_4B2A_9631_22F1A430946B_.wvu.PrintArea" localSheetId="11" hidden="1">'Sch-4b'!$A$1:$Q$37</definedName>
    <definedName name="Z_7487ED9F_BBED_4B2A_9631_22F1A430946B_.wvu.PrintArea" localSheetId="12" hidden="1">'Sch-5'!$A$1:$E$26</definedName>
    <definedName name="Z_7487ED9F_BBED_4B2A_9631_22F1A430946B_.wvu.PrintArea" localSheetId="13" hidden="1">'Sch-5 Dis'!$A$1:$E$26</definedName>
    <definedName name="Z_7487ED9F_BBED_4B2A_9631_22F1A430946B_.wvu.PrintArea" localSheetId="14" hidden="1">'Sch-6'!$A$1:$D$33</definedName>
    <definedName name="Z_7487ED9F_BBED_4B2A_9631_22F1A430946B_.wvu.PrintArea" localSheetId="15" hidden="1">'Sch-6 After Discount'!$A$1:$D$33</definedName>
    <definedName name="Z_7487ED9F_BBED_4B2A_9631_22F1A430946B_.wvu.PrintArea" localSheetId="16" hidden="1">'Sch-7'!$A$1:$M$25</definedName>
    <definedName name="Z_7487ED9F_BBED_4B2A_9631_22F1A430946B_.wvu.PrintArea" localSheetId="17" hidden="1">'Sch-7 Dis'!$A$1:$G$28</definedName>
    <definedName name="Z_7487ED9F_BBED_4B2A_9631_22F1A430946B_.wvu.PrintTitles" localSheetId="4" hidden="1">'Sch-1'!$15:$17</definedName>
    <definedName name="Z_7487ED9F_BBED_4B2A_9631_22F1A430946B_.wvu.PrintTitles" localSheetId="5" hidden="1">'Sch-1 dis'!$14:$16</definedName>
    <definedName name="Z_7487ED9F_BBED_4B2A_9631_22F1A430946B_.wvu.PrintTitles" localSheetId="6" hidden="1">'Sch-2'!$15:$17</definedName>
    <definedName name="Z_7487ED9F_BBED_4B2A_9631_22F1A430946B_.wvu.PrintTitles" localSheetId="7" hidden="1">'Sch-2 Dis'!$13:$15</definedName>
    <definedName name="Z_7487ED9F_BBED_4B2A_9631_22F1A430946B_.wvu.PrintTitles" localSheetId="8" hidden="1">'Sch-3 '!$13:$17</definedName>
    <definedName name="Z_7487ED9F_BBED_4B2A_9631_22F1A430946B_.wvu.PrintTitles" localSheetId="9" hidden="1">'Sch-3 Dis'!$13:$15</definedName>
    <definedName name="Z_7487ED9F_BBED_4B2A_9631_22F1A430946B_.wvu.PrintTitles" localSheetId="12" hidden="1">'Sch-5'!$3:$13</definedName>
    <definedName name="Z_7487ED9F_BBED_4B2A_9631_22F1A430946B_.wvu.PrintTitles" localSheetId="13" hidden="1">'Sch-5 Dis'!$3:$13</definedName>
    <definedName name="Z_7487ED9F_BBED_4B2A_9631_22F1A430946B_.wvu.PrintTitles" localSheetId="14" hidden="1">'Sch-6'!$3:$13</definedName>
    <definedName name="Z_7487ED9F_BBED_4B2A_9631_22F1A430946B_.wvu.PrintTitles" localSheetId="15" hidden="1">'Sch-6 After Discount'!$3:$13</definedName>
    <definedName name="Z_7487ED9F_BBED_4B2A_9631_22F1A430946B_.wvu.PrintTitles" localSheetId="16" hidden="1">'Sch-7'!$14:$14</definedName>
    <definedName name="Z_7487ED9F_BBED_4B2A_9631_22F1A430946B_.wvu.PrintTitles" localSheetId="17" hidden="1">'Sch-7 Dis'!$14:$14</definedName>
    <definedName name="Z_7487ED9F_BBED_4B2A_9631_22F1A430946B_.wvu.Rows" localSheetId="1" hidden="1">Cover!$7:$7</definedName>
    <definedName name="Z_7487ED9F_BBED_4B2A_9631_22F1A430946B_.wvu.Rows" localSheetId="18" hidden="1">Discount!$32:$34</definedName>
    <definedName name="Z_7487ED9F_BBED_4B2A_9631_22F1A430946B_.wvu.Rows" localSheetId="6" hidden="1">'Sch-2'!#REF!,'Sch-2'!#REF!</definedName>
    <definedName name="Z_7487ED9F_BBED_4B2A_9631_22F1A430946B_.wvu.Rows" localSheetId="16" hidden="1">'Sch-7'!$22:$22,'Sch-7'!$98:$216</definedName>
    <definedName name="Z_7487ED9F_BBED_4B2A_9631_22F1A430946B_.wvu.Rows" localSheetId="17" hidden="1">'Sch-7 Dis'!$104:$222</definedName>
    <definedName name="Z_8909CFDD_4F29_4C72_886E_908773EE94A2_.wvu.Cols" localSheetId="22" hidden="1">'Bid Form 2nd Envelope'!$G:$K,'Bid Form 2nd Envelope'!$Y:$AN</definedName>
    <definedName name="Z_8909CFDD_4F29_4C72_886E_908773EE94A2_.wvu.Cols" localSheetId="18" hidden="1">Discount!$H:$K</definedName>
    <definedName name="Z_8909CFDD_4F29_4C72_886E_908773EE94A2_.wvu.Cols" localSheetId="3" hidden="1">'Names of Bidder'!$H:$R,'Names of Bidder'!$Z:$AC</definedName>
    <definedName name="Z_8909CFDD_4F29_4C72_886E_908773EE94A2_.wvu.Cols" localSheetId="4" hidden="1">'Sch-1'!$Q:$R,'Sch-1'!$AD:$AM</definedName>
    <definedName name="Z_8909CFDD_4F29_4C72_886E_908773EE94A2_.wvu.Cols" localSheetId="7" hidden="1">'Sch-2 Dis'!$K:$Q</definedName>
    <definedName name="Z_8909CFDD_4F29_4C72_886E_908773EE94A2_.wvu.Cols" localSheetId="8" hidden="1">'Sch-3 '!$R:$S,'Sch-3 '!$AK:$AP</definedName>
    <definedName name="Z_8909CFDD_4F29_4C72_886E_908773EE94A2_.wvu.Cols" localSheetId="9" hidden="1">'Sch-3 Dis'!$AA:$AF</definedName>
    <definedName name="Z_8909CFDD_4F29_4C72_886E_908773EE94A2_.wvu.Cols" localSheetId="10" hidden="1">'Sch-4'!$R:$S</definedName>
    <definedName name="Z_8909CFDD_4F29_4C72_886E_908773EE94A2_.wvu.Cols" localSheetId="11" hidden="1">'Sch-4b'!$R:$S</definedName>
    <definedName name="Z_8909CFDD_4F29_4C72_886E_908773EE94A2_.wvu.Cols" localSheetId="12" hidden="1">'Sch-5'!$I:$P</definedName>
    <definedName name="Z_8909CFDD_4F29_4C72_886E_908773EE94A2_.wvu.Cols" localSheetId="16" hidden="1">'Sch-7'!$P:$R,'Sch-7'!$AG:$AM</definedName>
    <definedName name="Z_8909CFDD_4F29_4C72_886E_908773EE94A2_.wvu.Cols" localSheetId="17" hidden="1">'Sch-7 Dis'!$AD:$AJ</definedName>
    <definedName name="Z_8909CFDD_4F29_4C72_886E_908773EE94A2_.wvu.FilterData" localSheetId="4" hidden="1">'Sch-1'!$A$23:$AZ$23</definedName>
    <definedName name="Z_8909CFDD_4F29_4C72_886E_908773EE94A2_.wvu.FilterData" localSheetId="5" hidden="1">'Sch-1 dis'!$A$16:$B$21</definedName>
    <definedName name="Z_8909CFDD_4F29_4C72_886E_908773EE94A2_.wvu.FilterData" localSheetId="6" hidden="1">'Sch-2'!$G$21:$J$106</definedName>
    <definedName name="Z_8909CFDD_4F29_4C72_886E_908773EE94A2_.wvu.FilterData" localSheetId="7" hidden="1">'Sch-2 Dis'!$A$15:$F$56</definedName>
    <definedName name="Z_8909CFDD_4F29_4C72_886E_908773EE94A2_.wvu.FilterData" localSheetId="8" hidden="1">'Sch-3 '!$A$21:$BB$93</definedName>
    <definedName name="Z_8909CFDD_4F29_4C72_886E_908773EE94A2_.wvu.FilterData" localSheetId="9" hidden="1">'Sch-3 Dis'!$A$15:$F$81</definedName>
    <definedName name="Z_8909CFDD_4F29_4C72_886E_908773EE94A2_.wvu.PrintArea" localSheetId="22" hidden="1">'Bid Form 2nd Envelope'!$A$1:$F$68</definedName>
    <definedName name="Z_8909CFDD_4F29_4C72_886E_908773EE94A2_.wvu.PrintArea" localSheetId="1" hidden="1">Cover!$A$1:$F$15</definedName>
    <definedName name="Z_8909CFDD_4F29_4C72_886E_908773EE94A2_.wvu.PrintArea" localSheetId="18" hidden="1">Discount!$A$2:$G$43</definedName>
    <definedName name="Z_8909CFDD_4F29_4C72_886E_908773EE94A2_.wvu.PrintArea" localSheetId="20" hidden="1">'Entry Tax'!$A$1:$E$16</definedName>
    <definedName name="Z_8909CFDD_4F29_4C72_886E_908773EE94A2_.wvu.PrintArea" localSheetId="2" hidden="1">Instructions!$A$1:$C$54</definedName>
    <definedName name="Z_8909CFDD_4F29_4C72_886E_908773EE94A2_.wvu.PrintArea" localSheetId="3" hidden="1">'Names of Bidder'!$B$1:$G$32</definedName>
    <definedName name="Z_8909CFDD_4F29_4C72_886E_908773EE94A2_.wvu.PrintArea" localSheetId="19" hidden="1">Octroi!$A$1:$E$16</definedName>
    <definedName name="Z_8909CFDD_4F29_4C72_886E_908773EE94A2_.wvu.PrintArea" localSheetId="21" hidden="1">'Other Taxes &amp; Duties'!$A$1:$F$16</definedName>
    <definedName name="Z_8909CFDD_4F29_4C72_886E_908773EE94A2_.wvu.PrintArea" localSheetId="24" hidden="1">'Q &amp; C'!$A$1:$F$38</definedName>
    <definedName name="Z_8909CFDD_4F29_4C72_886E_908773EE94A2_.wvu.PrintArea" localSheetId="23" hidden="1">'Q &amp; C (2)'!$A$1:$F$44</definedName>
    <definedName name="Z_8909CFDD_4F29_4C72_886E_908773EE94A2_.wvu.PrintArea" localSheetId="4" hidden="1">'Sch-1'!$A$1:$O$75</definedName>
    <definedName name="Z_8909CFDD_4F29_4C72_886E_908773EE94A2_.wvu.PrintArea" localSheetId="5" hidden="1">'Sch-1 dis'!$A$1:$G$84</definedName>
    <definedName name="Z_8909CFDD_4F29_4C72_886E_908773EE94A2_.wvu.PrintArea" localSheetId="6" hidden="1">'Sch-2'!$A$1:$J$115</definedName>
    <definedName name="Z_8909CFDD_4F29_4C72_886E_908773EE94A2_.wvu.PrintArea" localSheetId="7" hidden="1">'Sch-2 Dis'!$A$1:$F$62</definedName>
    <definedName name="Z_8909CFDD_4F29_4C72_886E_908773EE94A2_.wvu.PrintArea" localSheetId="8" hidden="1">'Sch-3 '!$A$1:$Q$101</definedName>
    <definedName name="Z_8909CFDD_4F29_4C72_886E_908773EE94A2_.wvu.PrintArea" localSheetId="9" hidden="1">'Sch-3 Dis'!$A$1:$F$87</definedName>
    <definedName name="Z_8909CFDD_4F29_4C72_886E_908773EE94A2_.wvu.PrintArea" localSheetId="10" hidden="1">'Sch-4'!$A$1:$Q$29</definedName>
    <definedName name="Z_8909CFDD_4F29_4C72_886E_908773EE94A2_.wvu.PrintArea" localSheetId="11" hidden="1">'Sch-4b'!$A$1:$Q$37</definedName>
    <definedName name="Z_8909CFDD_4F29_4C72_886E_908773EE94A2_.wvu.PrintArea" localSheetId="12" hidden="1">'Sch-5'!$A$1:$E$26</definedName>
    <definedName name="Z_8909CFDD_4F29_4C72_886E_908773EE94A2_.wvu.PrintArea" localSheetId="13" hidden="1">'Sch-5 Dis'!$A$1:$E$26</definedName>
    <definedName name="Z_8909CFDD_4F29_4C72_886E_908773EE94A2_.wvu.PrintArea" localSheetId="14" hidden="1">'Sch-6'!$A$1:$D$33</definedName>
    <definedName name="Z_8909CFDD_4F29_4C72_886E_908773EE94A2_.wvu.PrintArea" localSheetId="15" hidden="1">'Sch-6 After Discount'!$A$1:$D$33</definedName>
    <definedName name="Z_8909CFDD_4F29_4C72_886E_908773EE94A2_.wvu.PrintArea" localSheetId="16" hidden="1">'Sch-7'!$A$1:$N$25</definedName>
    <definedName name="Z_8909CFDD_4F29_4C72_886E_908773EE94A2_.wvu.PrintArea" localSheetId="17" hidden="1">'Sch-7 Dis'!$A$1:$G$28</definedName>
    <definedName name="Z_8909CFDD_4F29_4C72_886E_908773EE94A2_.wvu.PrintTitles" localSheetId="4" hidden="1">'Sch-1'!$15:$17</definedName>
    <definedName name="Z_8909CFDD_4F29_4C72_886E_908773EE94A2_.wvu.PrintTitles" localSheetId="5" hidden="1">'Sch-1 dis'!$14:$16</definedName>
    <definedName name="Z_8909CFDD_4F29_4C72_886E_908773EE94A2_.wvu.PrintTitles" localSheetId="6" hidden="1">'Sch-2'!$15:$17</definedName>
    <definedName name="Z_8909CFDD_4F29_4C72_886E_908773EE94A2_.wvu.PrintTitles" localSheetId="7" hidden="1">'Sch-2 Dis'!$13:$15</definedName>
    <definedName name="Z_8909CFDD_4F29_4C72_886E_908773EE94A2_.wvu.PrintTitles" localSheetId="8" hidden="1">'Sch-3 '!$13:$17</definedName>
    <definedName name="Z_8909CFDD_4F29_4C72_886E_908773EE94A2_.wvu.PrintTitles" localSheetId="9" hidden="1">'Sch-3 Dis'!$13:$15</definedName>
    <definedName name="Z_8909CFDD_4F29_4C72_886E_908773EE94A2_.wvu.PrintTitles" localSheetId="12" hidden="1">'Sch-5'!$3:$13</definedName>
    <definedName name="Z_8909CFDD_4F29_4C72_886E_908773EE94A2_.wvu.PrintTitles" localSheetId="13" hidden="1">'Sch-5 Dis'!$3:$13</definedName>
    <definedName name="Z_8909CFDD_4F29_4C72_886E_908773EE94A2_.wvu.PrintTitles" localSheetId="14" hidden="1">'Sch-6'!$3:$13</definedName>
    <definedName name="Z_8909CFDD_4F29_4C72_886E_908773EE94A2_.wvu.PrintTitles" localSheetId="15" hidden="1">'Sch-6 After Discount'!$3:$13</definedName>
    <definedName name="Z_8909CFDD_4F29_4C72_886E_908773EE94A2_.wvu.PrintTitles" localSheetId="16" hidden="1">'Sch-7'!$14:$14</definedName>
    <definedName name="Z_8909CFDD_4F29_4C72_886E_908773EE94A2_.wvu.PrintTitles" localSheetId="17" hidden="1">'Sch-7 Dis'!$14:$14</definedName>
    <definedName name="Z_8909CFDD_4F29_4C72_886E_908773EE94A2_.wvu.Rows" localSheetId="22" hidden="1">'Bid Form 2nd Envelope'!$25:$25</definedName>
    <definedName name="Z_8909CFDD_4F29_4C72_886E_908773EE94A2_.wvu.Rows" localSheetId="1" hidden="1">Cover!$7:$7</definedName>
    <definedName name="Z_8909CFDD_4F29_4C72_886E_908773EE94A2_.wvu.Rows" localSheetId="18" hidden="1">Discount!$22:$22,Discount!$29:$29,Discount!$32:$34</definedName>
    <definedName name="Z_8909CFDD_4F29_4C72_886E_908773EE94A2_.wvu.Rows" localSheetId="2" hidden="1">Instructions!$35:$36</definedName>
    <definedName name="Z_8909CFDD_4F29_4C72_886E_908773EE94A2_.wvu.Rows" localSheetId="4" hidden="1">'Sch-1'!$18:$20</definedName>
    <definedName name="Z_8909CFDD_4F29_4C72_886E_908773EE94A2_.wvu.Rows" localSheetId="6" hidden="1">'Sch-2'!$18:$20</definedName>
    <definedName name="Z_8909CFDD_4F29_4C72_886E_908773EE94A2_.wvu.Rows" localSheetId="8" hidden="1">'Sch-3 '!$18:$18</definedName>
    <definedName name="Z_8909CFDD_4F29_4C72_886E_908773EE94A2_.wvu.Rows" localSheetId="14" hidden="1">'Sch-6'!$22:$23</definedName>
    <definedName name="Z_8909CFDD_4F29_4C72_886E_908773EE94A2_.wvu.Rows" localSheetId="15" hidden="1">'Sch-6 After Discount'!$22:$23</definedName>
    <definedName name="Z_8909CFDD_4F29_4C72_886E_908773EE94A2_.wvu.Rows" localSheetId="16" hidden="1">'Sch-7'!$17:$18,'Sch-7'!$98:$216</definedName>
    <definedName name="Z_8909CFDD_4F29_4C72_886E_908773EE94A2_.wvu.Rows" localSheetId="17" hidden="1">'Sch-7 Dis'!$104:$222</definedName>
    <definedName name="Z_987A3FAC_920D_4C0C_8129_D8F4AFD7E477_.wvu.Cols" localSheetId="22" hidden="1">'Bid Form 2nd Envelope'!$G:$K,'Bid Form 2nd Envelope'!$Y:$AN</definedName>
    <definedName name="Z_987A3FAC_920D_4C0C_8129_D8F4AFD7E477_.wvu.Cols" localSheetId="18" hidden="1">Discount!$H:$K</definedName>
    <definedName name="Z_987A3FAC_920D_4C0C_8129_D8F4AFD7E477_.wvu.Cols" localSheetId="3" hidden="1">'Names of Bidder'!$H:$R,'Names of Bidder'!$Z:$AC</definedName>
    <definedName name="Z_987A3FAC_920D_4C0C_8129_D8F4AFD7E477_.wvu.Cols" localSheetId="4" hidden="1">'Sch-1'!$O:$R,'Sch-1'!$AD:$AM</definedName>
    <definedName name="Z_987A3FAC_920D_4C0C_8129_D8F4AFD7E477_.wvu.Cols" localSheetId="7" hidden="1">'Sch-2 Dis'!$K:$Q</definedName>
    <definedName name="Z_987A3FAC_920D_4C0C_8129_D8F4AFD7E477_.wvu.Cols" localSheetId="8" hidden="1">'Sch-3 '!$R:$S,'Sch-3 '!$AK:$AP</definedName>
    <definedName name="Z_987A3FAC_920D_4C0C_8129_D8F4AFD7E477_.wvu.Cols" localSheetId="9" hidden="1">'Sch-3 Dis'!$AA:$AF</definedName>
    <definedName name="Z_987A3FAC_920D_4C0C_8129_D8F4AFD7E477_.wvu.Cols" localSheetId="10" hidden="1">'Sch-4'!$R:$S</definedName>
    <definedName name="Z_987A3FAC_920D_4C0C_8129_D8F4AFD7E477_.wvu.Cols" localSheetId="11" hidden="1">'Sch-4b'!$R:$S</definedName>
    <definedName name="Z_987A3FAC_920D_4C0C_8129_D8F4AFD7E477_.wvu.Cols" localSheetId="12" hidden="1">'Sch-5'!$I:$P</definedName>
    <definedName name="Z_987A3FAC_920D_4C0C_8129_D8F4AFD7E477_.wvu.Cols" localSheetId="16" hidden="1">'Sch-7'!$P:$R,'Sch-7'!$AG:$AM</definedName>
    <definedName name="Z_987A3FAC_920D_4C0C_8129_D8F4AFD7E477_.wvu.Cols" localSheetId="17" hidden="1">'Sch-7 Dis'!$AD:$AJ</definedName>
    <definedName name="Z_987A3FAC_920D_4C0C_8129_D8F4AFD7E477_.wvu.FilterData" localSheetId="4" hidden="1">'Sch-1'!$A$17:$AZ$17</definedName>
    <definedName name="Z_987A3FAC_920D_4C0C_8129_D8F4AFD7E477_.wvu.FilterData" localSheetId="5" hidden="1">'Sch-1 dis'!$A$16:$B$21</definedName>
    <definedName name="Z_987A3FAC_920D_4C0C_8129_D8F4AFD7E477_.wvu.FilterData" localSheetId="6" hidden="1">'Sch-2'!$G$21:$J$106</definedName>
    <definedName name="Z_987A3FAC_920D_4C0C_8129_D8F4AFD7E477_.wvu.FilterData" localSheetId="7" hidden="1">'Sch-2 Dis'!$A$15:$F$56</definedName>
    <definedName name="Z_987A3FAC_920D_4C0C_8129_D8F4AFD7E477_.wvu.FilterData" localSheetId="8" hidden="1">'Sch-3 '!$A$21:$BB$93</definedName>
    <definedName name="Z_987A3FAC_920D_4C0C_8129_D8F4AFD7E477_.wvu.FilterData" localSheetId="9" hidden="1">'Sch-3 Dis'!$A$15:$F$81</definedName>
    <definedName name="Z_987A3FAC_920D_4C0C_8129_D8F4AFD7E477_.wvu.PrintArea" localSheetId="22" hidden="1">'Bid Form 2nd Envelope'!$A$1:$F$68</definedName>
    <definedName name="Z_987A3FAC_920D_4C0C_8129_D8F4AFD7E477_.wvu.PrintArea" localSheetId="1" hidden="1">Cover!$A$1:$F$15</definedName>
    <definedName name="Z_987A3FAC_920D_4C0C_8129_D8F4AFD7E477_.wvu.PrintArea" localSheetId="18" hidden="1">Discount!$A$2:$G$43</definedName>
    <definedName name="Z_987A3FAC_920D_4C0C_8129_D8F4AFD7E477_.wvu.PrintArea" localSheetId="20" hidden="1">'Entry Tax'!$A$1:$E$16</definedName>
    <definedName name="Z_987A3FAC_920D_4C0C_8129_D8F4AFD7E477_.wvu.PrintArea" localSheetId="2" hidden="1">Instructions!$A$1:$C$54</definedName>
    <definedName name="Z_987A3FAC_920D_4C0C_8129_D8F4AFD7E477_.wvu.PrintArea" localSheetId="3" hidden="1">'Names of Bidder'!$B$1:$G$32</definedName>
    <definedName name="Z_987A3FAC_920D_4C0C_8129_D8F4AFD7E477_.wvu.PrintArea" localSheetId="19" hidden="1">Octroi!$A$1:$E$16</definedName>
    <definedName name="Z_987A3FAC_920D_4C0C_8129_D8F4AFD7E477_.wvu.PrintArea" localSheetId="21" hidden="1">'Other Taxes &amp; Duties'!$A$1:$F$16</definedName>
    <definedName name="Z_987A3FAC_920D_4C0C_8129_D8F4AFD7E477_.wvu.PrintArea" localSheetId="24" hidden="1">'Q &amp; C'!$A$1:$F$38</definedName>
    <definedName name="Z_987A3FAC_920D_4C0C_8129_D8F4AFD7E477_.wvu.PrintArea" localSheetId="23" hidden="1">'Q &amp; C (2)'!$A$1:$F$44</definedName>
    <definedName name="Z_987A3FAC_920D_4C0C_8129_D8F4AFD7E477_.wvu.PrintArea" localSheetId="4" hidden="1">'Sch-1'!$A$1:$N$75</definedName>
    <definedName name="Z_987A3FAC_920D_4C0C_8129_D8F4AFD7E477_.wvu.PrintArea" localSheetId="5" hidden="1">'Sch-1 dis'!$A$1:$G$84</definedName>
    <definedName name="Z_987A3FAC_920D_4C0C_8129_D8F4AFD7E477_.wvu.PrintArea" localSheetId="6" hidden="1">'Sch-2'!$A$1:$J$115</definedName>
    <definedName name="Z_987A3FAC_920D_4C0C_8129_D8F4AFD7E477_.wvu.PrintArea" localSheetId="7" hidden="1">'Sch-2 Dis'!$A$1:$F$62</definedName>
    <definedName name="Z_987A3FAC_920D_4C0C_8129_D8F4AFD7E477_.wvu.PrintArea" localSheetId="8" hidden="1">'Sch-3 '!$A$1:$Q$101</definedName>
    <definedName name="Z_987A3FAC_920D_4C0C_8129_D8F4AFD7E477_.wvu.PrintArea" localSheetId="9" hidden="1">'Sch-3 Dis'!$A$1:$F$87</definedName>
    <definedName name="Z_987A3FAC_920D_4C0C_8129_D8F4AFD7E477_.wvu.PrintArea" localSheetId="10" hidden="1">'Sch-4'!$A$1:$Q$29</definedName>
    <definedName name="Z_987A3FAC_920D_4C0C_8129_D8F4AFD7E477_.wvu.PrintArea" localSheetId="11" hidden="1">'Sch-4b'!$A$1:$Q$37</definedName>
    <definedName name="Z_987A3FAC_920D_4C0C_8129_D8F4AFD7E477_.wvu.PrintArea" localSheetId="12" hidden="1">'Sch-5'!$A$1:$E$26</definedName>
    <definedName name="Z_987A3FAC_920D_4C0C_8129_D8F4AFD7E477_.wvu.PrintArea" localSheetId="13" hidden="1">'Sch-5 Dis'!$A$1:$E$26</definedName>
    <definedName name="Z_987A3FAC_920D_4C0C_8129_D8F4AFD7E477_.wvu.PrintArea" localSheetId="14" hidden="1">'Sch-6'!$A$1:$D$33</definedName>
    <definedName name="Z_987A3FAC_920D_4C0C_8129_D8F4AFD7E477_.wvu.PrintArea" localSheetId="15" hidden="1">'Sch-6 After Discount'!$A$1:$D$33</definedName>
    <definedName name="Z_987A3FAC_920D_4C0C_8129_D8F4AFD7E477_.wvu.PrintArea" localSheetId="16" hidden="1">'Sch-7'!$A$1:$N$25</definedName>
    <definedName name="Z_987A3FAC_920D_4C0C_8129_D8F4AFD7E477_.wvu.PrintArea" localSheetId="17" hidden="1">'Sch-7 Dis'!$A$1:$G$28</definedName>
    <definedName name="Z_987A3FAC_920D_4C0C_8129_D8F4AFD7E477_.wvu.PrintTitles" localSheetId="4" hidden="1">'Sch-1'!$15:$17</definedName>
    <definedName name="Z_987A3FAC_920D_4C0C_8129_D8F4AFD7E477_.wvu.PrintTitles" localSheetId="5" hidden="1">'Sch-1 dis'!$14:$16</definedName>
    <definedName name="Z_987A3FAC_920D_4C0C_8129_D8F4AFD7E477_.wvu.PrintTitles" localSheetId="6" hidden="1">'Sch-2'!$15:$17</definedName>
    <definedName name="Z_987A3FAC_920D_4C0C_8129_D8F4AFD7E477_.wvu.PrintTitles" localSheetId="7" hidden="1">'Sch-2 Dis'!$13:$15</definedName>
    <definedName name="Z_987A3FAC_920D_4C0C_8129_D8F4AFD7E477_.wvu.PrintTitles" localSheetId="8" hidden="1">'Sch-3 '!$13:$17</definedName>
    <definedName name="Z_987A3FAC_920D_4C0C_8129_D8F4AFD7E477_.wvu.PrintTitles" localSheetId="9" hidden="1">'Sch-3 Dis'!$13:$15</definedName>
    <definedName name="Z_987A3FAC_920D_4C0C_8129_D8F4AFD7E477_.wvu.PrintTitles" localSheetId="12" hidden="1">'Sch-5'!$3:$13</definedName>
    <definedName name="Z_987A3FAC_920D_4C0C_8129_D8F4AFD7E477_.wvu.PrintTitles" localSheetId="13" hidden="1">'Sch-5 Dis'!$3:$13</definedName>
    <definedName name="Z_987A3FAC_920D_4C0C_8129_D8F4AFD7E477_.wvu.PrintTitles" localSheetId="14" hidden="1">'Sch-6'!$3:$13</definedName>
    <definedName name="Z_987A3FAC_920D_4C0C_8129_D8F4AFD7E477_.wvu.PrintTitles" localSheetId="15" hidden="1">'Sch-6 After Discount'!$3:$13</definedName>
    <definedName name="Z_987A3FAC_920D_4C0C_8129_D8F4AFD7E477_.wvu.PrintTitles" localSheetId="16" hidden="1">'Sch-7'!$14:$14</definedName>
    <definedName name="Z_987A3FAC_920D_4C0C_8129_D8F4AFD7E477_.wvu.PrintTitles" localSheetId="17" hidden="1">'Sch-7 Dis'!$14:$14</definedName>
    <definedName name="Z_987A3FAC_920D_4C0C_8129_D8F4AFD7E477_.wvu.Rows" localSheetId="22" hidden="1">'Bid Form 2nd Envelope'!$25:$25</definedName>
    <definedName name="Z_987A3FAC_920D_4C0C_8129_D8F4AFD7E477_.wvu.Rows" localSheetId="18" hidden="1">Discount!$1:$1,Discount!$22:$22,Discount!$25:$25,Discount!$29:$29,Discount!$32:$34</definedName>
    <definedName name="Z_987A3FAC_920D_4C0C_8129_D8F4AFD7E477_.wvu.Rows" localSheetId="2" hidden="1">Instructions!$35:$36</definedName>
    <definedName name="Z_987A3FAC_920D_4C0C_8129_D8F4AFD7E477_.wvu.Rows" localSheetId="4" hidden="1">'Sch-1'!$18:$20</definedName>
    <definedName name="Z_987A3FAC_920D_4C0C_8129_D8F4AFD7E477_.wvu.Rows" localSheetId="6" hidden="1">'Sch-2'!$18:$20</definedName>
    <definedName name="Z_987A3FAC_920D_4C0C_8129_D8F4AFD7E477_.wvu.Rows" localSheetId="8" hidden="1">'Sch-3 '!$18:$18,'Sch-3 '!$96:$96</definedName>
    <definedName name="Z_987A3FAC_920D_4C0C_8129_D8F4AFD7E477_.wvu.Rows" localSheetId="14" hidden="1">'Sch-6'!$22:$23</definedName>
    <definedName name="Z_987A3FAC_920D_4C0C_8129_D8F4AFD7E477_.wvu.Rows" localSheetId="15" hidden="1">'Sch-6 After Discount'!$22:$23</definedName>
    <definedName name="Z_987A3FAC_920D_4C0C_8129_D8F4AFD7E477_.wvu.Rows" localSheetId="16" hidden="1">'Sch-7'!$17:$18,'Sch-7'!$98:$216</definedName>
    <definedName name="Z_987A3FAC_920D_4C0C_8129_D8F4AFD7E477_.wvu.Rows" localSheetId="17" hidden="1">'Sch-7 Dis'!$104:$222</definedName>
    <definedName name="Z_A34CC49F_E309_4C23_B4F6_1E3B307C10D1_.wvu.Cols" localSheetId="22" hidden="1">'Bid Form 2nd Envelope'!$G:$K,'Bid Form 2nd Envelope'!$Y:$AN</definedName>
    <definedName name="Z_A34CC49F_E309_4C23_B4F6_1E3B307C10D1_.wvu.Cols" localSheetId="18" hidden="1">Discount!$H:$K</definedName>
    <definedName name="Z_A34CC49F_E309_4C23_B4F6_1E3B307C10D1_.wvu.Cols" localSheetId="3" hidden="1">'Names of Bidder'!$H:$O,'Names of Bidder'!$Z:$AC</definedName>
    <definedName name="Z_A34CC49F_E309_4C23_B4F6_1E3B307C10D1_.wvu.Cols" localSheetId="4" hidden="1">'Sch-1'!$Q:$S</definedName>
    <definedName name="Z_A34CC49F_E309_4C23_B4F6_1E3B307C10D1_.wvu.Cols" localSheetId="7" hidden="1">'Sch-2 Dis'!$K:$Q</definedName>
    <definedName name="Z_A34CC49F_E309_4C23_B4F6_1E3B307C10D1_.wvu.Cols" localSheetId="8" hidden="1">'Sch-3 '!$R:$S,'Sch-3 '!$AK:$AP</definedName>
    <definedName name="Z_A34CC49F_E309_4C23_B4F6_1E3B307C10D1_.wvu.Cols" localSheetId="9" hidden="1">'Sch-3 Dis'!$AA:$AF</definedName>
    <definedName name="Z_A34CC49F_E309_4C23_B4F6_1E3B307C10D1_.wvu.Cols" localSheetId="10" hidden="1">'Sch-4'!$R:$S</definedName>
    <definedName name="Z_A34CC49F_E309_4C23_B4F6_1E3B307C10D1_.wvu.Cols" localSheetId="11" hidden="1">'Sch-4b'!$R:$S</definedName>
    <definedName name="Z_A34CC49F_E309_4C23_B4F6_1E3B307C10D1_.wvu.Cols" localSheetId="12" hidden="1">'Sch-5'!$I:$P</definedName>
    <definedName name="Z_A34CC49F_E309_4C23_B4F6_1E3B307C10D1_.wvu.Cols" localSheetId="16" hidden="1">'Sch-7'!$P:$R,'Sch-7'!$AG:$AM</definedName>
    <definedName name="Z_A34CC49F_E309_4C23_B4F6_1E3B307C10D1_.wvu.Cols" localSheetId="17" hidden="1">'Sch-7 Dis'!$AD:$AJ</definedName>
    <definedName name="Z_A34CC49F_E309_4C23_B4F6_1E3B307C10D1_.wvu.FilterData" localSheetId="4" hidden="1">'Sch-1'!$A$23:$AY$64</definedName>
    <definedName name="Z_A34CC49F_E309_4C23_B4F6_1E3B307C10D1_.wvu.FilterData" localSheetId="5" hidden="1">'Sch-1 dis'!$A$16:$B$21</definedName>
    <definedName name="Z_A34CC49F_E309_4C23_B4F6_1E3B307C10D1_.wvu.FilterData" localSheetId="6" hidden="1">'Sch-2'!$G$21:$J$106</definedName>
    <definedName name="Z_A34CC49F_E309_4C23_B4F6_1E3B307C10D1_.wvu.FilterData" localSheetId="7" hidden="1">'Sch-2 Dis'!$A$15:$F$56</definedName>
    <definedName name="Z_A34CC49F_E309_4C23_B4F6_1E3B307C10D1_.wvu.FilterData" localSheetId="8" hidden="1">'Sch-3 '!$A$21:$BB$93</definedName>
    <definedName name="Z_A34CC49F_E309_4C23_B4F6_1E3B307C10D1_.wvu.FilterData" localSheetId="9" hidden="1">'Sch-3 Dis'!$A$15:$F$81</definedName>
    <definedName name="Z_A34CC49F_E309_4C23_B4F6_1E3B307C10D1_.wvu.PrintArea" localSheetId="22" hidden="1">'Bid Form 2nd Envelope'!$A$1:$F$68</definedName>
    <definedName name="Z_A34CC49F_E309_4C23_B4F6_1E3B307C10D1_.wvu.PrintArea" localSheetId="1" hidden="1">Cover!$A$1:$F$15</definedName>
    <definedName name="Z_A34CC49F_E309_4C23_B4F6_1E3B307C10D1_.wvu.PrintArea" localSheetId="18" hidden="1">Discount!$A$2:$G$43</definedName>
    <definedName name="Z_A34CC49F_E309_4C23_B4F6_1E3B307C10D1_.wvu.PrintArea" localSheetId="20" hidden="1">'Entry Tax'!$A$1:$E$16</definedName>
    <definedName name="Z_A34CC49F_E309_4C23_B4F6_1E3B307C10D1_.wvu.PrintArea" localSheetId="2" hidden="1">Instructions!$A$1:$C$54</definedName>
    <definedName name="Z_A34CC49F_E309_4C23_B4F6_1E3B307C10D1_.wvu.PrintArea" localSheetId="3" hidden="1">'Names of Bidder'!$B$1:$G$32</definedName>
    <definedName name="Z_A34CC49F_E309_4C23_B4F6_1E3B307C10D1_.wvu.PrintArea" localSheetId="19" hidden="1">Octroi!$A$1:$E$16</definedName>
    <definedName name="Z_A34CC49F_E309_4C23_B4F6_1E3B307C10D1_.wvu.PrintArea" localSheetId="21" hidden="1">'Other Taxes &amp; Duties'!$A$1:$F$16</definedName>
    <definedName name="Z_A34CC49F_E309_4C23_B4F6_1E3B307C10D1_.wvu.PrintArea" localSheetId="24" hidden="1">'Q &amp; C'!$A$1:$F$38</definedName>
    <definedName name="Z_A34CC49F_E309_4C23_B4F6_1E3B307C10D1_.wvu.PrintArea" localSheetId="23" hidden="1">'Q &amp; C (2)'!$A$1:$F$44</definedName>
    <definedName name="Z_A34CC49F_E309_4C23_B4F6_1E3B307C10D1_.wvu.PrintArea" localSheetId="4" hidden="1">'Sch-1'!$A$1:$O$75</definedName>
    <definedName name="Z_A34CC49F_E309_4C23_B4F6_1E3B307C10D1_.wvu.PrintArea" localSheetId="5" hidden="1">'Sch-1 dis'!$A$1:$G$84</definedName>
    <definedName name="Z_A34CC49F_E309_4C23_B4F6_1E3B307C10D1_.wvu.PrintArea" localSheetId="6" hidden="1">'Sch-2'!$A$1:$J$115</definedName>
    <definedName name="Z_A34CC49F_E309_4C23_B4F6_1E3B307C10D1_.wvu.PrintArea" localSheetId="7" hidden="1">'Sch-2 Dis'!$A$1:$F$62</definedName>
    <definedName name="Z_A34CC49F_E309_4C23_B4F6_1E3B307C10D1_.wvu.PrintArea" localSheetId="8" hidden="1">'Sch-3 '!$A$1:$Q$101</definedName>
    <definedName name="Z_A34CC49F_E309_4C23_B4F6_1E3B307C10D1_.wvu.PrintArea" localSheetId="9" hidden="1">'Sch-3 Dis'!$A$1:$F$87</definedName>
    <definedName name="Z_A34CC49F_E309_4C23_B4F6_1E3B307C10D1_.wvu.PrintArea" localSheetId="10" hidden="1">'Sch-4'!$A$1:$Q$29</definedName>
    <definedName name="Z_A34CC49F_E309_4C23_B4F6_1E3B307C10D1_.wvu.PrintArea" localSheetId="11" hidden="1">'Sch-4b'!$A$1:$Q$37</definedName>
    <definedName name="Z_A34CC49F_E309_4C23_B4F6_1E3B307C10D1_.wvu.PrintArea" localSheetId="12" hidden="1">'Sch-5'!$A$1:$E$26</definedName>
    <definedName name="Z_A34CC49F_E309_4C23_B4F6_1E3B307C10D1_.wvu.PrintArea" localSheetId="13" hidden="1">'Sch-5 Dis'!$A$1:$E$26</definedName>
    <definedName name="Z_A34CC49F_E309_4C23_B4F6_1E3B307C10D1_.wvu.PrintArea" localSheetId="14" hidden="1">'Sch-6'!$A$1:$D$33</definedName>
    <definedName name="Z_A34CC49F_E309_4C23_B4F6_1E3B307C10D1_.wvu.PrintArea" localSheetId="15" hidden="1">'Sch-6 After Discount'!$A$1:$D$33</definedName>
    <definedName name="Z_A34CC49F_E309_4C23_B4F6_1E3B307C10D1_.wvu.PrintArea" localSheetId="16" hidden="1">'Sch-7'!$A$1:$N$25</definedName>
    <definedName name="Z_A34CC49F_E309_4C23_B4F6_1E3B307C10D1_.wvu.PrintArea" localSheetId="17" hidden="1">'Sch-7 Dis'!$A$1:$G$28</definedName>
    <definedName name="Z_A34CC49F_E309_4C23_B4F6_1E3B307C10D1_.wvu.PrintTitles" localSheetId="4" hidden="1">'Sch-1'!$15:$17</definedName>
    <definedName name="Z_A34CC49F_E309_4C23_B4F6_1E3B307C10D1_.wvu.PrintTitles" localSheetId="5" hidden="1">'Sch-1 dis'!$14:$16</definedName>
    <definedName name="Z_A34CC49F_E309_4C23_B4F6_1E3B307C10D1_.wvu.PrintTitles" localSheetId="6" hidden="1">'Sch-2'!$15:$17</definedName>
    <definedName name="Z_A34CC49F_E309_4C23_B4F6_1E3B307C10D1_.wvu.PrintTitles" localSheetId="7" hidden="1">'Sch-2 Dis'!$13:$15</definedName>
    <definedName name="Z_A34CC49F_E309_4C23_B4F6_1E3B307C10D1_.wvu.PrintTitles" localSheetId="8" hidden="1">'Sch-3 '!$13:$17</definedName>
    <definedName name="Z_A34CC49F_E309_4C23_B4F6_1E3B307C10D1_.wvu.PrintTitles" localSheetId="9" hidden="1">'Sch-3 Dis'!$13:$15</definedName>
    <definedName name="Z_A34CC49F_E309_4C23_B4F6_1E3B307C10D1_.wvu.PrintTitles" localSheetId="12" hidden="1">'Sch-5'!$3:$13</definedName>
    <definedName name="Z_A34CC49F_E309_4C23_B4F6_1E3B307C10D1_.wvu.PrintTitles" localSheetId="13" hidden="1">'Sch-5 Dis'!$3:$13</definedName>
    <definedName name="Z_A34CC49F_E309_4C23_B4F6_1E3B307C10D1_.wvu.PrintTitles" localSheetId="14" hidden="1">'Sch-6'!$3:$13</definedName>
    <definedName name="Z_A34CC49F_E309_4C23_B4F6_1E3B307C10D1_.wvu.PrintTitles" localSheetId="15" hidden="1">'Sch-6 After Discount'!$3:$13</definedName>
    <definedName name="Z_A34CC49F_E309_4C23_B4F6_1E3B307C10D1_.wvu.PrintTitles" localSheetId="16" hidden="1">'Sch-7'!$14:$14</definedName>
    <definedName name="Z_A34CC49F_E309_4C23_B4F6_1E3B307C10D1_.wvu.PrintTitles" localSheetId="17" hidden="1">'Sch-7 Dis'!$14:$14</definedName>
    <definedName name="Z_A34CC49F_E309_4C23_B4F6_1E3B307C10D1_.wvu.Rows" localSheetId="22" hidden="1">'Bid Form 2nd Envelope'!$25:$25,'Bid Form 2nd Envelope'!$52:$52</definedName>
    <definedName name="Z_A34CC49F_E309_4C23_B4F6_1E3B307C10D1_.wvu.Rows" localSheetId="1" hidden="1">Cover!$7:$7</definedName>
    <definedName name="Z_A34CC49F_E309_4C23_B4F6_1E3B307C10D1_.wvu.Rows" localSheetId="18" hidden="1">Discount!$22:$22,Discount!$29:$29,Discount!$32:$34</definedName>
    <definedName name="Z_A34CC49F_E309_4C23_B4F6_1E3B307C10D1_.wvu.Rows" localSheetId="6" hidden="1">'Sch-2'!$18:$19</definedName>
    <definedName name="Z_A34CC49F_E309_4C23_B4F6_1E3B307C10D1_.wvu.Rows" localSheetId="14" hidden="1">'Sch-6'!$22:$23</definedName>
    <definedName name="Z_A34CC49F_E309_4C23_B4F6_1E3B307C10D1_.wvu.Rows" localSheetId="15" hidden="1">'Sch-6 After Discount'!$22:$23</definedName>
    <definedName name="Z_A34CC49F_E309_4C23_B4F6_1E3B307C10D1_.wvu.Rows" localSheetId="16" hidden="1">'Sch-7'!$17:$18,'Sch-7'!$98:$216</definedName>
    <definedName name="Z_A34CC49F_E309_4C23_B4F6_1E3B307C10D1_.wvu.Rows" localSheetId="17" hidden="1">'Sch-7 Dis'!$104:$222</definedName>
    <definedName name="Z_A41EE4DE_0D82_4A56_8210_F78316511D11_.wvu.Cols" localSheetId="22" hidden="1">'Bid Form 2nd Envelope'!$G:$K,'Bid Form 2nd Envelope'!$Y:$AN</definedName>
    <definedName name="Z_A41EE4DE_0D82_4A56_8210_F78316511D11_.wvu.Cols" localSheetId="18" hidden="1">Discount!$H:$K</definedName>
    <definedName name="Z_A41EE4DE_0D82_4A56_8210_F78316511D11_.wvu.Cols" localSheetId="3" hidden="1">'Names of Bidder'!$H:$R,'Names of Bidder'!$Z:$AC</definedName>
    <definedName name="Z_A41EE4DE_0D82_4A56_8210_F78316511D11_.wvu.Cols" localSheetId="4" hidden="1">'Sch-1'!$Q:$R,'Sch-1'!$AD:$AM</definedName>
    <definedName name="Z_A41EE4DE_0D82_4A56_8210_F78316511D11_.wvu.Cols" localSheetId="7" hidden="1">'Sch-2 Dis'!$K:$Q</definedName>
    <definedName name="Z_A41EE4DE_0D82_4A56_8210_F78316511D11_.wvu.Cols" localSheetId="8" hidden="1">'Sch-3 '!$R:$S,'Sch-3 '!$AK:$AP</definedName>
    <definedName name="Z_A41EE4DE_0D82_4A56_8210_F78316511D11_.wvu.Cols" localSheetId="9" hidden="1">'Sch-3 Dis'!$AA:$AF</definedName>
    <definedName name="Z_A41EE4DE_0D82_4A56_8210_F78316511D11_.wvu.Cols" localSheetId="10" hidden="1">'Sch-4'!$R:$S</definedName>
    <definedName name="Z_A41EE4DE_0D82_4A56_8210_F78316511D11_.wvu.Cols" localSheetId="11" hidden="1">'Sch-4b'!$R:$S</definedName>
    <definedName name="Z_A41EE4DE_0D82_4A56_8210_F78316511D11_.wvu.Cols" localSheetId="12" hidden="1">'Sch-5'!$I:$P</definedName>
    <definedName name="Z_A41EE4DE_0D82_4A56_8210_F78316511D11_.wvu.Cols" localSheetId="16" hidden="1">'Sch-7'!$P:$R,'Sch-7'!$AG:$AM</definedName>
    <definedName name="Z_A41EE4DE_0D82_4A56_8210_F78316511D11_.wvu.Cols" localSheetId="17" hidden="1">'Sch-7 Dis'!$AD:$AJ</definedName>
    <definedName name="Z_A41EE4DE_0D82_4A56_8210_F78316511D11_.wvu.FilterData" localSheetId="4" hidden="1">'Sch-1'!$A$23:$AY$64</definedName>
    <definedName name="Z_A41EE4DE_0D82_4A56_8210_F78316511D11_.wvu.FilterData" localSheetId="5" hidden="1">'Sch-1 dis'!$A$16:$B$21</definedName>
    <definedName name="Z_A41EE4DE_0D82_4A56_8210_F78316511D11_.wvu.FilterData" localSheetId="6" hidden="1">'Sch-2'!$G$21:$J$106</definedName>
    <definedName name="Z_A41EE4DE_0D82_4A56_8210_F78316511D11_.wvu.FilterData" localSheetId="7" hidden="1">'Sch-2 Dis'!$A$15:$F$56</definedName>
    <definedName name="Z_A41EE4DE_0D82_4A56_8210_F78316511D11_.wvu.FilterData" localSheetId="8" hidden="1">'Sch-3 '!$A$21:$BB$93</definedName>
    <definedName name="Z_A41EE4DE_0D82_4A56_8210_F78316511D11_.wvu.FilterData" localSheetId="9" hidden="1">'Sch-3 Dis'!$A$15:$F$81</definedName>
    <definedName name="Z_A41EE4DE_0D82_4A56_8210_F78316511D11_.wvu.PrintArea" localSheetId="22" hidden="1">'Bid Form 2nd Envelope'!$A$1:$F$68</definedName>
    <definedName name="Z_A41EE4DE_0D82_4A56_8210_F78316511D11_.wvu.PrintArea" localSheetId="1" hidden="1">Cover!$A$1:$F$15</definedName>
    <definedName name="Z_A41EE4DE_0D82_4A56_8210_F78316511D11_.wvu.PrintArea" localSheetId="18" hidden="1">Discount!$A$2:$G$43</definedName>
    <definedName name="Z_A41EE4DE_0D82_4A56_8210_F78316511D11_.wvu.PrintArea" localSheetId="20" hidden="1">'Entry Tax'!$A$1:$E$16</definedName>
    <definedName name="Z_A41EE4DE_0D82_4A56_8210_F78316511D11_.wvu.PrintArea" localSheetId="2" hidden="1">Instructions!$A$1:$C$54</definedName>
    <definedName name="Z_A41EE4DE_0D82_4A56_8210_F78316511D11_.wvu.PrintArea" localSheetId="3" hidden="1">'Names of Bidder'!$B$1:$G$32</definedName>
    <definedName name="Z_A41EE4DE_0D82_4A56_8210_F78316511D11_.wvu.PrintArea" localSheetId="19" hidden="1">Octroi!$A$1:$E$16</definedName>
    <definedName name="Z_A41EE4DE_0D82_4A56_8210_F78316511D11_.wvu.PrintArea" localSheetId="21" hidden="1">'Other Taxes &amp; Duties'!$A$1:$F$16</definedName>
    <definedName name="Z_A41EE4DE_0D82_4A56_8210_F78316511D11_.wvu.PrintArea" localSheetId="24" hidden="1">'Q &amp; C'!$A$1:$F$38</definedName>
    <definedName name="Z_A41EE4DE_0D82_4A56_8210_F78316511D11_.wvu.PrintArea" localSheetId="23" hidden="1">'Q &amp; C (2)'!$A$1:$F$44</definedName>
    <definedName name="Z_A41EE4DE_0D82_4A56_8210_F78316511D11_.wvu.PrintArea" localSheetId="4" hidden="1">'Sch-1'!$A$1:$O$75</definedName>
    <definedName name="Z_A41EE4DE_0D82_4A56_8210_F78316511D11_.wvu.PrintArea" localSheetId="5" hidden="1">'Sch-1 dis'!$A$1:$G$84</definedName>
    <definedName name="Z_A41EE4DE_0D82_4A56_8210_F78316511D11_.wvu.PrintArea" localSheetId="6" hidden="1">'Sch-2'!$A$1:$J$115</definedName>
    <definedName name="Z_A41EE4DE_0D82_4A56_8210_F78316511D11_.wvu.PrintArea" localSheetId="7" hidden="1">'Sch-2 Dis'!$A$1:$F$62</definedName>
    <definedName name="Z_A41EE4DE_0D82_4A56_8210_F78316511D11_.wvu.PrintArea" localSheetId="8" hidden="1">'Sch-3 '!$A$1:$Q$101</definedName>
    <definedName name="Z_A41EE4DE_0D82_4A56_8210_F78316511D11_.wvu.PrintArea" localSheetId="9" hidden="1">'Sch-3 Dis'!$A$1:$F$87</definedName>
    <definedName name="Z_A41EE4DE_0D82_4A56_8210_F78316511D11_.wvu.PrintArea" localSheetId="10" hidden="1">'Sch-4'!$A$1:$Q$29</definedName>
    <definedName name="Z_A41EE4DE_0D82_4A56_8210_F78316511D11_.wvu.PrintArea" localSheetId="11" hidden="1">'Sch-4b'!$A$1:$Q$37</definedName>
    <definedName name="Z_A41EE4DE_0D82_4A56_8210_F78316511D11_.wvu.PrintArea" localSheetId="12" hidden="1">'Sch-5'!$A$1:$E$26</definedName>
    <definedName name="Z_A41EE4DE_0D82_4A56_8210_F78316511D11_.wvu.PrintArea" localSheetId="13" hidden="1">'Sch-5 Dis'!$A$1:$E$26</definedName>
    <definedName name="Z_A41EE4DE_0D82_4A56_8210_F78316511D11_.wvu.PrintArea" localSheetId="14" hidden="1">'Sch-6'!$A$1:$D$33</definedName>
    <definedName name="Z_A41EE4DE_0D82_4A56_8210_F78316511D11_.wvu.PrintArea" localSheetId="15" hidden="1">'Sch-6 After Discount'!$A$1:$D$33</definedName>
    <definedName name="Z_A41EE4DE_0D82_4A56_8210_F78316511D11_.wvu.PrintArea" localSheetId="16" hidden="1">'Sch-7'!$A$1:$N$25</definedName>
    <definedName name="Z_A41EE4DE_0D82_4A56_8210_F78316511D11_.wvu.PrintArea" localSheetId="17" hidden="1">'Sch-7 Dis'!$A$1:$G$28</definedName>
    <definedName name="Z_A41EE4DE_0D82_4A56_8210_F78316511D11_.wvu.PrintTitles" localSheetId="4" hidden="1">'Sch-1'!$15:$17</definedName>
    <definedName name="Z_A41EE4DE_0D82_4A56_8210_F78316511D11_.wvu.PrintTitles" localSheetId="5" hidden="1">'Sch-1 dis'!$14:$16</definedName>
    <definedName name="Z_A41EE4DE_0D82_4A56_8210_F78316511D11_.wvu.PrintTitles" localSheetId="6" hidden="1">'Sch-2'!$15:$17</definedName>
    <definedName name="Z_A41EE4DE_0D82_4A56_8210_F78316511D11_.wvu.PrintTitles" localSheetId="7" hidden="1">'Sch-2 Dis'!$13:$15</definedName>
    <definedName name="Z_A41EE4DE_0D82_4A56_8210_F78316511D11_.wvu.PrintTitles" localSheetId="8" hidden="1">'Sch-3 '!$13:$17</definedName>
    <definedName name="Z_A41EE4DE_0D82_4A56_8210_F78316511D11_.wvu.PrintTitles" localSheetId="9" hidden="1">'Sch-3 Dis'!$13:$15</definedName>
    <definedName name="Z_A41EE4DE_0D82_4A56_8210_F78316511D11_.wvu.PrintTitles" localSheetId="12" hidden="1">'Sch-5'!$3:$13</definedName>
    <definedName name="Z_A41EE4DE_0D82_4A56_8210_F78316511D11_.wvu.PrintTitles" localSheetId="13" hidden="1">'Sch-5 Dis'!$3:$13</definedName>
    <definedName name="Z_A41EE4DE_0D82_4A56_8210_F78316511D11_.wvu.PrintTitles" localSheetId="14" hidden="1">'Sch-6'!$3:$13</definedName>
    <definedName name="Z_A41EE4DE_0D82_4A56_8210_F78316511D11_.wvu.PrintTitles" localSheetId="15" hidden="1">'Sch-6 After Discount'!$3:$13</definedName>
    <definedName name="Z_A41EE4DE_0D82_4A56_8210_F78316511D11_.wvu.PrintTitles" localSheetId="16" hidden="1">'Sch-7'!$14:$14</definedName>
    <definedName name="Z_A41EE4DE_0D82_4A56_8210_F78316511D11_.wvu.PrintTitles" localSheetId="17" hidden="1">'Sch-7 Dis'!$14:$14</definedName>
    <definedName name="Z_A41EE4DE_0D82_4A56_8210_F78316511D11_.wvu.Rows" localSheetId="22" hidden="1">'Bid Form 2nd Envelope'!$25:$25</definedName>
    <definedName name="Z_A41EE4DE_0D82_4A56_8210_F78316511D11_.wvu.Rows" localSheetId="1" hidden="1">Cover!$7:$7</definedName>
    <definedName name="Z_A41EE4DE_0D82_4A56_8210_F78316511D11_.wvu.Rows" localSheetId="18" hidden="1">Discount!$22:$22,Discount!$29:$29,Discount!$32:$34</definedName>
    <definedName name="Z_A41EE4DE_0D82_4A56_8210_F78316511D11_.wvu.Rows" localSheetId="2" hidden="1">Instructions!$35:$36</definedName>
    <definedName name="Z_A41EE4DE_0D82_4A56_8210_F78316511D11_.wvu.Rows" localSheetId="4" hidden="1">'Sch-1'!$18:$19</definedName>
    <definedName name="Z_A41EE4DE_0D82_4A56_8210_F78316511D11_.wvu.Rows" localSheetId="6" hidden="1">'Sch-2'!$18:$19</definedName>
    <definedName name="Z_A41EE4DE_0D82_4A56_8210_F78316511D11_.wvu.Rows" localSheetId="14" hidden="1">'Sch-6'!$22:$23</definedName>
    <definedName name="Z_A41EE4DE_0D82_4A56_8210_F78316511D11_.wvu.Rows" localSheetId="15" hidden="1">'Sch-6 After Discount'!$22:$23</definedName>
    <definedName name="Z_A41EE4DE_0D82_4A56_8210_F78316511D11_.wvu.Rows" localSheetId="16" hidden="1">'Sch-7'!$17:$18,'Sch-7'!$98:$216</definedName>
    <definedName name="Z_A41EE4DE_0D82_4A56_8210_F78316511D11_.wvu.Rows" localSheetId="17" hidden="1">'Sch-7 Dis'!$104:$222</definedName>
    <definedName name="Z_A7DBDDEF_9245_44C6_9EBF_032DB6E1C0A2_.wvu.Cols" localSheetId="18" hidden="1">Discount!$H:$O</definedName>
    <definedName name="Z_A7DBDDEF_9245_44C6_9EBF_032DB6E1C0A2_.wvu.Cols" localSheetId="4" hidden="1">'Sch-1'!$P:$P,'Sch-1'!$T:$V</definedName>
    <definedName name="Z_A7DBDDEF_9245_44C6_9EBF_032DB6E1C0A2_.wvu.Cols" localSheetId="6" hidden="1">'Sch-2'!$M:$R</definedName>
    <definedName name="Z_A7DBDDEF_9245_44C6_9EBF_032DB6E1C0A2_.wvu.Cols" localSheetId="7" hidden="1">'Sch-2 Dis'!$K:$Q</definedName>
    <definedName name="Z_A7DBDDEF_9245_44C6_9EBF_032DB6E1C0A2_.wvu.Cols" localSheetId="8" hidden="1">'Sch-3 '!$S:$AE,'Sch-3 '!$AK:$AP</definedName>
    <definedName name="Z_A7DBDDEF_9245_44C6_9EBF_032DB6E1C0A2_.wvu.Cols" localSheetId="9" hidden="1">'Sch-3 Dis'!$AA:$AF</definedName>
    <definedName name="Z_A7DBDDEF_9245_44C6_9EBF_032DB6E1C0A2_.wvu.Cols" localSheetId="12" hidden="1">'Sch-5'!$I:$P</definedName>
    <definedName name="Z_A7DBDDEF_9245_44C6_9EBF_032DB6E1C0A2_.wvu.Cols" localSheetId="16" hidden="1">'Sch-7'!$O:$O,'Sch-7'!$AG:$AM</definedName>
    <definedName name="Z_A7DBDDEF_9245_44C6_9EBF_032DB6E1C0A2_.wvu.Cols" localSheetId="17" hidden="1">'Sch-7 Dis'!$AD:$AJ</definedName>
    <definedName name="Z_A7DBDDEF_9245_44C6_9EBF_032DB6E1C0A2_.wvu.FilterData" localSheetId="4" hidden="1">'Sch-1'!$A$18:$O$64</definedName>
    <definedName name="Z_A7DBDDEF_9245_44C6_9EBF_032DB6E1C0A2_.wvu.FilterData" localSheetId="5" hidden="1">'Sch-1 dis'!$A$16:$B$21</definedName>
    <definedName name="Z_A7DBDDEF_9245_44C6_9EBF_032DB6E1C0A2_.wvu.FilterData" localSheetId="6" hidden="1">'Sch-2'!$G$21:$J$106</definedName>
    <definedName name="Z_A7DBDDEF_9245_44C6_9EBF_032DB6E1C0A2_.wvu.FilterData" localSheetId="7" hidden="1">'Sch-2 Dis'!$A$15:$F$56</definedName>
    <definedName name="Z_A7DBDDEF_9245_44C6_9EBF_032DB6E1C0A2_.wvu.FilterData" localSheetId="8" hidden="1">'Sch-3 '!$A$19:$P$95</definedName>
    <definedName name="Z_A7DBDDEF_9245_44C6_9EBF_032DB6E1C0A2_.wvu.FilterData" localSheetId="9" hidden="1">'Sch-3 Dis'!$A$15:$F$81</definedName>
    <definedName name="Z_A7DBDDEF_9245_44C6_9EBF_032DB6E1C0A2_.wvu.PrintArea" localSheetId="22" hidden="1">'Bid Form 2nd Envelope'!$A$1:$F$68</definedName>
    <definedName name="Z_A7DBDDEF_9245_44C6_9EBF_032DB6E1C0A2_.wvu.PrintArea" localSheetId="18" hidden="1">Discount!$A$2:$G$43</definedName>
    <definedName name="Z_A7DBDDEF_9245_44C6_9EBF_032DB6E1C0A2_.wvu.PrintArea" localSheetId="20" hidden="1">'Entry Tax'!$A$1:$E$16</definedName>
    <definedName name="Z_A7DBDDEF_9245_44C6_9EBF_032DB6E1C0A2_.wvu.PrintArea" localSheetId="2" hidden="1">Instructions!$A$1:$C$54</definedName>
    <definedName name="Z_A7DBDDEF_9245_44C6_9EBF_032DB6E1C0A2_.wvu.PrintArea" localSheetId="3" hidden="1">'Names of Bidder'!$B$1:$G$32</definedName>
    <definedName name="Z_A7DBDDEF_9245_44C6_9EBF_032DB6E1C0A2_.wvu.PrintArea" localSheetId="19" hidden="1">Octroi!$A$1:$E$16</definedName>
    <definedName name="Z_A7DBDDEF_9245_44C6_9EBF_032DB6E1C0A2_.wvu.PrintArea" localSheetId="21" hidden="1">'Other Taxes &amp; Duties'!$A$1:$F$16</definedName>
    <definedName name="Z_A7DBDDEF_9245_44C6_9EBF_032DB6E1C0A2_.wvu.PrintArea" localSheetId="24" hidden="1">'Q &amp; C'!$A$1:$F$38</definedName>
    <definedName name="Z_A7DBDDEF_9245_44C6_9EBF_032DB6E1C0A2_.wvu.PrintArea" localSheetId="23" hidden="1">'Q &amp; C (2)'!$A$1:$F$44</definedName>
    <definedName name="Z_A7DBDDEF_9245_44C6_9EBF_032DB6E1C0A2_.wvu.PrintArea" localSheetId="4" hidden="1">'Sch-1'!$A$1:$O$75</definedName>
    <definedName name="Z_A7DBDDEF_9245_44C6_9EBF_032DB6E1C0A2_.wvu.PrintArea" localSheetId="5" hidden="1">'Sch-1 dis'!$A$1:$G$84</definedName>
    <definedName name="Z_A7DBDDEF_9245_44C6_9EBF_032DB6E1C0A2_.wvu.PrintArea" localSheetId="6" hidden="1">'Sch-2'!$A$1:$J$113</definedName>
    <definedName name="Z_A7DBDDEF_9245_44C6_9EBF_032DB6E1C0A2_.wvu.PrintArea" localSheetId="7" hidden="1">'Sch-2 Dis'!$A$1:$F$62</definedName>
    <definedName name="Z_A7DBDDEF_9245_44C6_9EBF_032DB6E1C0A2_.wvu.PrintArea" localSheetId="8" hidden="1">'Sch-3 '!$A$1:$P$101</definedName>
    <definedName name="Z_A7DBDDEF_9245_44C6_9EBF_032DB6E1C0A2_.wvu.PrintArea" localSheetId="9" hidden="1">'Sch-3 Dis'!$A$1:$F$87</definedName>
    <definedName name="Z_A7DBDDEF_9245_44C6_9EBF_032DB6E1C0A2_.wvu.PrintArea" localSheetId="10" hidden="1">'Sch-4'!$A$1:$Q$29</definedName>
    <definedName name="Z_A7DBDDEF_9245_44C6_9EBF_032DB6E1C0A2_.wvu.PrintArea" localSheetId="11" hidden="1">'Sch-4b'!$A$1:$Q$37</definedName>
    <definedName name="Z_A7DBDDEF_9245_44C6_9EBF_032DB6E1C0A2_.wvu.PrintArea" localSheetId="12" hidden="1">'Sch-5'!$A$1:$E$26</definedName>
    <definedName name="Z_A7DBDDEF_9245_44C6_9EBF_032DB6E1C0A2_.wvu.PrintArea" localSheetId="13" hidden="1">'Sch-5 Dis'!$A$1:$E$26</definedName>
    <definedName name="Z_A7DBDDEF_9245_44C6_9EBF_032DB6E1C0A2_.wvu.PrintArea" localSheetId="14" hidden="1">'Sch-6'!$A$1:$D$33</definedName>
    <definedName name="Z_A7DBDDEF_9245_44C6_9EBF_032DB6E1C0A2_.wvu.PrintArea" localSheetId="15" hidden="1">'Sch-6 After Discount'!$A$1:$D$33</definedName>
    <definedName name="Z_A7DBDDEF_9245_44C6_9EBF_032DB6E1C0A2_.wvu.PrintArea" localSheetId="16" hidden="1">'Sch-7'!$A$1:$M$25</definedName>
    <definedName name="Z_A7DBDDEF_9245_44C6_9EBF_032DB6E1C0A2_.wvu.PrintArea" localSheetId="17" hidden="1">'Sch-7 Dis'!$A$1:$G$28</definedName>
    <definedName name="Z_A7DBDDEF_9245_44C6_9EBF_032DB6E1C0A2_.wvu.PrintTitles" localSheetId="4" hidden="1">'Sch-1'!$15:$17</definedName>
    <definedName name="Z_A7DBDDEF_9245_44C6_9EBF_032DB6E1C0A2_.wvu.PrintTitles" localSheetId="5" hidden="1">'Sch-1 dis'!$14:$16</definedName>
    <definedName name="Z_A7DBDDEF_9245_44C6_9EBF_032DB6E1C0A2_.wvu.PrintTitles" localSheetId="6" hidden="1">'Sch-2'!$15:$17</definedName>
    <definedName name="Z_A7DBDDEF_9245_44C6_9EBF_032DB6E1C0A2_.wvu.PrintTitles" localSheetId="7" hidden="1">'Sch-2 Dis'!$13:$15</definedName>
    <definedName name="Z_A7DBDDEF_9245_44C6_9EBF_032DB6E1C0A2_.wvu.PrintTitles" localSheetId="8" hidden="1">'Sch-3 '!$13:$17</definedName>
    <definedName name="Z_A7DBDDEF_9245_44C6_9EBF_032DB6E1C0A2_.wvu.PrintTitles" localSheetId="9" hidden="1">'Sch-3 Dis'!$13:$15</definedName>
    <definedName name="Z_A7DBDDEF_9245_44C6_9EBF_032DB6E1C0A2_.wvu.PrintTitles" localSheetId="12" hidden="1">'Sch-5'!$3:$13</definedName>
    <definedName name="Z_A7DBDDEF_9245_44C6_9EBF_032DB6E1C0A2_.wvu.PrintTitles" localSheetId="13" hidden="1">'Sch-5 Dis'!$3:$13</definedName>
    <definedName name="Z_A7DBDDEF_9245_44C6_9EBF_032DB6E1C0A2_.wvu.PrintTitles" localSheetId="14" hidden="1">'Sch-6'!$3:$13</definedName>
    <definedName name="Z_A7DBDDEF_9245_44C6_9EBF_032DB6E1C0A2_.wvu.PrintTitles" localSheetId="15" hidden="1">'Sch-6 After Discount'!$3:$13</definedName>
    <definedName name="Z_A7DBDDEF_9245_44C6_9EBF_032DB6E1C0A2_.wvu.PrintTitles" localSheetId="16" hidden="1">'Sch-7'!$14:$14</definedName>
    <definedName name="Z_A7DBDDEF_9245_44C6_9EBF_032DB6E1C0A2_.wvu.PrintTitles" localSheetId="17" hidden="1">'Sch-7 Dis'!$14:$14</definedName>
    <definedName name="Z_A7DBDDEF_9245_44C6_9EBF_032DB6E1C0A2_.wvu.Rows" localSheetId="1" hidden="1">Cover!$7:$7</definedName>
    <definedName name="Z_A7DBDDEF_9245_44C6_9EBF_032DB6E1C0A2_.wvu.Rows" localSheetId="18" hidden="1">Discount!$32:$34</definedName>
    <definedName name="Z_A7DBDDEF_9245_44C6_9EBF_032DB6E1C0A2_.wvu.Rows" localSheetId="4" hidden="1">'Sch-1'!#REF!,'Sch-1'!#REF!,'Sch-1'!#REF!,'Sch-1'!#REF!</definedName>
    <definedName name="Z_A7DBDDEF_9245_44C6_9EBF_032DB6E1C0A2_.wvu.Rows" localSheetId="6" hidden="1">'Sch-2'!#REF!,'Sch-2'!#REF!,'Sch-2'!#REF!,'Sch-2'!#REF!</definedName>
    <definedName name="Z_A7DBDDEF_9245_44C6_9EBF_032DB6E1C0A2_.wvu.Rows" localSheetId="8" hidden="1">'Sch-3 '!#REF!,'Sch-3 '!#REF!,'Sch-3 '!#REF!,'Sch-3 '!#REF!</definedName>
    <definedName name="Z_A7DBDDEF_9245_44C6_9EBF_032DB6E1C0A2_.wvu.Rows" localSheetId="16" hidden="1">'Sch-7'!$22:$22,'Sch-7'!$98:$216</definedName>
    <definedName name="Z_A7DBDDEF_9245_44C6_9EBF_032DB6E1C0A2_.wvu.Rows" localSheetId="17" hidden="1">'Sch-7 Dis'!$104:$222</definedName>
    <definedName name="Z_B23AD343_29DA_4CE0_BD10_47BF44F3782F_.wvu.Cols" localSheetId="18" hidden="1">Discount!$H:$O</definedName>
    <definedName name="Z_B23AD343_29DA_4CE0_BD10_47BF44F3782F_.wvu.Cols" localSheetId="4" hidden="1">'Sch-1'!$S:$AV</definedName>
    <definedName name="Z_B23AD343_29DA_4CE0_BD10_47BF44F3782F_.wvu.Cols" localSheetId="6" hidden="1">'Sch-2'!$M:$R</definedName>
    <definedName name="Z_B23AD343_29DA_4CE0_BD10_47BF44F3782F_.wvu.Cols" localSheetId="7" hidden="1">'Sch-2 Dis'!$K:$Q</definedName>
    <definedName name="Z_B23AD343_29DA_4CE0_BD10_47BF44F3782F_.wvu.Cols" localSheetId="8" hidden="1">'Sch-3 '!$S:$AE,'Sch-3 '!$AK:$AP</definedName>
    <definedName name="Z_B23AD343_29DA_4CE0_BD10_47BF44F3782F_.wvu.Cols" localSheetId="9" hidden="1">'Sch-3 Dis'!$AA:$AF</definedName>
    <definedName name="Z_B23AD343_29DA_4CE0_BD10_47BF44F3782F_.wvu.Cols" localSheetId="12" hidden="1">'Sch-5'!$I:$P</definedName>
    <definedName name="Z_B23AD343_29DA_4CE0_BD10_47BF44F3782F_.wvu.Cols" localSheetId="16" hidden="1">'Sch-7'!$O:$O,'Sch-7'!$AG:$AM</definedName>
    <definedName name="Z_B23AD343_29DA_4CE0_BD10_47BF44F3782F_.wvu.Cols" localSheetId="17" hidden="1">'Sch-7 Dis'!$AD:$AJ</definedName>
    <definedName name="Z_B23AD343_29DA_4CE0_BD10_47BF44F3782F_.wvu.FilterData" localSheetId="4" hidden="1">'Sch-1'!$A$18:$O$64</definedName>
    <definedName name="Z_B23AD343_29DA_4CE0_BD10_47BF44F3782F_.wvu.FilterData" localSheetId="5" hidden="1">'Sch-1 dis'!$A$16:$B$21</definedName>
    <definedName name="Z_B23AD343_29DA_4CE0_BD10_47BF44F3782F_.wvu.FilterData" localSheetId="6" hidden="1">'Sch-2'!$G$21:$J$106</definedName>
    <definedName name="Z_B23AD343_29DA_4CE0_BD10_47BF44F3782F_.wvu.FilterData" localSheetId="7" hidden="1">'Sch-2 Dis'!$A$15:$F$56</definedName>
    <definedName name="Z_B23AD343_29DA_4CE0_BD10_47BF44F3782F_.wvu.FilterData" localSheetId="8" hidden="1">'Sch-3 '!$A$19:$P$95</definedName>
    <definedName name="Z_B23AD343_29DA_4CE0_BD10_47BF44F3782F_.wvu.FilterData" localSheetId="9" hidden="1">'Sch-3 Dis'!$A$15:$F$81</definedName>
    <definedName name="Z_B23AD343_29DA_4CE0_BD10_47BF44F3782F_.wvu.PrintArea" localSheetId="22" hidden="1">'Bid Form 2nd Envelope'!$A$1:$F$68</definedName>
    <definedName name="Z_B23AD343_29DA_4CE0_BD10_47BF44F3782F_.wvu.PrintArea" localSheetId="18" hidden="1">Discount!$A$2:$G$43</definedName>
    <definedName name="Z_B23AD343_29DA_4CE0_BD10_47BF44F3782F_.wvu.PrintArea" localSheetId="20" hidden="1">'Entry Tax'!$A$1:$E$16</definedName>
    <definedName name="Z_B23AD343_29DA_4CE0_BD10_47BF44F3782F_.wvu.PrintArea" localSheetId="2" hidden="1">Instructions!$A$1:$C$54</definedName>
    <definedName name="Z_B23AD343_29DA_4CE0_BD10_47BF44F3782F_.wvu.PrintArea" localSheetId="3" hidden="1">'Names of Bidder'!$B$1:$E$30</definedName>
    <definedName name="Z_B23AD343_29DA_4CE0_BD10_47BF44F3782F_.wvu.PrintArea" localSheetId="19" hidden="1">Octroi!$A$1:$E$16</definedName>
    <definedName name="Z_B23AD343_29DA_4CE0_BD10_47BF44F3782F_.wvu.PrintArea" localSheetId="21" hidden="1">'Other Taxes &amp; Duties'!$A$1:$F$16</definedName>
    <definedName name="Z_B23AD343_29DA_4CE0_BD10_47BF44F3782F_.wvu.PrintArea" localSheetId="24" hidden="1">'Q &amp; C'!$A$1:$F$38</definedName>
    <definedName name="Z_B23AD343_29DA_4CE0_BD10_47BF44F3782F_.wvu.PrintArea" localSheetId="23" hidden="1">'Q &amp; C (2)'!$A$1:$F$44</definedName>
    <definedName name="Z_B23AD343_29DA_4CE0_BD10_47BF44F3782F_.wvu.PrintArea" localSheetId="4" hidden="1">'Sch-1'!$A$1:$O$75</definedName>
    <definedName name="Z_B23AD343_29DA_4CE0_BD10_47BF44F3782F_.wvu.PrintArea" localSheetId="5" hidden="1">'Sch-1 dis'!$A$1:$G$84</definedName>
    <definedName name="Z_B23AD343_29DA_4CE0_BD10_47BF44F3782F_.wvu.PrintArea" localSheetId="6" hidden="1">'Sch-2'!$A$1:$J$113</definedName>
    <definedName name="Z_B23AD343_29DA_4CE0_BD10_47BF44F3782F_.wvu.PrintArea" localSheetId="7" hidden="1">'Sch-2 Dis'!$A$1:$F$62</definedName>
    <definedName name="Z_B23AD343_29DA_4CE0_BD10_47BF44F3782F_.wvu.PrintArea" localSheetId="8" hidden="1">'Sch-3 '!$A$1:$P$101</definedName>
    <definedName name="Z_B23AD343_29DA_4CE0_BD10_47BF44F3782F_.wvu.PrintArea" localSheetId="9" hidden="1">'Sch-3 Dis'!$A$1:$F$87</definedName>
    <definedName name="Z_B23AD343_29DA_4CE0_BD10_47BF44F3782F_.wvu.PrintArea" localSheetId="10" hidden="1">'Sch-4'!$A$1:$Q$29</definedName>
    <definedName name="Z_B23AD343_29DA_4CE0_BD10_47BF44F3782F_.wvu.PrintArea" localSheetId="11" hidden="1">'Sch-4b'!$A$1:$Q$37</definedName>
    <definedName name="Z_B23AD343_29DA_4CE0_BD10_47BF44F3782F_.wvu.PrintArea" localSheetId="12" hidden="1">'Sch-5'!$A$1:$E$26</definedName>
    <definedName name="Z_B23AD343_29DA_4CE0_BD10_47BF44F3782F_.wvu.PrintArea" localSheetId="13" hidden="1">'Sch-5 Dis'!$A$1:$E$26</definedName>
    <definedName name="Z_B23AD343_29DA_4CE0_BD10_47BF44F3782F_.wvu.PrintArea" localSheetId="14" hidden="1">'Sch-6'!$A$1:$D$34</definedName>
    <definedName name="Z_B23AD343_29DA_4CE0_BD10_47BF44F3782F_.wvu.PrintArea" localSheetId="15" hidden="1">'Sch-6 After Discount'!$A$1:$D$34</definedName>
    <definedName name="Z_B23AD343_29DA_4CE0_BD10_47BF44F3782F_.wvu.PrintArea" localSheetId="16" hidden="1">'Sch-7'!$A$1:$M$25</definedName>
    <definedName name="Z_B23AD343_29DA_4CE0_BD10_47BF44F3782F_.wvu.PrintArea" localSheetId="17" hidden="1">'Sch-7 Dis'!$A$1:$G$28</definedName>
    <definedName name="Z_B23AD343_29DA_4CE0_BD10_47BF44F3782F_.wvu.PrintTitles" localSheetId="4" hidden="1">'Sch-1'!$15:$17</definedName>
    <definedName name="Z_B23AD343_29DA_4CE0_BD10_47BF44F3782F_.wvu.PrintTitles" localSheetId="5" hidden="1">'Sch-1 dis'!$14:$16</definedName>
    <definedName name="Z_B23AD343_29DA_4CE0_BD10_47BF44F3782F_.wvu.PrintTitles" localSheetId="6" hidden="1">'Sch-2'!$15:$17</definedName>
    <definedName name="Z_B23AD343_29DA_4CE0_BD10_47BF44F3782F_.wvu.PrintTitles" localSheetId="7" hidden="1">'Sch-2 Dis'!$13:$15</definedName>
    <definedName name="Z_B23AD343_29DA_4CE0_BD10_47BF44F3782F_.wvu.PrintTitles" localSheetId="8" hidden="1">'Sch-3 '!$13:$17</definedName>
    <definedName name="Z_B23AD343_29DA_4CE0_BD10_47BF44F3782F_.wvu.PrintTitles" localSheetId="9" hidden="1">'Sch-3 Dis'!$13:$15</definedName>
    <definedName name="Z_B23AD343_29DA_4CE0_BD10_47BF44F3782F_.wvu.PrintTitles" localSheetId="12" hidden="1">'Sch-5'!$3:$13</definedName>
    <definedName name="Z_B23AD343_29DA_4CE0_BD10_47BF44F3782F_.wvu.PrintTitles" localSheetId="13" hidden="1">'Sch-5 Dis'!$3:$13</definedName>
    <definedName name="Z_B23AD343_29DA_4CE0_BD10_47BF44F3782F_.wvu.PrintTitles" localSheetId="14" hidden="1">'Sch-6'!$3:$13</definedName>
    <definedName name="Z_B23AD343_29DA_4CE0_BD10_47BF44F3782F_.wvu.PrintTitles" localSheetId="15" hidden="1">'Sch-6 After Discount'!$3:$13</definedName>
    <definedName name="Z_B23AD343_29DA_4CE0_BD10_47BF44F3782F_.wvu.PrintTitles" localSheetId="16" hidden="1">'Sch-7'!$14:$14</definedName>
    <definedName name="Z_B23AD343_29DA_4CE0_BD10_47BF44F3782F_.wvu.PrintTitles" localSheetId="17" hidden="1">'Sch-7 Dis'!$14:$14</definedName>
    <definedName name="Z_B23AD343_29DA_4CE0_BD10_47BF44F3782F_.wvu.Rows" localSheetId="1" hidden="1">Cover!$7:$7</definedName>
    <definedName name="Z_B23AD343_29DA_4CE0_BD10_47BF44F3782F_.wvu.Rows" localSheetId="18" hidden="1">Discount!$32:$34</definedName>
    <definedName name="Z_B23AD343_29DA_4CE0_BD10_47BF44F3782F_.wvu.Rows" localSheetId="6" hidden="1">'Sch-2'!#REF!</definedName>
    <definedName name="Z_B23AD343_29DA_4CE0_BD10_47BF44F3782F_.wvu.Rows" localSheetId="16" hidden="1">'Sch-7'!$22:$22,'Sch-7'!$98:$216</definedName>
    <definedName name="Z_B23AD343_29DA_4CE0_BD10_47BF44F3782F_.wvu.Rows" localSheetId="17" hidden="1">'Sch-7 Dis'!$104:$222</definedName>
    <definedName name="Z_B3CE7B10_A914_4559_A6DA_AED8C22AFD6D_.wvu.Cols" localSheetId="18" hidden="1">Discount!$H:$O</definedName>
    <definedName name="Z_B3CE7B10_A914_4559_A6DA_AED8C22AFD6D_.wvu.Cols" localSheetId="4" hidden="1">'Sch-1'!$P:$AE</definedName>
    <definedName name="Z_B3CE7B10_A914_4559_A6DA_AED8C22AFD6D_.wvu.Cols" localSheetId="6" hidden="1">'Sch-2'!$M:$R</definedName>
    <definedName name="Z_B3CE7B10_A914_4559_A6DA_AED8C22AFD6D_.wvu.Cols" localSheetId="7" hidden="1">'Sch-2 Dis'!$K:$Q</definedName>
    <definedName name="Z_B3CE7B10_A914_4559_A6DA_AED8C22AFD6D_.wvu.Cols" localSheetId="8" hidden="1">'Sch-3 '!$S:$AE,'Sch-3 '!$AK:$AP</definedName>
    <definedName name="Z_B3CE7B10_A914_4559_A6DA_AED8C22AFD6D_.wvu.Cols" localSheetId="9" hidden="1">'Sch-3 Dis'!$AA:$AF</definedName>
    <definedName name="Z_B3CE7B10_A914_4559_A6DA_AED8C22AFD6D_.wvu.Cols" localSheetId="12" hidden="1">'Sch-5'!$I:$P</definedName>
    <definedName name="Z_B3CE7B10_A914_4559_A6DA_AED8C22AFD6D_.wvu.Cols" localSheetId="16" hidden="1">'Sch-7'!$O:$O,'Sch-7'!$AG:$AM</definedName>
    <definedName name="Z_B3CE7B10_A914_4559_A6DA_AED8C22AFD6D_.wvu.Cols" localSheetId="17" hidden="1">'Sch-7 Dis'!$AD:$AJ</definedName>
    <definedName name="Z_B3CE7B10_A914_4559_A6DA_AED8C22AFD6D_.wvu.FilterData" localSheetId="4" hidden="1">'Sch-1'!$A$18:$O$64</definedName>
    <definedName name="Z_B3CE7B10_A914_4559_A6DA_AED8C22AFD6D_.wvu.FilterData" localSheetId="5" hidden="1">'Sch-1 dis'!$A$16:$B$21</definedName>
    <definedName name="Z_B3CE7B10_A914_4559_A6DA_AED8C22AFD6D_.wvu.FilterData" localSheetId="6" hidden="1">'Sch-2'!$G$21:$J$106</definedName>
    <definedName name="Z_B3CE7B10_A914_4559_A6DA_AED8C22AFD6D_.wvu.FilterData" localSheetId="7" hidden="1">'Sch-2 Dis'!$A$15:$F$56</definedName>
    <definedName name="Z_B3CE7B10_A914_4559_A6DA_AED8C22AFD6D_.wvu.FilterData" localSheetId="8" hidden="1">'Sch-3 '!$A$19:$P$95</definedName>
    <definedName name="Z_B3CE7B10_A914_4559_A6DA_AED8C22AFD6D_.wvu.FilterData" localSheetId="9" hidden="1">'Sch-3 Dis'!$A$15:$F$81</definedName>
    <definedName name="Z_B3CE7B10_A914_4559_A6DA_AED8C22AFD6D_.wvu.PrintArea" localSheetId="22" hidden="1">'Bid Form 2nd Envelope'!$A$1:$F$68</definedName>
    <definedName name="Z_B3CE7B10_A914_4559_A6DA_AED8C22AFD6D_.wvu.PrintArea" localSheetId="18" hidden="1">Discount!$A$2:$G$43</definedName>
    <definedName name="Z_B3CE7B10_A914_4559_A6DA_AED8C22AFD6D_.wvu.PrintArea" localSheetId="20" hidden="1">'Entry Tax'!$A$1:$E$16</definedName>
    <definedName name="Z_B3CE7B10_A914_4559_A6DA_AED8C22AFD6D_.wvu.PrintArea" localSheetId="2" hidden="1">Instructions!$A$1:$C$54</definedName>
    <definedName name="Z_B3CE7B10_A914_4559_A6DA_AED8C22AFD6D_.wvu.PrintArea" localSheetId="3" hidden="1">'Names of Bidder'!$B$1:$G$32</definedName>
    <definedName name="Z_B3CE7B10_A914_4559_A6DA_AED8C22AFD6D_.wvu.PrintArea" localSheetId="19" hidden="1">Octroi!$A$1:$E$16</definedName>
    <definedName name="Z_B3CE7B10_A914_4559_A6DA_AED8C22AFD6D_.wvu.PrintArea" localSheetId="21" hidden="1">'Other Taxes &amp; Duties'!$A$1:$F$16</definedName>
    <definedName name="Z_B3CE7B10_A914_4559_A6DA_AED8C22AFD6D_.wvu.PrintArea" localSheetId="24" hidden="1">'Q &amp; C'!$A$1:$F$38</definedName>
    <definedName name="Z_B3CE7B10_A914_4559_A6DA_AED8C22AFD6D_.wvu.PrintArea" localSheetId="23" hidden="1">'Q &amp; C (2)'!$A$1:$F$44</definedName>
    <definedName name="Z_B3CE7B10_A914_4559_A6DA_AED8C22AFD6D_.wvu.PrintArea" localSheetId="4" hidden="1">'Sch-1'!$A$1:$O$75</definedName>
    <definedName name="Z_B3CE7B10_A914_4559_A6DA_AED8C22AFD6D_.wvu.PrintArea" localSheetId="5" hidden="1">'Sch-1 dis'!$A$1:$G$84</definedName>
    <definedName name="Z_B3CE7B10_A914_4559_A6DA_AED8C22AFD6D_.wvu.PrintArea" localSheetId="6" hidden="1">'Sch-2'!$A$1:$J$113</definedName>
    <definedName name="Z_B3CE7B10_A914_4559_A6DA_AED8C22AFD6D_.wvu.PrintArea" localSheetId="7" hidden="1">'Sch-2 Dis'!$A$1:$F$62</definedName>
    <definedName name="Z_B3CE7B10_A914_4559_A6DA_AED8C22AFD6D_.wvu.PrintArea" localSheetId="8" hidden="1">'Sch-3 '!$A$1:$P$101</definedName>
    <definedName name="Z_B3CE7B10_A914_4559_A6DA_AED8C22AFD6D_.wvu.PrintArea" localSheetId="9" hidden="1">'Sch-3 Dis'!$A$1:$F$87</definedName>
    <definedName name="Z_B3CE7B10_A914_4559_A6DA_AED8C22AFD6D_.wvu.PrintArea" localSheetId="10" hidden="1">'Sch-4'!$A$1:$Q$29</definedName>
    <definedName name="Z_B3CE7B10_A914_4559_A6DA_AED8C22AFD6D_.wvu.PrintArea" localSheetId="11" hidden="1">'Sch-4b'!$A$1:$Q$37</definedName>
    <definedName name="Z_B3CE7B10_A914_4559_A6DA_AED8C22AFD6D_.wvu.PrintArea" localSheetId="12" hidden="1">'Sch-5'!$A$1:$E$26</definedName>
    <definedName name="Z_B3CE7B10_A914_4559_A6DA_AED8C22AFD6D_.wvu.PrintArea" localSheetId="13" hidden="1">'Sch-5 Dis'!$A$1:$E$26</definedName>
    <definedName name="Z_B3CE7B10_A914_4559_A6DA_AED8C22AFD6D_.wvu.PrintArea" localSheetId="14" hidden="1">'Sch-6'!$A$1:$D$33</definedName>
    <definedName name="Z_B3CE7B10_A914_4559_A6DA_AED8C22AFD6D_.wvu.PrintArea" localSheetId="15" hidden="1">'Sch-6 After Discount'!$A$1:$D$33</definedName>
    <definedName name="Z_B3CE7B10_A914_4559_A6DA_AED8C22AFD6D_.wvu.PrintArea" localSheetId="16" hidden="1">'Sch-7'!$A$1:$M$25</definedName>
    <definedName name="Z_B3CE7B10_A914_4559_A6DA_AED8C22AFD6D_.wvu.PrintArea" localSheetId="17" hidden="1">'Sch-7 Dis'!$A$1:$G$28</definedName>
    <definedName name="Z_B3CE7B10_A914_4559_A6DA_AED8C22AFD6D_.wvu.PrintTitles" localSheetId="4" hidden="1">'Sch-1'!$15:$17</definedName>
    <definedName name="Z_B3CE7B10_A914_4559_A6DA_AED8C22AFD6D_.wvu.PrintTitles" localSheetId="5" hidden="1">'Sch-1 dis'!$14:$16</definedName>
    <definedName name="Z_B3CE7B10_A914_4559_A6DA_AED8C22AFD6D_.wvu.PrintTitles" localSheetId="6" hidden="1">'Sch-2'!$15:$17</definedName>
    <definedName name="Z_B3CE7B10_A914_4559_A6DA_AED8C22AFD6D_.wvu.PrintTitles" localSheetId="7" hidden="1">'Sch-2 Dis'!$13:$15</definedName>
    <definedName name="Z_B3CE7B10_A914_4559_A6DA_AED8C22AFD6D_.wvu.PrintTitles" localSheetId="8" hidden="1">'Sch-3 '!$13:$17</definedName>
    <definedName name="Z_B3CE7B10_A914_4559_A6DA_AED8C22AFD6D_.wvu.PrintTitles" localSheetId="9" hidden="1">'Sch-3 Dis'!$13:$15</definedName>
    <definedName name="Z_B3CE7B10_A914_4559_A6DA_AED8C22AFD6D_.wvu.PrintTitles" localSheetId="12" hidden="1">'Sch-5'!$3:$13</definedName>
    <definedName name="Z_B3CE7B10_A914_4559_A6DA_AED8C22AFD6D_.wvu.PrintTitles" localSheetId="13" hidden="1">'Sch-5 Dis'!$3:$13</definedName>
    <definedName name="Z_B3CE7B10_A914_4559_A6DA_AED8C22AFD6D_.wvu.PrintTitles" localSheetId="14" hidden="1">'Sch-6'!$3:$13</definedName>
    <definedName name="Z_B3CE7B10_A914_4559_A6DA_AED8C22AFD6D_.wvu.PrintTitles" localSheetId="15" hidden="1">'Sch-6 After Discount'!$3:$13</definedName>
    <definedName name="Z_B3CE7B10_A914_4559_A6DA_AED8C22AFD6D_.wvu.PrintTitles" localSheetId="16" hidden="1">'Sch-7'!$14:$14</definedName>
    <definedName name="Z_B3CE7B10_A914_4559_A6DA_AED8C22AFD6D_.wvu.PrintTitles" localSheetId="17" hidden="1">'Sch-7 Dis'!$14:$14</definedName>
    <definedName name="Z_B3CE7B10_A914_4559_A6DA_AED8C22AFD6D_.wvu.Rows" localSheetId="1" hidden="1">Cover!$7:$7</definedName>
    <definedName name="Z_B3CE7B10_A914_4559_A6DA_AED8C22AFD6D_.wvu.Rows" localSheetId="18" hidden="1">Discount!$32:$34</definedName>
    <definedName name="Z_B3CE7B10_A914_4559_A6DA_AED8C22AFD6D_.wvu.Rows" localSheetId="6" hidden="1">'Sch-2'!#REF!</definedName>
    <definedName name="Z_B3CE7B10_A914_4559_A6DA_AED8C22AFD6D_.wvu.Rows" localSheetId="16" hidden="1">'Sch-7'!$22:$22,'Sch-7'!$98:$216</definedName>
    <definedName name="Z_B3CE7B10_A914_4559_A6DA_AED8C22AFD6D_.wvu.Rows" localSheetId="17" hidden="1">'Sch-7 Dis'!$104:$222</definedName>
    <definedName name="Z_B835C05C_B615_4DCB_982D_4519616B3CD8_.wvu.Cols" localSheetId="18" hidden="1">Discount!$H:$P</definedName>
    <definedName name="Z_B835C05C_B615_4DCB_982D_4519616B3CD8_.wvu.Cols" localSheetId="4" hidden="1">'Sch-1'!$S:$V</definedName>
    <definedName name="Z_B835C05C_B615_4DCB_982D_4519616B3CD8_.wvu.Cols" localSheetId="6" hidden="1">'Sch-2'!$K:$T</definedName>
    <definedName name="Z_B835C05C_B615_4DCB_982D_4519616B3CD8_.wvu.Cols" localSheetId="7" hidden="1">'Sch-2 Dis'!$K:$Q</definedName>
    <definedName name="Z_B835C05C_B615_4DCB_982D_4519616B3CD8_.wvu.Cols" localSheetId="8" hidden="1">'Sch-3 '!$S:$AE,'Sch-3 '!$AK:$AP</definedName>
    <definedName name="Z_B835C05C_B615_4DCB_982D_4519616B3CD8_.wvu.Cols" localSheetId="9" hidden="1">'Sch-3 Dis'!$AA:$AF</definedName>
    <definedName name="Z_B835C05C_B615_4DCB_982D_4519616B3CD8_.wvu.Cols" localSheetId="12" hidden="1">'Sch-5'!$I:$P</definedName>
    <definedName name="Z_B835C05C_B615_4DCB_982D_4519616B3CD8_.wvu.Cols" localSheetId="16" hidden="1">'Sch-7'!$O:$O,'Sch-7'!$AG:$AM</definedName>
    <definedName name="Z_B835C05C_B615_4DCB_982D_4519616B3CD8_.wvu.Cols" localSheetId="17" hidden="1">'Sch-7 Dis'!$AD:$AJ</definedName>
    <definedName name="Z_B835C05C_B615_4DCB_982D_4519616B3CD8_.wvu.FilterData" localSheetId="4" hidden="1">'Sch-1'!$A$23:$AZ$67</definedName>
    <definedName name="Z_B835C05C_B615_4DCB_982D_4519616B3CD8_.wvu.FilterData" localSheetId="5" hidden="1">'Sch-1 dis'!$A$16:$B$21</definedName>
    <definedName name="Z_B835C05C_B615_4DCB_982D_4519616B3CD8_.wvu.FilterData" localSheetId="6" hidden="1">'Sch-2'!$G$21:$J$106</definedName>
    <definedName name="Z_B835C05C_B615_4DCB_982D_4519616B3CD8_.wvu.FilterData" localSheetId="7" hidden="1">'Sch-2 Dis'!$A$15:$F$56</definedName>
    <definedName name="Z_B835C05C_B615_4DCB_982D_4519616B3CD8_.wvu.FilterData" localSheetId="8" hidden="1">'Sch-3 '!$A$21:$BB$95</definedName>
    <definedName name="Z_B835C05C_B615_4DCB_982D_4519616B3CD8_.wvu.FilterData" localSheetId="9" hidden="1">'Sch-3 Dis'!$A$15:$F$81</definedName>
    <definedName name="Z_B835C05C_B615_4DCB_982D_4519616B3CD8_.wvu.PrintArea" localSheetId="22" hidden="1">'Bid Form 2nd Envelope'!$A$1:$F$68</definedName>
    <definedName name="Z_B835C05C_B615_4DCB_982D_4519616B3CD8_.wvu.PrintArea" localSheetId="18" hidden="1">Discount!$A$2:$G$43</definedName>
    <definedName name="Z_B835C05C_B615_4DCB_982D_4519616B3CD8_.wvu.PrintArea" localSheetId="20" hidden="1">'Entry Tax'!$A$1:$E$16</definedName>
    <definedName name="Z_B835C05C_B615_4DCB_982D_4519616B3CD8_.wvu.PrintArea" localSheetId="2" hidden="1">Instructions!$A$1:$C$54</definedName>
    <definedName name="Z_B835C05C_B615_4DCB_982D_4519616B3CD8_.wvu.PrintArea" localSheetId="3" hidden="1">'Names of Bidder'!$B$1:$G$32</definedName>
    <definedName name="Z_B835C05C_B615_4DCB_982D_4519616B3CD8_.wvu.PrintArea" localSheetId="19" hidden="1">Octroi!$A$1:$E$16</definedName>
    <definedName name="Z_B835C05C_B615_4DCB_982D_4519616B3CD8_.wvu.PrintArea" localSheetId="21" hidden="1">'Other Taxes &amp; Duties'!$A$1:$F$16</definedName>
    <definedName name="Z_B835C05C_B615_4DCB_982D_4519616B3CD8_.wvu.PrintArea" localSheetId="24" hidden="1">'Q &amp; C'!$A$1:$F$38</definedName>
    <definedName name="Z_B835C05C_B615_4DCB_982D_4519616B3CD8_.wvu.PrintArea" localSheetId="23" hidden="1">'Q &amp; C (2)'!$A$1:$F$44</definedName>
    <definedName name="Z_B835C05C_B615_4DCB_982D_4519616B3CD8_.wvu.PrintArea" localSheetId="4" hidden="1">'Sch-1'!$A$1:$O$75</definedName>
    <definedName name="Z_B835C05C_B615_4DCB_982D_4519616B3CD8_.wvu.PrintArea" localSheetId="5" hidden="1">'Sch-1 dis'!$A$1:$G$84</definedName>
    <definedName name="Z_B835C05C_B615_4DCB_982D_4519616B3CD8_.wvu.PrintArea" localSheetId="6" hidden="1">'Sch-2'!$A$1:$J$113</definedName>
    <definedName name="Z_B835C05C_B615_4DCB_982D_4519616B3CD8_.wvu.PrintArea" localSheetId="7" hidden="1">'Sch-2 Dis'!$A$1:$F$62</definedName>
    <definedName name="Z_B835C05C_B615_4DCB_982D_4519616B3CD8_.wvu.PrintArea" localSheetId="8" hidden="1">'Sch-3 '!$A$1:$P$101</definedName>
    <definedName name="Z_B835C05C_B615_4DCB_982D_4519616B3CD8_.wvu.PrintArea" localSheetId="9" hidden="1">'Sch-3 Dis'!$A$1:$F$87</definedName>
    <definedName name="Z_B835C05C_B615_4DCB_982D_4519616B3CD8_.wvu.PrintArea" localSheetId="10" hidden="1">'Sch-4'!$A$1:$Q$29</definedName>
    <definedName name="Z_B835C05C_B615_4DCB_982D_4519616B3CD8_.wvu.PrintArea" localSheetId="11" hidden="1">'Sch-4b'!$A$1:$Q$37</definedName>
    <definedName name="Z_B835C05C_B615_4DCB_982D_4519616B3CD8_.wvu.PrintArea" localSheetId="12" hidden="1">'Sch-5'!$A$1:$E$26</definedName>
    <definedName name="Z_B835C05C_B615_4DCB_982D_4519616B3CD8_.wvu.PrintArea" localSheetId="13" hidden="1">'Sch-5 Dis'!$A$1:$E$26</definedName>
    <definedName name="Z_B835C05C_B615_4DCB_982D_4519616B3CD8_.wvu.PrintArea" localSheetId="14" hidden="1">'Sch-6'!$A$1:$D$33</definedName>
    <definedName name="Z_B835C05C_B615_4DCB_982D_4519616B3CD8_.wvu.PrintArea" localSheetId="15" hidden="1">'Sch-6 After Discount'!$A$1:$D$33</definedName>
    <definedName name="Z_B835C05C_B615_4DCB_982D_4519616B3CD8_.wvu.PrintArea" localSheetId="16" hidden="1">'Sch-7'!$A$1:$M$25</definedName>
    <definedName name="Z_B835C05C_B615_4DCB_982D_4519616B3CD8_.wvu.PrintArea" localSheetId="17" hidden="1">'Sch-7 Dis'!$A$1:$G$28</definedName>
    <definedName name="Z_B835C05C_B615_4DCB_982D_4519616B3CD8_.wvu.PrintTitles" localSheetId="4" hidden="1">'Sch-1'!$15:$17</definedName>
    <definedName name="Z_B835C05C_B615_4DCB_982D_4519616B3CD8_.wvu.PrintTitles" localSheetId="5" hidden="1">'Sch-1 dis'!$14:$16</definedName>
    <definedName name="Z_B835C05C_B615_4DCB_982D_4519616B3CD8_.wvu.PrintTitles" localSheetId="6" hidden="1">'Sch-2'!$15:$17</definedName>
    <definedName name="Z_B835C05C_B615_4DCB_982D_4519616B3CD8_.wvu.PrintTitles" localSheetId="7" hidden="1">'Sch-2 Dis'!$13:$15</definedName>
    <definedName name="Z_B835C05C_B615_4DCB_982D_4519616B3CD8_.wvu.PrintTitles" localSheetId="8" hidden="1">'Sch-3 '!$13:$17</definedName>
    <definedName name="Z_B835C05C_B615_4DCB_982D_4519616B3CD8_.wvu.PrintTitles" localSheetId="9" hidden="1">'Sch-3 Dis'!$13:$15</definedName>
    <definedName name="Z_B835C05C_B615_4DCB_982D_4519616B3CD8_.wvu.PrintTitles" localSheetId="12" hidden="1">'Sch-5'!$3:$13</definedName>
    <definedName name="Z_B835C05C_B615_4DCB_982D_4519616B3CD8_.wvu.PrintTitles" localSheetId="13" hidden="1">'Sch-5 Dis'!$3:$13</definedName>
    <definedName name="Z_B835C05C_B615_4DCB_982D_4519616B3CD8_.wvu.PrintTitles" localSheetId="14" hidden="1">'Sch-6'!$3:$13</definedName>
    <definedName name="Z_B835C05C_B615_4DCB_982D_4519616B3CD8_.wvu.PrintTitles" localSheetId="15" hidden="1">'Sch-6 After Discount'!$3:$13</definedName>
    <definedName name="Z_B835C05C_B615_4DCB_982D_4519616B3CD8_.wvu.PrintTitles" localSheetId="16" hidden="1">'Sch-7'!$14:$14</definedName>
    <definedName name="Z_B835C05C_B615_4DCB_982D_4519616B3CD8_.wvu.PrintTitles" localSheetId="17" hidden="1">'Sch-7 Dis'!$14:$14</definedName>
    <definedName name="Z_B835C05C_B615_4DCB_982D_4519616B3CD8_.wvu.Rows" localSheetId="1" hidden="1">Cover!$7:$7</definedName>
    <definedName name="Z_B835C05C_B615_4DCB_982D_4519616B3CD8_.wvu.Rows" localSheetId="18" hidden="1">Discount!$23:$23,Discount!$30:$30,Discount!$32:$34</definedName>
    <definedName name="Z_B835C05C_B615_4DCB_982D_4519616B3CD8_.wvu.Rows" localSheetId="4" hidden="1">'Sch-1'!$18:$19</definedName>
    <definedName name="Z_B835C05C_B615_4DCB_982D_4519616B3CD8_.wvu.Rows" localSheetId="8" hidden="1">'Sch-3 '!#REF!</definedName>
    <definedName name="Z_B835C05C_B615_4DCB_982D_4519616B3CD8_.wvu.Rows" localSheetId="16" hidden="1">'Sch-7'!$22:$22,'Sch-7'!#REF!,'Sch-7'!$98:$216</definedName>
    <definedName name="Z_B835C05C_B615_4DCB_982D_4519616B3CD8_.wvu.Rows" localSheetId="17" hidden="1">'Sch-7 Dis'!$104:$222</definedName>
    <definedName name="Z_BB6473B7_092C_417E_97E7_ED0705AE17A0_.wvu.Cols" localSheetId="22" hidden="1">'Bid Form 2nd Envelope'!$G:$K,'Bid Form 2nd Envelope'!$Y:$AN</definedName>
    <definedName name="Z_BB6473B7_092C_417E_97E7_ED0705AE17A0_.wvu.Cols" localSheetId="18" hidden="1">Discount!$H:$K</definedName>
    <definedName name="Z_BB6473B7_092C_417E_97E7_ED0705AE17A0_.wvu.Cols" localSheetId="3" hidden="1">'Names of Bidder'!$H:$R,'Names of Bidder'!$Z:$AC</definedName>
    <definedName name="Z_BB6473B7_092C_417E_97E7_ED0705AE17A0_.wvu.Cols" localSheetId="4" hidden="1">'Sch-1'!$AD:$AM</definedName>
    <definedName name="Z_BB6473B7_092C_417E_97E7_ED0705AE17A0_.wvu.Cols" localSheetId="7" hidden="1">'Sch-2 Dis'!$K:$Q</definedName>
    <definedName name="Z_BB6473B7_092C_417E_97E7_ED0705AE17A0_.wvu.Cols" localSheetId="8" hidden="1">'Sch-3 '!$R:$T,'Sch-3 '!$AK:$AP</definedName>
    <definedName name="Z_BB6473B7_092C_417E_97E7_ED0705AE17A0_.wvu.Cols" localSheetId="9" hidden="1">'Sch-3 Dis'!$AA:$AF</definedName>
    <definedName name="Z_BB6473B7_092C_417E_97E7_ED0705AE17A0_.wvu.Cols" localSheetId="10" hidden="1">'Sch-4'!$R:$S</definedName>
    <definedName name="Z_BB6473B7_092C_417E_97E7_ED0705AE17A0_.wvu.Cols" localSheetId="11" hidden="1">'Sch-4b'!$R:$S</definedName>
    <definedName name="Z_BB6473B7_092C_417E_97E7_ED0705AE17A0_.wvu.Cols" localSheetId="12" hidden="1">'Sch-5'!$I:$P</definedName>
    <definedName name="Z_BB6473B7_092C_417E_97E7_ED0705AE17A0_.wvu.Cols" localSheetId="16" hidden="1">'Sch-7'!$P:$R,'Sch-7'!$AG:$AM</definedName>
    <definedName name="Z_BB6473B7_092C_417E_97E7_ED0705AE17A0_.wvu.Cols" localSheetId="17" hidden="1">'Sch-7 Dis'!$AD:$AJ</definedName>
    <definedName name="Z_BB6473B7_092C_417E_97E7_ED0705AE17A0_.wvu.FilterData" localSheetId="4" hidden="1">'Sch-1'!$A$23:$AZ$23</definedName>
    <definedName name="Z_BB6473B7_092C_417E_97E7_ED0705AE17A0_.wvu.FilterData" localSheetId="5" hidden="1">'Sch-1 dis'!$A$16:$B$21</definedName>
    <definedName name="Z_BB6473B7_092C_417E_97E7_ED0705AE17A0_.wvu.FilterData" localSheetId="6" hidden="1">'Sch-2'!$G$21:$J$106</definedName>
    <definedName name="Z_BB6473B7_092C_417E_97E7_ED0705AE17A0_.wvu.FilterData" localSheetId="7" hidden="1">'Sch-2 Dis'!$A$15:$F$56</definedName>
    <definedName name="Z_BB6473B7_092C_417E_97E7_ED0705AE17A0_.wvu.FilterData" localSheetId="8" hidden="1">'Sch-3 '!$A$21:$BB$93</definedName>
    <definedName name="Z_BB6473B7_092C_417E_97E7_ED0705AE17A0_.wvu.FilterData" localSheetId="9" hidden="1">'Sch-3 Dis'!$A$15:$F$81</definedName>
    <definedName name="Z_BB6473B7_092C_417E_97E7_ED0705AE17A0_.wvu.PrintArea" localSheetId="22" hidden="1">'Bid Form 2nd Envelope'!$A$1:$F$68</definedName>
    <definedName name="Z_BB6473B7_092C_417E_97E7_ED0705AE17A0_.wvu.PrintArea" localSheetId="1" hidden="1">Cover!$A$1:$F$15</definedName>
    <definedName name="Z_BB6473B7_092C_417E_97E7_ED0705AE17A0_.wvu.PrintArea" localSheetId="18" hidden="1">Discount!$A$2:$G$43</definedName>
    <definedName name="Z_BB6473B7_092C_417E_97E7_ED0705AE17A0_.wvu.PrintArea" localSheetId="20" hidden="1">'Entry Tax'!$A$1:$E$16</definedName>
    <definedName name="Z_BB6473B7_092C_417E_97E7_ED0705AE17A0_.wvu.PrintArea" localSheetId="2" hidden="1">Instructions!$A$1:$C$54</definedName>
    <definedName name="Z_BB6473B7_092C_417E_97E7_ED0705AE17A0_.wvu.PrintArea" localSheetId="3" hidden="1">'Names of Bidder'!$B$1:$G$32</definedName>
    <definedName name="Z_BB6473B7_092C_417E_97E7_ED0705AE17A0_.wvu.PrintArea" localSheetId="19" hidden="1">Octroi!$A$1:$E$16</definedName>
    <definedName name="Z_BB6473B7_092C_417E_97E7_ED0705AE17A0_.wvu.PrintArea" localSheetId="21" hidden="1">'Other Taxes &amp; Duties'!$A$1:$F$16</definedName>
    <definedName name="Z_BB6473B7_092C_417E_97E7_ED0705AE17A0_.wvu.PrintArea" localSheetId="24" hidden="1">'Q &amp; C'!$A$1:$F$38</definedName>
    <definedName name="Z_BB6473B7_092C_417E_97E7_ED0705AE17A0_.wvu.PrintArea" localSheetId="23" hidden="1">'Q &amp; C (2)'!$A$1:$F$44</definedName>
    <definedName name="Z_BB6473B7_092C_417E_97E7_ED0705AE17A0_.wvu.PrintArea" localSheetId="4" hidden="1">'Sch-1'!$A$1:$O$75</definedName>
    <definedName name="Z_BB6473B7_092C_417E_97E7_ED0705AE17A0_.wvu.PrintArea" localSheetId="5" hidden="1">'Sch-1 dis'!$A$1:$G$84</definedName>
    <definedName name="Z_BB6473B7_092C_417E_97E7_ED0705AE17A0_.wvu.PrintArea" localSheetId="6" hidden="1">'Sch-2'!$A$1:$J$115</definedName>
    <definedName name="Z_BB6473B7_092C_417E_97E7_ED0705AE17A0_.wvu.PrintArea" localSheetId="7" hidden="1">'Sch-2 Dis'!$A$1:$F$62</definedName>
    <definedName name="Z_BB6473B7_092C_417E_97E7_ED0705AE17A0_.wvu.PrintArea" localSheetId="8" hidden="1">'Sch-3 '!$A$1:$Q$101</definedName>
    <definedName name="Z_BB6473B7_092C_417E_97E7_ED0705AE17A0_.wvu.PrintArea" localSheetId="9" hidden="1">'Sch-3 Dis'!$A$1:$F$87</definedName>
    <definedName name="Z_BB6473B7_092C_417E_97E7_ED0705AE17A0_.wvu.PrintArea" localSheetId="10" hidden="1">'Sch-4'!$A$1:$Q$29</definedName>
    <definedName name="Z_BB6473B7_092C_417E_97E7_ED0705AE17A0_.wvu.PrintArea" localSheetId="11" hidden="1">'Sch-4b'!$A$1:$Q$37</definedName>
    <definedName name="Z_BB6473B7_092C_417E_97E7_ED0705AE17A0_.wvu.PrintArea" localSheetId="12" hidden="1">'Sch-5'!$A$1:$E$26</definedName>
    <definedName name="Z_BB6473B7_092C_417E_97E7_ED0705AE17A0_.wvu.PrintArea" localSheetId="13" hidden="1">'Sch-5 Dis'!$A$1:$E$26</definedName>
    <definedName name="Z_BB6473B7_092C_417E_97E7_ED0705AE17A0_.wvu.PrintArea" localSheetId="14" hidden="1">'Sch-6'!$A$1:$D$33</definedName>
    <definedName name="Z_BB6473B7_092C_417E_97E7_ED0705AE17A0_.wvu.PrintArea" localSheetId="15" hidden="1">'Sch-6 After Discount'!$A$1:$D$33</definedName>
    <definedName name="Z_BB6473B7_092C_417E_97E7_ED0705AE17A0_.wvu.PrintArea" localSheetId="16" hidden="1">'Sch-7'!$A$1:$N$25</definedName>
    <definedName name="Z_BB6473B7_092C_417E_97E7_ED0705AE17A0_.wvu.PrintArea" localSheetId="17" hidden="1">'Sch-7 Dis'!$A$1:$G$28</definedName>
    <definedName name="Z_BB6473B7_092C_417E_97E7_ED0705AE17A0_.wvu.PrintTitles" localSheetId="4" hidden="1">'Sch-1'!$15:$17</definedName>
    <definedName name="Z_BB6473B7_092C_417E_97E7_ED0705AE17A0_.wvu.PrintTitles" localSheetId="5" hidden="1">'Sch-1 dis'!$14:$16</definedName>
    <definedName name="Z_BB6473B7_092C_417E_97E7_ED0705AE17A0_.wvu.PrintTitles" localSheetId="6" hidden="1">'Sch-2'!$15:$17</definedName>
    <definedName name="Z_BB6473B7_092C_417E_97E7_ED0705AE17A0_.wvu.PrintTitles" localSheetId="7" hidden="1">'Sch-2 Dis'!$13:$15</definedName>
    <definedName name="Z_BB6473B7_092C_417E_97E7_ED0705AE17A0_.wvu.PrintTitles" localSheetId="8" hidden="1">'Sch-3 '!$13:$17</definedName>
    <definedName name="Z_BB6473B7_092C_417E_97E7_ED0705AE17A0_.wvu.PrintTitles" localSheetId="9" hidden="1">'Sch-3 Dis'!$13:$15</definedName>
    <definedName name="Z_BB6473B7_092C_417E_97E7_ED0705AE17A0_.wvu.PrintTitles" localSheetId="12" hidden="1">'Sch-5'!$3:$13</definedName>
    <definedName name="Z_BB6473B7_092C_417E_97E7_ED0705AE17A0_.wvu.PrintTitles" localSheetId="13" hidden="1">'Sch-5 Dis'!$3:$13</definedName>
    <definedName name="Z_BB6473B7_092C_417E_97E7_ED0705AE17A0_.wvu.PrintTitles" localSheetId="14" hidden="1">'Sch-6'!$3:$13</definedName>
    <definedName name="Z_BB6473B7_092C_417E_97E7_ED0705AE17A0_.wvu.PrintTitles" localSheetId="15" hidden="1">'Sch-6 After Discount'!$3:$13</definedName>
    <definedName name="Z_BB6473B7_092C_417E_97E7_ED0705AE17A0_.wvu.PrintTitles" localSheetId="16" hidden="1">'Sch-7'!$14:$14</definedName>
    <definedName name="Z_BB6473B7_092C_417E_97E7_ED0705AE17A0_.wvu.PrintTitles" localSheetId="17" hidden="1">'Sch-7 Dis'!$14:$14</definedName>
    <definedName name="Z_BB6473B7_092C_417E_97E7_ED0705AE17A0_.wvu.Rows" localSheetId="22" hidden="1">'Bid Form 2nd Envelope'!$25:$25</definedName>
    <definedName name="Z_BB6473B7_092C_417E_97E7_ED0705AE17A0_.wvu.Rows" localSheetId="1" hidden="1">Cover!$7:$7</definedName>
    <definedName name="Z_BB6473B7_092C_417E_97E7_ED0705AE17A0_.wvu.Rows" localSheetId="18" hidden="1">Discount!$22:$22,Discount!$29:$29,Discount!$32:$34</definedName>
    <definedName name="Z_BB6473B7_092C_417E_97E7_ED0705AE17A0_.wvu.Rows" localSheetId="2" hidden="1">Instructions!$35:$36</definedName>
    <definedName name="Z_BB6473B7_092C_417E_97E7_ED0705AE17A0_.wvu.Rows" localSheetId="4" hidden="1">'Sch-1'!$18:$20,'Sch-1'!$68:$68</definedName>
    <definedName name="Z_BB6473B7_092C_417E_97E7_ED0705AE17A0_.wvu.Rows" localSheetId="6" hidden="1">'Sch-2'!$18:$20</definedName>
    <definedName name="Z_BB6473B7_092C_417E_97E7_ED0705AE17A0_.wvu.Rows" localSheetId="8" hidden="1">'Sch-3 '!$18:$18,'Sch-3 '!$96:$96</definedName>
    <definedName name="Z_BB6473B7_092C_417E_97E7_ED0705AE17A0_.wvu.Rows" localSheetId="14" hidden="1">'Sch-6'!$22:$23</definedName>
    <definedName name="Z_BB6473B7_092C_417E_97E7_ED0705AE17A0_.wvu.Rows" localSheetId="15" hidden="1">'Sch-6 After Discount'!$22:$23</definedName>
    <definedName name="Z_BB6473B7_092C_417E_97E7_ED0705AE17A0_.wvu.Rows" localSheetId="16" hidden="1">'Sch-7'!$17:$18,'Sch-7'!$98:$216</definedName>
    <definedName name="Z_BB6473B7_092C_417E_97E7_ED0705AE17A0_.wvu.Rows" localSheetId="17" hidden="1">'Sch-7 Dis'!$104:$222</definedName>
    <definedName name="Z_C431BC99_7569_44AB_83F6_AB73BDED3783_.wvu.Cols" localSheetId="18" hidden="1">Discount!$H:$P</definedName>
    <definedName name="Z_C431BC99_7569_44AB_83F6_AB73BDED3783_.wvu.Cols" localSheetId="4" hidden="1">'Sch-1'!$T:$W</definedName>
    <definedName name="Z_C431BC99_7569_44AB_83F6_AB73BDED3783_.wvu.Cols" localSheetId="6" hidden="1">'Sch-2'!$K:$T</definedName>
    <definedName name="Z_C431BC99_7569_44AB_83F6_AB73BDED3783_.wvu.Cols" localSheetId="7" hidden="1">'Sch-2 Dis'!$K:$Q</definedName>
    <definedName name="Z_C431BC99_7569_44AB_83F6_AB73BDED3783_.wvu.Cols" localSheetId="8" hidden="1">'Sch-3 '!$S:$AE,'Sch-3 '!$AK:$AP</definedName>
    <definedName name="Z_C431BC99_7569_44AB_83F6_AB73BDED3783_.wvu.Cols" localSheetId="9" hidden="1">'Sch-3 Dis'!$AA:$AF</definedName>
    <definedName name="Z_C431BC99_7569_44AB_83F6_AB73BDED3783_.wvu.Cols" localSheetId="12" hidden="1">'Sch-5'!$I:$P</definedName>
    <definedName name="Z_C431BC99_7569_44AB_83F6_AB73BDED3783_.wvu.Cols" localSheetId="16" hidden="1">'Sch-7'!$O:$O,'Sch-7'!$AG:$AM</definedName>
    <definedName name="Z_C431BC99_7569_44AB_83F6_AB73BDED3783_.wvu.Cols" localSheetId="17" hidden="1">'Sch-7 Dis'!$AD:$AJ</definedName>
    <definedName name="Z_C431BC99_7569_44AB_83F6_AB73BDED3783_.wvu.FilterData" localSheetId="4" hidden="1">'Sch-1'!$A$23:$AZ$67</definedName>
    <definedName name="Z_C431BC99_7569_44AB_83F6_AB73BDED3783_.wvu.FilterData" localSheetId="5" hidden="1">'Sch-1 dis'!$A$16:$B$21</definedName>
    <definedName name="Z_C431BC99_7569_44AB_83F6_AB73BDED3783_.wvu.FilterData" localSheetId="6" hidden="1">'Sch-2'!$G$21:$J$106</definedName>
    <definedName name="Z_C431BC99_7569_44AB_83F6_AB73BDED3783_.wvu.FilterData" localSheetId="7" hidden="1">'Sch-2 Dis'!$A$15:$F$56</definedName>
    <definedName name="Z_C431BC99_7569_44AB_83F6_AB73BDED3783_.wvu.FilterData" localSheetId="8" hidden="1">'Sch-3 '!$A$21:$BB$95</definedName>
    <definedName name="Z_C431BC99_7569_44AB_83F6_AB73BDED3783_.wvu.FilterData" localSheetId="9" hidden="1">'Sch-3 Dis'!$A$15:$F$81</definedName>
    <definedName name="Z_C431BC99_7569_44AB_83F6_AB73BDED3783_.wvu.PrintArea" localSheetId="22" hidden="1">'Bid Form 2nd Envelope'!$A$1:$F$68</definedName>
    <definedName name="Z_C431BC99_7569_44AB_83F6_AB73BDED3783_.wvu.PrintArea" localSheetId="18" hidden="1">Discount!$A$2:$G$43</definedName>
    <definedName name="Z_C431BC99_7569_44AB_83F6_AB73BDED3783_.wvu.PrintArea" localSheetId="20" hidden="1">'Entry Tax'!$A$1:$E$16</definedName>
    <definedName name="Z_C431BC99_7569_44AB_83F6_AB73BDED3783_.wvu.PrintArea" localSheetId="2" hidden="1">Instructions!$A$1:$C$54</definedName>
    <definedName name="Z_C431BC99_7569_44AB_83F6_AB73BDED3783_.wvu.PrintArea" localSheetId="3" hidden="1">'Names of Bidder'!$B$1:$G$32</definedName>
    <definedName name="Z_C431BC99_7569_44AB_83F6_AB73BDED3783_.wvu.PrintArea" localSheetId="19" hidden="1">Octroi!$A$1:$E$16</definedName>
    <definedName name="Z_C431BC99_7569_44AB_83F6_AB73BDED3783_.wvu.PrintArea" localSheetId="21" hidden="1">'Other Taxes &amp; Duties'!$A$1:$F$16</definedName>
    <definedName name="Z_C431BC99_7569_44AB_83F6_AB73BDED3783_.wvu.PrintArea" localSheetId="24" hidden="1">'Q &amp; C'!$A$1:$F$38</definedName>
    <definedName name="Z_C431BC99_7569_44AB_83F6_AB73BDED3783_.wvu.PrintArea" localSheetId="23" hidden="1">'Q &amp; C (2)'!$A$1:$F$44</definedName>
    <definedName name="Z_C431BC99_7569_44AB_83F6_AB73BDED3783_.wvu.PrintArea" localSheetId="4" hidden="1">'Sch-1'!$A$1:$O$75</definedName>
    <definedName name="Z_C431BC99_7569_44AB_83F6_AB73BDED3783_.wvu.PrintArea" localSheetId="5" hidden="1">'Sch-1 dis'!$A$1:$G$84</definedName>
    <definedName name="Z_C431BC99_7569_44AB_83F6_AB73BDED3783_.wvu.PrintArea" localSheetId="6" hidden="1">'Sch-2'!$A$1:$J$113</definedName>
    <definedName name="Z_C431BC99_7569_44AB_83F6_AB73BDED3783_.wvu.PrintArea" localSheetId="7" hidden="1">'Sch-2 Dis'!$A$1:$F$62</definedName>
    <definedName name="Z_C431BC99_7569_44AB_83F6_AB73BDED3783_.wvu.PrintArea" localSheetId="8" hidden="1">'Sch-3 '!$A$1:$P$101</definedName>
    <definedName name="Z_C431BC99_7569_44AB_83F6_AB73BDED3783_.wvu.PrintArea" localSheetId="9" hidden="1">'Sch-3 Dis'!$A$1:$F$87</definedName>
    <definedName name="Z_C431BC99_7569_44AB_83F6_AB73BDED3783_.wvu.PrintArea" localSheetId="10" hidden="1">'Sch-4'!$A$1:$Q$29</definedName>
    <definedName name="Z_C431BC99_7569_44AB_83F6_AB73BDED3783_.wvu.PrintArea" localSheetId="11" hidden="1">'Sch-4b'!$A$1:$Q$37</definedName>
    <definedName name="Z_C431BC99_7569_44AB_83F6_AB73BDED3783_.wvu.PrintArea" localSheetId="12" hidden="1">'Sch-5'!$A$1:$E$26</definedName>
    <definedName name="Z_C431BC99_7569_44AB_83F6_AB73BDED3783_.wvu.PrintArea" localSheetId="13" hidden="1">'Sch-5 Dis'!$A$1:$E$26</definedName>
    <definedName name="Z_C431BC99_7569_44AB_83F6_AB73BDED3783_.wvu.PrintArea" localSheetId="14" hidden="1">'Sch-6'!$A$1:$D$33</definedName>
    <definedName name="Z_C431BC99_7569_44AB_83F6_AB73BDED3783_.wvu.PrintArea" localSheetId="15" hidden="1">'Sch-6 After Discount'!$A$1:$D$33</definedName>
    <definedName name="Z_C431BC99_7569_44AB_83F6_AB73BDED3783_.wvu.PrintArea" localSheetId="16" hidden="1">'Sch-7'!$A$1:$M$25</definedName>
    <definedName name="Z_C431BC99_7569_44AB_83F6_AB73BDED3783_.wvu.PrintArea" localSheetId="17" hidden="1">'Sch-7 Dis'!$A$1:$G$28</definedName>
    <definedName name="Z_C431BC99_7569_44AB_83F6_AB73BDED3783_.wvu.PrintTitles" localSheetId="4" hidden="1">'Sch-1'!$15:$17</definedName>
    <definedName name="Z_C431BC99_7569_44AB_83F6_AB73BDED3783_.wvu.PrintTitles" localSheetId="5" hidden="1">'Sch-1 dis'!$14:$16</definedName>
    <definedName name="Z_C431BC99_7569_44AB_83F6_AB73BDED3783_.wvu.PrintTitles" localSheetId="6" hidden="1">'Sch-2'!$15:$17</definedName>
    <definedName name="Z_C431BC99_7569_44AB_83F6_AB73BDED3783_.wvu.PrintTitles" localSheetId="7" hidden="1">'Sch-2 Dis'!$13:$15</definedName>
    <definedName name="Z_C431BC99_7569_44AB_83F6_AB73BDED3783_.wvu.PrintTitles" localSheetId="8" hidden="1">'Sch-3 '!$13:$17</definedName>
    <definedName name="Z_C431BC99_7569_44AB_83F6_AB73BDED3783_.wvu.PrintTitles" localSheetId="9" hidden="1">'Sch-3 Dis'!$13:$15</definedName>
    <definedName name="Z_C431BC99_7569_44AB_83F6_AB73BDED3783_.wvu.PrintTitles" localSheetId="12" hidden="1">'Sch-5'!$3:$13</definedName>
    <definedName name="Z_C431BC99_7569_44AB_83F6_AB73BDED3783_.wvu.PrintTitles" localSheetId="13" hidden="1">'Sch-5 Dis'!$3:$13</definedName>
    <definedName name="Z_C431BC99_7569_44AB_83F6_AB73BDED3783_.wvu.PrintTitles" localSheetId="14" hidden="1">'Sch-6'!$3:$13</definedName>
    <definedName name="Z_C431BC99_7569_44AB_83F6_AB73BDED3783_.wvu.PrintTitles" localSheetId="15" hidden="1">'Sch-6 After Discount'!$3:$13</definedName>
    <definedName name="Z_C431BC99_7569_44AB_83F6_AB73BDED3783_.wvu.PrintTitles" localSheetId="16" hidden="1">'Sch-7'!$14:$14</definedName>
    <definedName name="Z_C431BC99_7569_44AB_83F6_AB73BDED3783_.wvu.PrintTitles" localSheetId="17" hidden="1">'Sch-7 Dis'!$14:$14</definedName>
    <definedName name="Z_C431BC99_7569_44AB_83F6_AB73BDED3783_.wvu.Rows" localSheetId="1" hidden="1">Cover!$7:$7</definedName>
    <definedName name="Z_C431BC99_7569_44AB_83F6_AB73BDED3783_.wvu.Rows" localSheetId="18" hidden="1">Discount!$23:$23,Discount!$30:$30,Discount!$32:$34</definedName>
    <definedName name="Z_C431BC99_7569_44AB_83F6_AB73BDED3783_.wvu.Rows" localSheetId="4" hidden="1">'Sch-1'!$18:$19</definedName>
    <definedName name="Z_C431BC99_7569_44AB_83F6_AB73BDED3783_.wvu.Rows" localSheetId="8" hidden="1">'Sch-3 '!#REF!</definedName>
    <definedName name="Z_C431BC99_7569_44AB_83F6_AB73BDED3783_.wvu.Rows" localSheetId="16" hidden="1">'Sch-7'!$22:$22,'Sch-7'!#REF!,'Sch-7'!$98:$216</definedName>
    <definedName name="Z_C431BC99_7569_44AB_83F6_AB73BDED3783_.wvu.Rows" localSheetId="17" hidden="1">'Sch-7 Dis'!$104:$222</definedName>
    <definedName name="Z_CB55CDDD_15EC_4265_9148_3411BBB26D54_.wvu.Cols" localSheetId="22" hidden="1">'Bid Form 2nd Envelope'!$G:$K,'Bid Form 2nd Envelope'!$Y:$AN</definedName>
    <definedName name="Z_CB55CDDD_15EC_4265_9148_3411BBB26D54_.wvu.Cols" localSheetId="18" hidden="1">Discount!$H:$K</definedName>
    <definedName name="Z_CB55CDDD_15EC_4265_9148_3411BBB26D54_.wvu.Cols" localSheetId="3" hidden="1">'Names of Bidder'!$H:$R,'Names of Bidder'!$Z:$AC</definedName>
    <definedName name="Z_CB55CDDD_15EC_4265_9148_3411BBB26D54_.wvu.Cols" localSheetId="4" hidden="1">'Sch-1'!$O:$R,'Sch-1'!$AD:$AM</definedName>
    <definedName name="Z_CB55CDDD_15EC_4265_9148_3411BBB26D54_.wvu.Cols" localSheetId="7" hidden="1">'Sch-2 Dis'!$K:$Q</definedName>
    <definedName name="Z_CB55CDDD_15EC_4265_9148_3411BBB26D54_.wvu.Cols" localSheetId="8" hidden="1">'Sch-3 '!$Q:$U,'Sch-3 '!$AK:$AP</definedName>
    <definedName name="Z_CB55CDDD_15EC_4265_9148_3411BBB26D54_.wvu.Cols" localSheetId="9" hidden="1">'Sch-3 Dis'!$AA:$AF</definedName>
    <definedName name="Z_CB55CDDD_15EC_4265_9148_3411BBB26D54_.wvu.Cols" localSheetId="10" hidden="1">'Sch-4'!$R:$S</definedName>
    <definedName name="Z_CB55CDDD_15EC_4265_9148_3411BBB26D54_.wvu.Cols" localSheetId="11" hidden="1">'Sch-4b'!$R:$S</definedName>
    <definedName name="Z_CB55CDDD_15EC_4265_9148_3411BBB26D54_.wvu.Cols" localSheetId="12" hidden="1">'Sch-5'!$I:$P</definedName>
    <definedName name="Z_CB55CDDD_15EC_4265_9148_3411BBB26D54_.wvu.Cols" localSheetId="16" hidden="1">'Sch-7'!$P:$R,'Sch-7'!$AG:$AM</definedName>
    <definedName name="Z_CB55CDDD_15EC_4265_9148_3411BBB26D54_.wvu.Cols" localSheetId="17" hidden="1">'Sch-7 Dis'!$AD:$AJ</definedName>
    <definedName name="Z_CB55CDDD_15EC_4265_9148_3411BBB26D54_.wvu.FilterData" localSheetId="4" hidden="1">'Sch-1'!$A$23:$AY$68</definedName>
    <definedName name="Z_CB55CDDD_15EC_4265_9148_3411BBB26D54_.wvu.FilterData" localSheetId="5" hidden="1">'Sch-1 dis'!$A$16:$B$21</definedName>
    <definedName name="Z_CB55CDDD_15EC_4265_9148_3411BBB26D54_.wvu.FilterData" localSheetId="6" hidden="1">'Sch-2'!$G$21:$J$106</definedName>
    <definedName name="Z_CB55CDDD_15EC_4265_9148_3411BBB26D54_.wvu.FilterData" localSheetId="7" hidden="1">'Sch-2 Dis'!$A$15:$F$56</definedName>
    <definedName name="Z_CB55CDDD_15EC_4265_9148_3411BBB26D54_.wvu.FilterData" localSheetId="8" hidden="1">'Sch-3 '!$A$21:$BB$93</definedName>
    <definedName name="Z_CB55CDDD_15EC_4265_9148_3411BBB26D54_.wvu.FilterData" localSheetId="9" hidden="1">'Sch-3 Dis'!$A$15:$F$81</definedName>
    <definedName name="Z_CB55CDDD_15EC_4265_9148_3411BBB26D54_.wvu.PrintArea" localSheetId="22" hidden="1">'Bid Form 2nd Envelope'!$A$1:$F$68</definedName>
    <definedName name="Z_CB55CDDD_15EC_4265_9148_3411BBB26D54_.wvu.PrintArea" localSheetId="1" hidden="1">Cover!$A$1:$F$15</definedName>
    <definedName name="Z_CB55CDDD_15EC_4265_9148_3411BBB26D54_.wvu.PrintArea" localSheetId="18" hidden="1">Discount!$A$2:$G$43</definedName>
    <definedName name="Z_CB55CDDD_15EC_4265_9148_3411BBB26D54_.wvu.PrintArea" localSheetId="20" hidden="1">'Entry Tax'!$A$1:$E$16</definedName>
    <definedName name="Z_CB55CDDD_15EC_4265_9148_3411BBB26D54_.wvu.PrintArea" localSheetId="2" hidden="1">Instructions!$A$1:$C$54</definedName>
    <definedName name="Z_CB55CDDD_15EC_4265_9148_3411BBB26D54_.wvu.PrintArea" localSheetId="3" hidden="1">'Names of Bidder'!$B$1:$G$32</definedName>
    <definedName name="Z_CB55CDDD_15EC_4265_9148_3411BBB26D54_.wvu.PrintArea" localSheetId="19" hidden="1">Octroi!$A$1:$E$16</definedName>
    <definedName name="Z_CB55CDDD_15EC_4265_9148_3411BBB26D54_.wvu.PrintArea" localSheetId="21" hidden="1">'Other Taxes &amp; Duties'!$A$1:$F$16</definedName>
    <definedName name="Z_CB55CDDD_15EC_4265_9148_3411BBB26D54_.wvu.PrintArea" localSheetId="24" hidden="1">'Q &amp; C'!$A$1:$F$38</definedName>
    <definedName name="Z_CB55CDDD_15EC_4265_9148_3411BBB26D54_.wvu.PrintArea" localSheetId="23" hidden="1">'Q &amp; C (2)'!$A$1:$F$44</definedName>
    <definedName name="Z_CB55CDDD_15EC_4265_9148_3411BBB26D54_.wvu.PrintArea" localSheetId="4" hidden="1">'Sch-1'!$A$1:$N$75</definedName>
    <definedName name="Z_CB55CDDD_15EC_4265_9148_3411BBB26D54_.wvu.PrintArea" localSheetId="5" hidden="1">'Sch-1 dis'!$A$1:$G$84</definedName>
    <definedName name="Z_CB55CDDD_15EC_4265_9148_3411BBB26D54_.wvu.PrintArea" localSheetId="6" hidden="1">'Sch-2'!$A$1:$J$115</definedName>
    <definedName name="Z_CB55CDDD_15EC_4265_9148_3411BBB26D54_.wvu.PrintArea" localSheetId="7" hidden="1">'Sch-2 Dis'!$A$1:$F$62</definedName>
    <definedName name="Z_CB55CDDD_15EC_4265_9148_3411BBB26D54_.wvu.PrintArea" localSheetId="8" hidden="1">'Sch-3 '!$A$1:$Q$101</definedName>
    <definedName name="Z_CB55CDDD_15EC_4265_9148_3411BBB26D54_.wvu.PrintArea" localSheetId="9" hidden="1">'Sch-3 Dis'!$A$1:$F$87</definedName>
    <definedName name="Z_CB55CDDD_15EC_4265_9148_3411BBB26D54_.wvu.PrintArea" localSheetId="10" hidden="1">'Sch-4'!$A$1:$Q$29</definedName>
    <definedName name="Z_CB55CDDD_15EC_4265_9148_3411BBB26D54_.wvu.PrintArea" localSheetId="11" hidden="1">'Sch-4b'!$A$1:$Q$37</definedName>
    <definedName name="Z_CB55CDDD_15EC_4265_9148_3411BBB26D54_.wvu.PrintArea" localSheetId="12" hidden="1">'Sch-5'!$A$1:$E$26</definedName>
    <definedName name="Z_CB55CDDD_15EC_4265_9148_3411BBB26D54_.wvu.PrintArea" localSheetId="13" hidden="1">'Sch-5 Dis'!$A$1:$E$26</definedName>
    <definedName name="Z_CB55CDDD_15EC_4265_9148_3411BBB26D54_.wvu.PrintArea" localSheetId="14" hidden="1">'Sch-6'!$A$1:$D$33</definedName>
    <definedName name="Z_CB55CDDD_15EC_4265_9148_3411BBB26D54_.wvu.PrintArea" localSheetId="15" hidden="1">'Sch-6 After Discount'!$A$1:$D$33</definedName>
    <definedName name="Z_CB55CDDD_15EC_4265_9148_3411BBB26D54_.wvu.PrintArea" localSheetId="16" hidden="1">'Sch-7'!$A$1:$N$25</definedName>
    <definedName name="Z_CB55CDDD_15EC_4265_9148_3411BBB26D54_.wvu.PrintArea" localSheetId="17" hidden="1">'Sch-7 Dis'!$A$1:$G$28</definedName>
    <definedName name="Z_CB55CDDD_15EC_4265_9148_3411BBB26D54_.wvu.PrintTitles" localSheetId="4" hidden="1">'Sch-1'!$15:$17</definedName>
    <definedName name="Z_CB55CDDD_15EC_4265_9148_3411BBB26D54_.wvu.PrintTitles" localSheetId="5" hidden="1">'Sch-1 dis'!$14:$16</definedName>
    <definedName name="Z_CB55CDDD_15EC_4265_9148_3411BBB26D54_.wvu.PrintTitles" localSheetId="6" hidden="1">'Sch-2'!$15:$17</definedName>
    <definedName name="Z_CB55CDDD_15EC_4265_9148_3411BBB26D54_.wvu.PrintTitles" localSheetId="7" hidden="1">'Sch-2 Dis'!$13:$15</definedName>
    <definedName name="Z_CB55CDDD_15EC_4265_9148_3411BBB26D54_.wvu.PrintTitles" localSheetId="8" hidden="1">'Sch-3 '!$13:$17</definedName>
    <definedName name="Z_CB55CDDD_15EC_4265_9148_3411BBB26D54_.wvu.PrintTitles" localSheetId="9" hidden="1">'Sch-3 Dis'!$13:$15</definedName>
    <definedName name="Z_CB55CDDD_15EC_4265_9148_3411BBB26D54_.wvu.PrintTitles" localSheetId="12" hidden="1">'Sch-5'!$3:$13</definedName>
    <definedName name="Z_CB55CDDD_15EC_4265_9148_3411BBB26D54_.wvu.PrintTitles" localSheetId="13" hidden="1">'Sch-5 Dis'!$3:$13</definedName>
    <definedName name="Z_CB55CDDD_15EC_4265_9148_3411BBB26D54_.wvu.PrintTitles" localSheetId="14" hidden="1">'Sch-6'!$3:$13</definedName>
    <definedName name="Z_CB55CDDD_15EC_4265_9148_3411BBB26D54_.wvu.PrintTitles" localSheetId="15" hidden="1">'Sch-6 After Discount'!$3:$13</definedName>
    <definedName name="Z_CB55CDDD_15EC_4265_9148_3411BBB26D54_.wvu.PrintTitles" localSheetId="16" hidden="1">'Sch-7'!$14:$14</definedName>
    <definedName name="Z_CB55CDDD_15EC_4265_9148_3411BBB26D54_.wvu.PrintTitles" localSheetId="17" hidden="1">'Sch-7 Dis'!$14:$14</definedName>
    <definedName name="Z_CB55CDDD_15EC_4265_9148_3411BBB26D54_.wvu.Rows" localSheetId="22" hidden="1">'Bid Form 2nd Envelope'!$25:$25</definedName>
    <definedName name="Z_CB55CDDD_15EC_4265_9148_3411BBB26D54_.wvu.Rows" localSheetId="1" hidden="1">Cover!$7:$7</definedName>
    <definedName name="Z_CB55CDDD_15EC_4265_9148_3411BBB26D54_.wvu.Rows" localSheetId="18" hidden="1">Discount!$22:$22,Discount!$29:$29,Discount!$32:$34</definedName>
    <definedName name="Z_CB55CDDD_15EC_4265_9148_3411BBB26D54_.wvu.Rows" localSheetId="2" hidden="1">Instructions!$35:$36</definedName>
    <definedName name="Z_CB55CDDD_15EC_4265_9148_3411BBB26D54_.wvu.Rows" localSheetId="4" hidden="1">'Sch-1'!$18:$20</definedName>
    <definedName name="Z_CB55CDDD_15EC_4265_9148_3411BBB26D54_.wvu.Rows" localSheetId="6" hidden="1">'Sch-2'!$18:$20</definedName>
    <definedName name="Z_CB55CDDD_15EC_4265_9148_3411BBB26D54_.wvu.Rows" localSheetId="8" hidden="1">'Sch-3 '!$18:$18,'Sch-3 '!$96:$96</definedName>
    <definedName name="Z_CB55CDDD_15EC_4265_9148_3411BBB26D54_.wvu.Rows" localSheetId="14" hidden="1">'Sch-6'!$22:$23</definedName>
    <definedName name="Z_CB55CDDD_15EC_4265_9148_3411BBB26D54_.wvu.Rows" localSheetId="15" hidden="1">'Sch-6 After Discount'!$22:$23</definedName>
    <definedName name="Z_CB55CDDD_15EC_4265_9148_3411BBB26D54_.wvu.Rows" localSheetId="16" hidden="1">'Sch-7'!$17:$18,'Sch-7'!$98:$216</definedName>
    <definedName name="Z_CB55CDDD_15EC_4265_9148_3411BBB26D54_.wvu.Rows" localSheetId="17" hidden="1">'Sch-7 Dis'!$104:$222</definedName>
    <definedName name="Z_D0757F9E_DF41_4B40_A5E5_F4F8FDD8D61D_.wvu.Cols" localSheetId="18" hidden="1">Discount!$H:$O</definedName>
    <definedName name="Z_D0757F9E_DF41_4B40_A5E5_F4F8FDD8D61D_.wvu.Cols" localSheetId="6" hidden="1">'Sch-2'!$M:$R</definedName>
    <definedName name="Z_D0757F9E_DF41_4B40_A5E5_F4F8FDD8D61D_.wvu.Cols" localSheetId="7" hidden="1">'Sch-2 Dis'!$K:$Q</definedName>
    <definedName name="Z_D0757F9E_DF41_4B40_A5E5_F4F8FDD8D61D_.wvu.Cols" localSheetId="8" hidden="1">'Sch-3 '!$S:$AE,'Sch-3 '!$AK:$AP</definedName>
    <definedName name="Z_D0757F9E_DF41_4B40_A5E5_F4F8FDD8D61D_.wvu.Cols" localSheetId="9" hidden="1">'Sch-3 Dis'!$AA:$AF</definedName>
    <definedName name="Z_D0757F9E_DF41_4B40_A5E5_F4F8FDD8D61D_.wvu.Cols" localSheetId="12" hidden="1">'Sch-5'!$I:$P</definedName>
    <definedName name="Z_D0757F9E_DF41_4B40_A5E5_F4F8FDD8D61D_.wvu.Cols" localSheetId="16" hidden="1">'Sch-7'!$O:$O,'Sch-7'!$AG:$AM</definedName>
    <definedName name="Z_D0757F9E_DF41_4B40_A5E5_F4F8FDD8D61D_.wvu.Cols" localSheetId="17" hidden="1">'Sch-7 Dis'!$AD:$AJ</definedName>
    <definedName name="Z_D0757F9E_DF41_4B40_A5E5_F4F8FDD8D61D_.wvu.FilterData" localSheetId="4" hidden="1">'Sch-1'!$A$18:$O$64</definedName>
    <definedName name="Z_D0757F9E_DF41_4B40_A5E5_F4F8FDD8D61D_.wvu.FilterData" localSheetId="5" hidden="1">'Sch-1 dis'!$A$16:$B$21</definedName>
    <definedName name="Z_D0757F9E_DF41_4B40_A5E5_F4F8FDD8D61D_.wvu.FilterData" localSheetId="6" hidden="1">'Sch-2'!$G$21:$J$106</definedName>
    <definedName name="Z_D0757F9E_DF41_4B40_A5E5_F4F8FDD8D61D_.wvu.FilterData" localSheetId="7" hidden="1">'Sch-2 Dis'!$A$15:$F$56</definedName>
    <definedName name="Z_D0757F9E_DF41_4B40_A5E5_F4F8FDD8D61D_.wvu.FilterData" localSheetId="8" hidden="1">'Sch-3 '!$A$19:$P$95</definedName>
    <definedName name="Z_D0757F9E_DF41_4B40_A5E5_F4F8FDD8D61D_.wvu.FilterData" localSheetId="9" hidden="1">'Sch-3 Dis'!$A$15:$F$81</definedName>
    <definedName name="Z_D0757F9E_DF41_4B40_A5E5_F4F8FDD8D61D_.wvu.PrintArea" localSheetId="22" hidden="1">'Bid Form 2nd Envelope'!$A$1:$F$68</definedName>
    <definedName name="Z_D0757F9E_DF41_4B40_A5E5_F4F8FDD8D61D_.wvu.PrintArea" localSheetId="18" hidden="1">Discount!$A$2:$G$43</definedName>
    <definedName name="Z_D0757F9E_DF41_4B40_A5E5_F4F8FDD8D61D_.wvu.PrintArea" localSheetId="20" hidden="1">'Entry Tax'!$A$1:$E$16</definedName>
    <definedName name="Z_D0757F9E_DF41_4B40_A5E5_F4F8FDD8D61D_.wvu.PrintArea" localSheetId="2" hidden="1">Instructions!$A$1:$C$54</definedName>
    <definedName name="Z_D0757F9E_DF41_4B40_A5E5_F4F8FDD8D61D_.wvu.PrintArea" localSheetId="3" hidden="1">'Names of Bidder'!$B$1:$G$32</definedName>
    <definedName name="Z_D0757F9E_DF41_4B40_A5E5_F4F8FDD8D61D_.wvu.PrintArea" localSheetId="19" hidden="1">Octroi!$A$1:$E$16</definedName>
    <definedName name="Z_D0757F9E_DF41_4B40_A5E5_F4F8FDD8D61D_.wvu.PrintArea" localSheetId="21" hidden="1">'Other Taxes &amp; Duties'!$A$1:$F$16</definedName>
    <definedName name="Z_D0757F9E_DF41_4B40_A5E5_F4F8FDD8D61D_.wvu.PrintArea" localSheetId="24" hidden="1">'Q &amp; C'!$A$1:$F$38</definedName>
    <definedName name="Z_D0757F9E_DF41_4B40_A5E5_F4F8FDD8D61D_.wvu.PrintArea" localSheetId="23" hidden="1">'Q &amp; C (2)'!$A$1:$F$44</definedName>
    <definedName name="Z_D0757F9E_DF41_4B40_A5E5_F4F8FDD8D61D_.wvu.PrintArea" localSheetId="4" hidden="1">'Sch-1'!$A$1:$O$75</definedName>
    <definedName name="Z_D0757F9E_DF41_4B40_A5E5_F4F8FDD8D61D_.wvu.PrintArea" localSheetId="5" hidden="1">'Sch-1 dis'!$A$1:$G$84</definedName>
    <definedName name="Z_D0757F9E_DF41_4B40_A5E5_F4F8FDD8D61D_.wvu.PrintArea" localSheetId="6" hidden="1">'Sch-2'!$A$1:$J$113</definedName>
    <definedName name="Z_D0757F9E_DF41_4B40_A5E5_F4F8FDD8D61D_.wvu.PrintArea" localSheetId="7" hidden="1">'Sch-2 Dis'!$A$1:$F$62</definedName>
    <definedName name="Z_D0757F9E_DF41_4B40_A5E5_F4F8FDD8D61D_.wvu.PrintArea" localSheetId="8" hidden="1">'Sch-3 '!$A$1:$P$101</definedName>
    <definedName name="Z_D0757F9E_DF41_4B40_A5E5_F4F8FDD8D61D_.wvu.PrintArea" localSheetId="9" hidden="1">'Sch-3 Dis'!$A$1:$F$87</definedName>
    <definedName name="Z_D0757F9E_DF41_4B40_A5E5_F4F8FDD8D61D_.wvu.PrintArea" localSheetId="10" hidden="1">'Sch-4'!$A$1:$Q$29</definedName>
    <definedName name="Z_D0757F9E_DF41_4B40_A5E5_F4F8FDD8D61D_.wvu.PrintArea" localSheetId="11" hidden="1">'Sch-4b'!$A$1:$Q$37</definedName>
    <definedName name="Z_D0757F9E_DF41_4B40_A5E5_F4F8FDD8D61D_.wvu.PrintArea" localSheetId="12" hidden="1">'Sch-5'!$A$1:$E$26</definedName>
    <definedName name="Z_D0757F9E_DF41_4B40_A5E5_F4F8FDD8D61D_.wvu.PrintArea" localSheetId="13" hidden="1">'Sch-5 Dis'!$A$1:$E$26</definedName>
    <definedName name="Z_D0757F9E_DF41_4B40_A5E5_F4F8FDD8D61D_.wvu.PrintArea" localSheetId="14" hidden="1">'Sch-6'!$A$1:$D$33</definedName>
    <definedName name="Z_D0757F9E_DF41_4B40_A5E5_F4F8FDD8D61D_.wvu.PrintArea" localSheetId="15" hidden="1">'Sch-6 After Discount'!$A$1:$D$33</definedName>
    <definedName name="Z_D0757F9E_DF41_4B40_A5E5_F4F8FDD8D61D_.wvu.PrintArea" localSheetId="16" hidden="1">'Sch-7'!$A$1:$M$25</definedName>
    <definedName name="Z_D0757F9E_DF41_4B40_A5E5_F4F8FDD8D61D_.wvu.PrintArea" localSheetId="17" hidden="1">'Sch-7 Dis'!$A$1:$G$28</definedName>
    <definedName name="Z_D0757F9E_DF41_4B40_A5E5_F4F8FDD8D61D_.wvu.PrintTitles" localSheetId="4" hidden="1">'Sch-1'!$15:$17</definedName>
    <definedName name="Z_D0757F9E_DF41_4B40_A5E5_F4F8FDD8D61D_.wvu.PrintTitles" localSheetId="5" hidden="1">'Sch-1 dis'!$14:$16</definedName>
    <definedName name="Z_D0757F9E_DF41_4B40_A5E5_F4F8FDD8D61D_.wvu.PrintTitles" localSheetId="6" hidden="1">'Sch-2'!$15:$17</definedName>
    <definedName name="Z_D0757F9E_DF41_4B40_A5E5_F4F8FDD8D61D_.wvu.PrintTitles" localSheetId="7" hidden="1">'Sch-2 Dis'!$13:$15</definedName>
    <definedName name="Z_D0757F9E_DF41_4B40_A5E5_F4F8FDD8D61D_.wvu.PrintTitles" localSheetId="8" hidden="1">'Sch-3 '!$13:$17</definedName>
    <definedName name="Z_D0757F9E_DF41_4B40_A5E5_F4F8FDD8D61D_.wvu.PrintTitles" localSheetId="9" hidden="1">'Sch-3 Dis'!$13:$15</definedName>
    <definedName name="Z_D0757F9E_DF41_4B40_A5E5_F4F8FDD8D61D_.wvu.PrintTitles" localSheetId="12" hidden="1">'Sch-5'!$3:$13</definedName>
    <definedName name="Z_D0757F9E_DF41_4B40_A5E5_F4F8FDD8D61D_.wvu.PrintTitles" localSheetId="13" hidden="1">'Sch-5 Dis'!$3:$13</definedName>
    <definedName name="Z_D0757F9E_DF41_4B40_A5E5_F4F8FDD8D61D_.wvu.PrintTitles" localSheetId="14" hidden="1">'Sch-6'!$3:$13</definedName>
    <definedName name="Z_D0757F9E_DF41_4B40_A5E5_F4F8FDD8D61D_.wvu.PrintTitles" localSheetId="15" hidden="1">'Sch-6 After Discount'!$3:$13</definedName>
    <definedName name="Z_D0757F9E_DF41_4B40_A5E5_F4F8FDD8D61D_.wvu.PrintTitles" localSheetId="16" hidden="1">'Sch-7'!$14:$14</definedName>
    <definedName name="Z_D0757F9E_DF41_4B40_A5E5_F4F8FDD8D61D_.wvu.PrintTitles" localSheetId="17" hidden="1">'Sch-7 Dis'!$14:$14</definedName>
    <definedName name="Z_D0757F9E_DF41_4B40_A5E5_F4F8FDD8D61D_.wvu.Rows" localSheetId="1" hidden="1">Cover!$7:$7</definedName>
    <definedName name="Z_D0757F9E_DF41_4B40_A5E5_F4F8FDD8D61D_.wvu.Rows" localSheetId="18" hidden="1">Discount!$32:$34</definedName>
    <definedName name="Z_D0757F9E_DF41_4B40_A5E5_F4F8FDD8D61D_.wvu.Rows" localSheetId="6" hidden="1">'Sch-2'!#REF!</definedName>
    <definedName name="Z_D0757F9E_DF41_4B40_A5E5_F4F8FDD8D61D_.wvu.Rows" localSheetId="16" hidden="1">'Sch-7'!$22:$22,'Sch-7'!$98:$216</definedName>
    <definedName name="Z_D0757F9E_DF41_4B40_A5E5_F4F8FDD8D61D_.wvu.Rows" localSheetId="17" hidden="1">'Sch-7 Dis'!$104:$222</definedName>
    <definedName name="Z_D53177B2_31EC_4222_B97A_A37DCFD9E45B_.wvu.Cols" localSheetId="18" hidden="1">Discount!$H:$P</definedName>
    <definedName name="Z_D53177B2_31EC_4222_B97A_A37DCFD9E45B_.wvu.Cols" localSheetId="4" hidden="1">'Sch-1'!$P:$AZ</definedName>
    <definedName name="Z_D53177B2_31EC_4222_B97A_A37DCFD9E45B_.wvu.Cols" localSheetId="6" hidden="1">'Sch-2'!$M:$R</definedName>
    <definedName name="Z_D53177B2_31EC_4222_B97A_A37DCFD9E45B_.wvu.Cols" localSheetId="7" hidden="1">'Sch-2 Dis'!$K:$Q</definedName>
    <definedName name="Z_D53177B2_31EC_4222_B97A_A37DCFD9E45B_.wvu.Cols" localSheetId="8" hidden="1">'Sch-3 '!$S:$AE,'Sch-3 '!$AK:$AP</definedName>
    <definedName name="Z_D53177B2_31EC_4222_B97A_A37DCFD9E45B_.wvu.Cols" localSheetId="9" hidden="1">'Sch-3 Dis'!$AA:$AF</definedName>
    <definedName name="Z_D53177B2_31EC_4222_B97A_A37DCFD9E45B_.wvu.Cols" localSheetId="12" hidden="1">'Sch-5'!$I:$P</definedName>
    <definedName name="Z_D53177B2_31EC_4222_B97A_A37DCFD9E45B_.wvu.Cols" localSheetId="16" hidden="1">'Sch-7'!$O:$O,'Sch-7'!$AG:$AM</definedName>
    <definedName name="Z_D53177B2_31EC_4222_B97A_A37DCFD9E45B_.wvu.Cols" localSheetId="17" hidden="1">'Sch-7 Dis'!$AD:$AJ</definedName>
    <definedName name="Z_D53177B2_31EC_4222_B97A_A37DCFD9E45B_.wvu.FilterData" localSheetId="4" hidden="1">'Sch-1'!$A$18:$O$64</definedName>
    <definedName name="Z_D53177B2_31EC_4222_B97A_A37DCFD9E45B_.wvu.FilterData" localSheetId="5" hidden="1">'Sch-1 dis'!$A$16:$B$21</definedName>
    <definedName name="Z_D53177B2_31EC_4222_B97A_A37DCFD9E45B_.wvu.FilterData" localSheetId="6" hidden="1">'Sch-2'!$G$21:$J$106</definedName>
    <definedName name="Z_D53177B2_31EC_4222_B97A_A37DCFD9E45B_.wvu.FilterData" localSheetId="7" hidden="1">'Sch-2 Dis'!$A$15:$F$56</definedName>
    <definedName name="Z_D53177B2_31EC_4222_B97A_A37DCFD9E45B_.wvu.FilterData" localSheetId="8" hidden="1">'Sch-3 '!$A$19:$P$95</definedName>
    <definedName name="Z_D53177B2_31EC_4222_B97A_A37DCFD9E45B_.wvu.FilterData" localSheetId="9" hidden="1">'Sch-3 Dis'!$A$15:$F$81</definedName>
    <definedName name="Z_D53177B2_31EC_4222_B97A_A37DCFD9E45B_.wvu.PrintArea" localSheetId="22" hidden="1">'Bid Form 2nd Envelope'!$A$1:$F$68</definedName>
    <definedName name="Z_D53177B2_31EC_4222_B97A_A37DCFD9E45B_.wvu.PrintArea" localSheetId="18" hidden="1">Discount!$A$2:$G$43</definedName>
    <definedName name="Z_D53177B2_31EC_4222_B97A_A37DCFD9E45B_.wvu.PrintArea" localSheetId="20" hidden="1">'Entry Tax'!$A$1:$E$16</definedName>
    <definedName name="Z_D53177B2_31EC_4222_B97A_A37DCFD9E45B_.wvu.PrintArea" localSheetId="2" hidden="1">Instructions!$A$1:$C$54</definedName>
    <definedName name="Z_D53177B2_31EC_4222_B97A_A37DCFD9E45B_.wvu.PrintArea" localSheetId="3" hidden="1">'Names of Bidder'!$B$1:$G$32</definedName>
    <definedName name="Z_D53177B2_31EC_4222_B97A_A37DCFD9E45B_.wvu.PrintArea" localSheetId="19" hidden="1">Octroi!$A$1:$E$16</definedName>
    <definedName name="Z_D53177B2_31EC_4222_B97A_A37DCFD9E45B_.wvu.PrintArea" localSheetId="21" hidden="1">'Other Taxes &amp; Duties'!$A$1:$F$16</definedName>
    <definedName name="Z_D53177B2_31EC_4222_B97A_A37DCFD9E45B_.wvu.PrintArea" localSheetId="24" hidden="1">'Q &amp; C'!$A$1:$F$38</definedName>
    <definedName name="Z_D53177B2_31EC_4222_B97A_A37DCFD9E45B_.wvu.PrintArea" localSheetId="23" hidden="1">'Q &amp; C (2)'!$A$1:$F$44</definedName>
    <definedName name="Z_D53177B2_31EC_4222_B97A_A37DCFD9E45B_.wvu.PrintArea" localSheetId="4" hidden="1">'Sch-1'!$A$1:$O$75</definedName>
    <definedName name="Z_D53177B2_31EC_4222_B97A_A37DCFD9E45B_.wvu.PrintArea" localSheetId="5" hidden="1">'Sch-1 dis'!$A$1:$G$84</definedName>
    <definedName name="Z_D53177B2_31EC_4222_B97A_A37DCFD9E45B_.wvu.PrintArea" localSheetId="6" hidden="1">'Sch-2'!$A$1:$J$113</definedName>
    <definedName name="Z_D53177B2_31EC_4222_B97A_A37DCFD9E45B_.wvu.PrintArea" localSheetId="7" hidden="1">'Sch-2 Dis'!$A$1:$F$62</definedName>
    <definedName name="Z_D53177B2_31EC_4222_B97A_A37DCFD9E45B_.wvu.PrintArea" localSheetId="8" hidden="1">'Sch-3 '!$A$1:$P$101</definedName>
    <definedName name="Z_D53177B2_31EC_4222_B97A_A37DCFD9E45B_.wvu.PrintArea" localSheetId="9" hidden="1">'Sch-3 Dis'!$A$1:$F$87</definedName>
    <definedName name="Z_D53177B2_31EC_4222_B97A_A37DCFD9E45B_.wvu.PrintArea" localSheetId="10" hidden="1">'Sch-4'!$A$1:$Q$29</definedName>
    <definedName name="Z_D53177B2_31EC_4222_B97A_A37DCFD9E45B_.wvu.PrintArea" localSheetId="11" hidden="1">'Sch-4b'!$A$1:$Q$37</definedName>
    <definedName name="Z_D53177B2_31EC_4222_B97A_A37DCFD9E45B_.wvu.PrintArea" localSheetId="12" hidden="1">'Sch-5'!$A$1:$E$26</definedName>
    <definedName name="Z_D53177B2_31EC_4222_B97A_A37DCFD9E45B_.wvu.PrintArea" localSheetId="13" hidden="1">'Sch-5 Dis'!$A$1:$E$26</definedName>
    <definedName name="Z_D53177B2_31EC_4222_B97A_A37DCFD9E45B_.wvu.PrintArea" localSheetId="14" hidden="1">'Sch-6'!$A$1:$D$33</definedName>
    <definedName name="Z_D53177B2_31EC_4222_B97A_A37DCFD9E45B_.wvu.PrintArea" localSheetId="15" hidden="1">'Sch-6 After Discount'!$A$1:$D$33</definedName>
    <definedName name="Z_D53177B2_31EC_4222_B97A_A37DCFD9E45B_.wvu.PrintArea" localSheetId="16" hidden="1">'Sch-7'!$A$1:$M$25</definedName>
    <definedName name="Z_D53177B2_31EC_4222_B97A_A37DCFD9E45B_.wvu.PrintArea" localSheetId="17" hidden="1">'Sch-7 Dis'!$A$1:$G$28</definedName>
    <definedName name="Z_D53177B2_31EC_4222_B97A_A37DCFD9E45B_.wvu.PrintTitles" localSheetId="4" hidden="1">'Sch-1'!$15:$17</definedName>
    <definedName name="Z_D53177B2_31EC_4222_B97A_A37DCFD9E45B_.wvu.PrintTitles" localSheetId="5" hidden="1">'Sch-1 dis'!$14:$16</definedName>
    <definedName name="Z_D53177B2_31EC_4222_B97A_A37DCFD9E45B_.wvu.PrintTitles" localSheetId="6" hidden="1">'Sch-2'!$15:$17</definedName>
    <definedName name="Z_D53177B2_31EC_4222_B97A_A37DCFD9E45B_.wvu.PrintTitles" localSheetId="7" hidden="1">'Sch-2 Dis'!$13:$15</definedName>
    <definedName name="Z_D53177B2_31EC_4222_B97A_A37DCFD9E45B_.wvu.PrintTitles" localSheetId="8" hidden="1">'Sch-3 '!$13:$17</definedName>
    <definedName name="Z_D53177B2_31EC_4222_B97A_A37DCFD9E45B_.wvu.PrintTitles" localSheetId="9" hidden="1">'Sch-3 Dis'!$13:$15</definedName>
    <definedName name="Z_D53177B2_31EC_4222_B97A_A37DCFD9E45B_.wvu.PrintTitles" localSheetId="12" hidden="1">'Sch-5'!$3:$13</definedName>
    <definedName name="Z_D53177B2_31EC_4222_B97A_A37DCFD9E45B_.wvu.PrintTitles" localSheetId="13" hidden="1">'Sch-5 Dis'!$3:$13</definedName>
    <definedName name="Z_D53177B2_31EC_4222_B97A_A37DCFD9E45B_.wvu.PrintTitles" localSheetId="14" hidden="1">'Sch-6'!$3:$13</definedName>
    <definedName name="Z_D53177B2_31EC_4222_B97A_A37DCFD9E45B_.wvu.PrintTitles" localSheetId="15" hidden="1">'Sch-6 After Discount'!$3:$13</definedName>
    <definedName name="Z_D53177B2_31EC_4222_B97A_A37DCFD9E45B_.wvu.PrintTitles" localSheetId="16" hidden="1">'Sch-7'!$14:$14</definedName>
    <definedName name="Z_D53177B2_31EC_4222_B97A_A37DCFD9E45B_.wvu.PrintTitles" localSheetId="17" hidden="1">'Sch-7 Dis'!$14:$14</definedName>
    <definedName name="Z_D53177B2_31EC_4222_B97A_A37DCFD9E45B_.wvu.Rows" localSheetId="1" hidden="1">Cover!$7:$7</definedName>
    <definedName name="Z_D53177B2_31EC_4222_B97A_A37DCFD9E45B_.wvu.Rows" localSheetId="18" hidden="1">Discount!$32:$34</definedName>
    <definedName name="Z_D53177B2_31EC_4222_B97A_A37DCFD9E45B_.wvu.Rows" localSheetId="4" hidden="1">'Sch-1'!$18:$19</definedName>
    <definedName name="Z_D53177B2_31EC_4222_B97A_A37DCFD9E45B_.wvu.Rows" localSheetId="6" hidden="1">'Sch-2'!#REF!</definedName>
    <definedName name="Z_D53177B2_31EC_4222_B97A_A37DCFD9E45B_.wvu.Rows" localSheetId="16" hidden="1">'Sch-7'!$22:$22,'Sch-7'!$98:$216</definedName>
    <definedName name="Z_D53177B2_31EC_4222_B97A_A37DCFD9E45B_.wvu.Rows" localSheetId="17" hidden="1">'Sch-7 Dis'!$104:$222</definedName>
    <definedName name="Z_D5F8AD2D_F014_4A7B_9CE7_589273BD9F11_.wvu.Cols" localSheetId="22" hidden="1">'Bid Form 2nd Envelope'!$G:$K,'Bid Form 2nd Envelope'!$Y:$AN</definedName>
    <definedName name="Z_D5F8AD2D_F014_4A7B_9CE7_589273BD9F11_.wvu.Cols" localSheetId="18" hidden="1">Discount!$H:$K</definedName>
    <definedName name="Z_D5F8AD2D_F014_4A7B_9CE7_589273BD9F11_.wvu.Cols" localSheetId="3" hidden="1">'Names of Bidder'!$H:$R,'Names of Bidder'!$Z:$AC</definedName>
    <definedName name="Z_D5F8AD2D_F014_4A7B_9CE7_589273BD9F11_.wvu.Cols" localSheetId="4" hidden="1">'Sch-1'!$O:$R,'Sch-1'!$AD:$AM</definedName>
    <definedName name="Z_D5F8AD2D_F014_4A7B_9CE7_589273BD9F11_.wvu.Cols" localSheetId="7" hidden="1">'Sch-2 Dis'!$K:$Q</definedName>
    <definedName name="Z_D5F8AD2D_F014_4A7B_9CE7_589273BD9F11_.wvu.Cols" localSheetId="8" hidden="1">'Sch-3 '!$R:$S,'Sch-3 '!$AK:$AP</definedName>
    <definedName name="Z_D5F8AD2D_F014_4A7B_9CE7_589273BD9F11_.wvu.Cols" localSheetId="9" hidden="1">'Sch-3 Dis'!$AA:$AF</definedName>
    <definedName name="Z_D5F8AD2D_F014_4A7B_9CE7_589273BD9F11_.wvu.Cols" localSheetId="10" hidden="1">'Sch-4'!$R:$S</definedName>
    <definedName name="Z_D5F8AD2D_F014_4A7B_9CE7_589273BD9F11_.wvu.Cols" localSheetId="11" hidden="1">'Sch-4b'!$R:$S</definedName>
    <definedName name="Z_D5F8AD2D_F014_4A7B_9CE7_589273BD9F11_.wvu.Cols" localSheetId="12" hidden="1">'Sch-5'!$I:$P</definedName>
    <definedName name="Z_D5F8AD2D_F014_4A7B_9CE7_589273BD9F11_.wvu.Cols" localSheetId="16" hidden="1">'Sch-7'!$P:$R,'Sch-7'!$AG:$AM</definedName>
    <definedName name="Z_D5F8AD2D_F014_4A7B_9CE7_589273BD9F11_.wvu.Cols" localSheetId="17" hidden="1">'Sch-7 Dis'!$AD:$AJ</definedName>
    <definedName name="Z_D5F8AD2D_F014_4A7B_9CE7_589273BD9F11_.wvu.FilterData" localSheetId="4" hidden="1">'Sch-1'!$A$17:$AZ$17</definedName>
    <definedName name="Z_D5F8AD2D_F014_4A7B_9CE7_589273BD9F11_.wvu.FilterData" localSheetId="5" hidden="1">'Sch-1 dis'!$A$16:$B$21</definedName>
    <definedName name="Z_D5F8AD2D_F014_4A7B_9CE7_589273BD9F11_.wvu.FilterData" localSheetId="6" hidden="1">'Sch-2'!$G$21:$J$106</definedName>
    <definedName name="Z_D5F8AD2D_F014_4A7B_9CE7_589273BD9F11_.wvu.FilterData" localSheetId="7" hidden="1">'Sch-2 Dis'!$A$15:$F$56</definedName>
    <definedName name="Z_D5F8AD2D_F014_4A7B_9CE7_589273BD9F11_.wvu.FilterData" localSheetId="8" hidden="1">'Sch-3 '!$A$21:$BB$93</definedName>
    <definedName name="Z_D5F8AD2D_F014_4A7B_9CE7_589273BD9F11_.wvu.FilterData" localSheetId="9" hidden="1">'Sch-3 Dis'!$A$15:$F$81</definedName>
    <definedName name="Z_D5F8AD2D_F014_4A7B_9CE7_589273BD9F11_.wvu.PrintArea" localSheetId="22" hidden="1">'Bid Form 2nd Envelope'!$A$1:$F$68</definedName>
    <definedName name="Z_D5F8AD2D_F014_4A7B_9CE7_589273BD9F11_.wvu.PrintArea" localSheetId="1" hidden="1">Cover!$A$1:$F$15</definedName>
    <definedName name="Z_D5F8AD2D_F014_4A7B_9CE7_589273BD9F11_.wvu.PrintArea" localSheetId="18" hidden="1">Discount!$A$2:$G$43</definedName>
    <definedName name="Z_D5F8AD2D_F014_4A7B_9CE7_589273BD9F11_.wvu.PrintArea" localSheetId="20" hidden="1">'Entry Tax'!$A$1:$E$16</definedName>
    <definedName name="Z_D5F8AD2D_F014_4A7B_9CE7_589273BD9F11_.wvu.PrintArea" localSheetId="2" hidden="1">Instructions!$A$1:$C$54</definedName>
    <definedName name="Z_D5F8AD2D_F014_4A7B_9CE7_589273BD9F11_.wvu.PrintArea" localSheetId="3" hidden="1">'Names of Bidder'!$B$1:$G$32</definedName>
    <definedName name="Z_D5F8AD2D_F014_4A7B_9CE7_589273BD9F11_.wvu.PrintArea" localSheetId="19" hidden="1">Octroi!$A$1:$E$16</definedName>
    <definedName name="Z_D5F8AD2D_F014_4A7B_9CE7_589273BD9F11_.wvu.PrintArea" localSheetId="21" hidden="1">'Other Taxes &amp; Duties'!$A$1:$F$16</definedName>
    <definedName name="Z_D5F8AD2D_F014_4A7B_9CE7_589273BD9F11_.wvu.PrintArea" localSheetId="24" hidden="1">'Q &amp; C'!$A$1:$F$38</definedName>
    <definedName name="Z_D5F8AD2D_F014_4A7B_9CE7_589273BD9F11_.wvu.PrintArea" localSheetId="23" hidden="1">'Q &amp; C (2)'!$A$1:$F$44</definedName>
    <definedName name="Z_D5F8AD2D_F014_4A7B_9CE7_589273BD9F11_.wvu.PrintArea" localSheetId="4" hidden="1">'Sch-1'!$A$1:$N$75</definedName>
    <definedName name="Z_D5F8AD2D_F014_4A7B_9CE7_589273BD9F11_.wvu.PrintArea" localSheetId="5" hidden="1">'Sch-1 dis'!$A$1:$G$84</definedName>
    <definedName name="Z_D5F8AD2D_F014_4A7B_9CE7_589273BD9F11_.wvu.PrintArea" localSheetId="6" hidden="1">'Sch-2'!$A$1:$J$115</definedName>
    <definedName name="Z_D5F8AD2D_F014_4A7B_9CE7_589273BD9F11_.wvu.PrintArea" localSheetId="7" hidden="1">'Sch-2 Dis'!$A$1:$F$62</definedName>
    <definedName name="Z_D5F8AD2D_F014_4A7B_9CE7_589273BD9F11_.wvu.PrintArea" localSheetId="8" hidden="1">'Sch-3 '!$A$1:$Q$101</definedName>
    <definedName name="Z_D5F8AD2D_F014_4A7B_9CE7_589273BD9F11_.wvu.PrintArea" localSheetId="9" hidden="1">'Sch-3 Dis'!$A$1:$F$87</definedName>
    <definedName name="Z_D5F8AD2D_F014_4A7B_9CE7_589273BD9F11_.wvu.PrintArea" localSheetId="10" hidden="1">'Sch-4'!$A$1:$Q$29</definedName>
    <definedName name="Z_D5F8AD2D_F014_4A7B_9CE7_589273BD9F11_.wvu.PrintArea" localSheetId="11" hidden="1">'Sch-4b'!$A$1:$Q$37</definedName>
    <definedName name="Z_D5F8AD2D_F014_4A7B_9CE7_589273BD9F11_.wvu.PrintArea" localSheetId="12" hidden="1">'Sch-5'!$A$1:$E$26</definedName>
    <definedName name="Z_D5F8AD2D_F014_4A7B_9CE7_589273BD9F11_.wvu.PrintArea" localSheetId="13" hidden="1">'Sch-5 Dis'!$A$1:$E$26</definedName>
    <definedName name="Z_D5F8AD2D_F014_4A7B_9CE7_589273BD9F11_.wvu.PrintArea" localSheetId="14" hidden="1">'Sch-6'!$A$1:$D$33</definedName>
    <definedName name="Z_D5F8AD2D_F014_4A7B_9CE7_589273BD9F11_.wvu.PrintArea" localSheetId="15" hidden="1">'Sch-6 After Discount'!$A$1:$D$33</definedName>
    <definedName name="Z_D5F8AD2D_F014_4A7B_9CE7_589273BD9F11_.wvu.PrintArea" localSheetId="16" hidden="1">'Sch-7'!$A$1:$N$25</definedName>
    <definedName name="Z_D5F8AD2D_F014_4A7B_9CE7_589273BD9F11_.wvu.PrintArea" localSheetId="17" hidden="1">'Sch-7 Dis'!$A$1:$G$28</definedName>
    <definedName name="Z_D5F8AD2D_F014_4A7B_9CE7_589273BD9F11_.wvu.PrintTitles" localSheetId="4" hidden="1">'Sch-1'!$15:$17</definedName>
    <definedName name="Z_D5F8AD2D_F014_4A7B_9CE7_589273BD9F11_.wvu.PrintTitles" localSheetId="5" hidden="1">'Sch-1 dis'!$14:$16</definedName>
    <definedName name="Z_D5F8AD2D_F014_4A7B_9CE7_589273BD9F11_.wvu.PrintTitles" localSheetId="6" hidden="1">'Sch-2'!$15:$17</definedName>
    <definedName name="Z_D5F8AD2D_F014_4A7B_9CE7_589273BD9F11_.wvu.PrintTitles" localSheetId="7" hidden="1">'Sch-2 Dis'!$13:$15</definedName>
    <definedName name="Z_D5F8AD2D_F014_4A7B_9CE7_589273BD9F11_.wvu.PrintTitles" localSheetId="8" hidden="1">'Sch-3 '!$13:$17</definedName>
    <definedName name="Z_D5F8AD2D_F014_4A7B_9CE7_589273BD9F11_.wvu.PrintTitles" localSheetId="9" hidden="1">'Sch-3 Dis'!$13:$15</definedName>
    <definedName name="Z_D5F8AD2D_F014_4A7B_9CE7_589273BD9F11_.wvu.PrintTitles" localSheetId="12" hidden="1">'Sch-5'!$3:$13</definedName>
    <definedName name="Z_D5F8AD2D_F014_4A7B_9CE7_589273BD9F11_.wvu.PrintTitles" localSheetId="13" hidden="1">'Sch-5 Dis'!$3:$13</definedName>
    <definedName name="Z_D5F8AD2D_F014_4A7B_9CE7_589273BD9F11_.wvu.PrintTitles" localSheetId="14" hidden="1">'Sch-6'!$3:$13</definedName>
    <definedName name="Z_D5F8AD2D_F014_4A7B_9CE7_589273BD9F11_.wvu.PrintTitles" localSheetId="15" hidden="1">'Sch-6 After Discount'!$3:$13</definedName>
    <definedName name="Z_D5F8AD2D_F014_4A7B_9CE7_589273BD9F11_.wvu.PrintTitles" localSheetId="16" hidden="1">'Sch-7'!$14:$14</definedName>
    <definedName name="Z_D5F8AD2D_F014_4A7B_9CE7_589273BD9F11_.wvu.PrintTitles" localSheetId="17" hidden="1">'Sch-7 Dis'!$14:$14</definedName>
    <definedName name="Z_D5F8AD2D_F014_4A7B_9CE7_589273BD9F11_.wvu.Rows" localSheetId="22" hidden="1">'Bid Form 2nd Envelope'!$25:$25</definedName>
    <definedName name="Z_D5F8AD2D_F014_4A7B_9CE7_589273BD9F11_.wvu.Rows" localSheetId="1" hidden="1">Cover!$7:$7</definedName>
    <definedName name="Z_D5F8AD2D_F014_4A7B_9CE7_589273BD9F11_.wvu.Rows" localSheetId="18" hidden="1">Discount!$22:$22,Discount!$29:$29,Discount!$32:$34</definedName>
    <definedName name="Z_D5F8AD2D_F014_4A7B_9CE7_589273BD9F11_.wvu.Rows" localSheetId="2" hidden="1">Instructions!$35:$36</definedName>
    <definedName name="Z_D5F8AD2D_F014_4A7B_9CE7_589273BD9F11_.wvu.Rows" localSheetId="4" hidden="1">'Sch-1'!$18:$20</definedName>
    <definedName name="Z_D5F8AD2D_F014_4A7B_9CE7_589273BD9F11_.wvu.Rows" localSheetId="6" hidden="1">'Sch-2'!$18:$20</definedName>
    <definedName name="Z_D5F8AD2D_F014_4A7B_9CE7_589273BD9F11_.wvu.Rows" localSheetId="8" hidden="1">'Sch-3 '!$18:$18,'Sch-3 '!$96:$96</definedName>
    <definedName name="Z_D5F8AD2D_F014_4A7B_9CE7_589273BD9F11_.wvu.Rows" localSheetId="14" hidden="1">'Sch-6'!$22:$23</definedName>
    <definedName name="Z_D5F8AD2D_F014_4A7B_9CE7_589273BD9F11_.wvu.Rows" localSheetId="15" hidden="1">'Sch-6 After Discount'!$22:$23</definedName>
    <definedName name="Z_D5F8AD2D_F014_4A7B_9CE7_589273BD9F11_.wvu.Rows" localSheetId="16" hidden="1">'Sch-7'!$17:$18,'Sch-7'!$98:$216</definedName>
    <definedName name="Z_D5F8AD2D_F014_4A7B_9CE7_589273BD9F11_.wvu.Rows" localSheetId="17" hidden="1">'Sch-7 Dis'!$104:$222</definedName>
    <definedName name="Z_E97134B6_5E8D_4951_8DA0_73D065532361_.wvu.Cols" localSheetId="18" hidden="1">Discount!$H:$P</definedName>
    <definedName name="Z_E97134B6_5E8D_4951_8DA0_73D065532361_.wvu.Cols" localSheetId="4" hidden="1">'Sch-1'!$P:$AZ</definedName>
    <definedName name="Z_E97134B6_5E8D_4951_8DA0_73D065532361_.wvu.Cols" localSheetId="6" hidden="1">'Sch-2'!$M:$R</definedName>
    <definedName name="Z_E97134B6_5E8D_4951_8DA0_73D065532361_.wvu.Cols" localSheetId="7" hidden="1">'Sch-2 Dis'!$K:$Q</definedName>
    <definedName name="Z_E97134B6_5E8D_4951_8DA0_73D065532361_.wvu.Cols" localSheetId="8" hidden="1">'Sch-3 '!$S:$AE,'Sch-3 '!$AK:$AP</definedName>
    <definedName name="Z_E97134B6_5E8D_4951_8DA0_73D065532361_.wvu.Cols" localSheetId="9" hidden="1">'Sch-3 Dis'!$AA:$AF</definedName>
    <definedName name="Z_E97134B6_5E8D_4951_8DA0_73D065532361_.wvu.Cols" localSheetId="12" hidden="1">'Sch-5'!$I:$P</definedName>
    <definedName name="Z_E97134B6_5E8D_4951_8DA0_73D065532361_.wvu.Cols" localSheetId="16" hidden="1">'Sch-7'!$O:$O,'Sch-7'!$AG:$AM</definedName>
    <definedName name="Z_E97134B6_5E8D_4951_8DA0_73D065532361_.wvu.Cols" localSheetId="17" hidden="1">'Sch-7 Dis'!$AD:$AJ</definedName>
    <definedName name="Z_E97134B6_5E8D_4951_8DA0_73D065532361_.wvu.FilterData" localSheetId="4" hidden="1">'Sch-1'!$A$18:$O$64</definedName>
    <definedName name="Z_E97134B6_5E8D_4951_8DA0_73D065532361_.wvu.FilterData" localSheetId="5" hidden="1">'Sch-1 dis'!$A$16:$B$21</definedName>
    <definedName name="Z_E97134B6_5E8D_4951_8DA0_73D065532361_.wvu.FilterData" localSheetId="6" hidden="1">'Sch-2'!$G$21:$J$106</definedName>
    <definedName name="Z_E97134B6_5E8D_4951_8DA0_73D065532361_.wvu.FilterData" localSheetId="7" hidden="1">'Sch-2 Dis'!$A$15:$F$56</definedName>
    <definedName name="Z_E97134B6_5E8D_4951_8DA0_73D065532361_.wvu.FilterData" localSheetId="8" hidden="1">'Sch-3 '!$A$19:$P$95</definedName>
    <definedName name="Z_E97134B6_5E8D_4951_8DA0_73D065532361_.wvu.FilterData" localSheetId="9" hidden="1">'Sch-3 Dis'!$A$15:$F$81</definedName>
    <definedName name="Z_E97134B6_5E8D_4951_8DA0_73D065532361_.wvu.PrintArea" localSheetId="22" hidden="1">'Bid Form 2nd Envelope'!$A$1:$F$68</definedName>
    <definedName name="Z_E97134B6_5E8D_4951_8DA0_73D065532361_.wvu.PrintArea" localSheetId="18" hidden="1">Discount!$A$2:$G$43</definedName>
    <definedName name="Z_E97134B6_5E8D_4951_8DA0_73D065532361_.wvu.PrintArea" localSheetId="20" hidden="1">'Entry Tax'!$A$1:$E$16</definedName>
    <definedName name="Z_E97134B6_5E8D_4951_8DA0_73D065532361_.wvu.PrintArea" localSheetId="2" hidden="1">Instructions!$A$1:$C$54</definedName>
    <definedName name="Z_E97134B6_5E8D_4951_8DA0_73D065532361_.wvu.PrintArea" localSheetId="3" hidden="1">'Names of Bidder'!$B$1:$G$32</definedName>
    <definedName name="Z_E97134B6_5E8D_4951_8DA0_73D065532361_.wvu.PrintArea" localSheetId="19" hidden="1">Octroi!$A$1:$E$16</definedName>
    <definedName name="Z_E97134B6_5E8D_4951_8DA0_73D065532361_.wvu.PrintArea" localSheetId="21" hidden="1">'Other Taxes &amp; Duties'!$A$1:$F$16</definedName>
    <definedName name="Z_E97134B6_5E8D_4951_8DA0_73D065532361_.wvu.PrintArea" localSheetId="24" hidden="1">'Q &amp; C'!$A$1:$F$38</definedName>
    <definedName name="Z_E97134B6_5E8D_4951_8DA0_73D065532361_.wvu.PrintArea" localSheetId="23" hidden="1">'Q &amp; C (2)'!$A$1:$F$44</definedName>
    <definedName name="Z_E97134B6_5E8D_4951_8DA0_73D065532361_.wvu.PrintArea" localSheetId="4" hidden="1">'Sch-1'!$A$1:$O$75</definedName>
    <definedName name="Z_E97134B6_5E8D_4951_8DA0_73D065532361_.wvu.PrintArea" localSheetId="5" hidden="1">'Sch-1 dis'!$A$1:$G$84</definedName>
    <definedName name="Z_E97134B6_5E8D_4951_8DA0_73D065532361_.wvu.PrintArea" localSheetId="6" hidden="1">'Sch-2'!$A$1:$J$113</definedName>
    <definedName name="Z_E97134B6_5E8D_4951_8DA0_73D065532361_.wvu.PrintArea" localSheetId="7" hidden="1">'Sch-2 Dis'!$A$1:$F$62</definedName>
    <definedName name="Z_E97134B6_5E8D_4951_8DA0_73D065532361_.wvu.PrintArea" localSheetId="8" hidden="1">'Sch-3 '!$A$1:$P$101</definedName>
    <definedName name="Z_E97134B6_5E8D_4951_8DA0_73D065532361_.wvu.PrintArea" localSheetId="9" hidden="1">'Sch-3 Dis'!$A$1:$F$87</definedName>
    <definedName name="Z_E97134B6_5E8D_4951_8DA0_73D065532361_.wvu.PrintArea" localSheetId="10" hidden="1">'Sch-4'!$A$1:$Q$29</definedName>
    <definedName name="Z_E97134B6_5E8D_4951_8DA0_73D065532361_.wvu.PrintArea" localSheetId="11" hidden="1">'Sch-4b'!$A$1:$Q$37</definedName>
    <definedName name="Z_E97134B6_5E8D_4951_8DA0_73D065532361_.wvu.PrintArea" localSheetId="12" hidden="1">'Sch-5'!$A$1:$E$26</definedName>
    <definedName name="Z_E97134B6_5E8D_4951_8DA0_73D065532361_.wvu.PrintArea" localSheetId="13" hidden="1">'Sch-5 Dis'!$A$1:$E$26</definedName>
    <definedName name="Z_E97134B6_5E8D_4951_8DA0_73D065532361_.wvu.PrintArea" localSheetId="14" hidden="1">'Sch-6'!$A$1:$D$33</definedName>
    <definedName name="Z_E97134B6_5E8D_4951_8DA0_73D065532361_.wvu.PrintArea" localSheetId="15" hidden="1">'Sch-6 After Discount'!$A$1:$D$33</definedName>
    <definedName name="Z_E97134B6_5E8D_4951_8DA0_73D065532361_.wvu.PrintArea" localSheetId="16" hidden="1">'Sch-7'!$A$1:$M$25</definedName>
    <definedName name="Z_E97134B6_5E8D_4951_8DA0_73D065532361_.wvu.PrintArea" localSheetId="17" hidden="1">'Sch-7 Dis'!$A$1:$G$28</definedName>
    <definedName name="Z_E97134B6_5E8D_4951_8DA0_73D065532361_.wvu.PrintTitles" localSheetId="4" hidden="1">'Sch-1'!$15:$17</definedName>
    <definedName name="Z_E97134B6_5E8D_4951_8DA0_73D065532361_.wvu.PrintTitles" localSheetId="5" hidden="1">'Sch-1 dis'!$14:$16</definedName>
    <definedName name="Z_E97134B6_5E8D_4951_8DA0_73D065532361_.wvu.PrintTitles" localSheetId="6" hidden="1">'Sch-2'!$15:$17</definedName>
    <definedName name="Z_E97134B6_5E8D_4951_8DA0_73D065532361_.wvu.PrintTitles" localSheetId="7" hidden="1">'Sch-2 Dis'!$13:$15</definedName>
    <definedName name="Z_E97134B6_5E8D_4951_8DA0_73D065532361_.wvu.PrintTitles" localSheetId="8" hidden="1">'Sch-3 '!$13:$17</definedName>
    <definedName name="Z_E97134B6_5E8D_4951_8DA0_73D065532361_.wvu.PrintTitles" localSheetId="9" hidden="1">'Sch-3 Dis'!$13:$15</definedName>
    <definedName name="Z_E97134B6_5E8D_4951_8DA0_73D065532361_.wvu.PrintTitles" localSheetId="12" hidden="1">'Sch-5'!$3:$13</definedName>
    <definedName name="Z_E97134B6_5E8D_4951_8DA0_73D065532361_.wvu.PrintTitles" localSheetId="13" hidden="1">'Sch-5 Dis'!$3:$13</definedName>
    <definedName name="Z_E97134B6_5E8D_4951_8DA0_73D065532361_.wvu.PrintTitles" localSheetId="14" hidden="1">'Sch-6'!$3:$13</definedName>
    <definedName name="Z_E97134B6_5E8D_4951_8DA0_73D065532361_.wvu.PrintTitles" localSheetId="15" hidden="1">'Sch-6 After Discount'!$3:$13</definedName>
    <definedName name="Z_E97134B6_5E8D_4951_8DA0_73D065532361_.wvu.PrintTitles" localSheetId="16" hidden="1">'Sch-7'!$14:$14</definedName>
    <definedName name="Z_E97134B6_5E8D_4951_8DA0_73D065532361_.wvu.PrintTitles" localSheetId="17" hidden="1">'Sch-7 Dis'!$14:$14</definedName>
    <definedName name="Z_E97134B6_5E8D_4951_8DA0_73D065532361_.wvu.Rows" localSheetId="1" hidden="1">Cover!$7:$7</definedName>
    <definedName name="Z_E97134B6_5E8D_4951_8DA0_73D065532361_.wvu.Rows" localSheetId="18" hidden="1">Discount!$32:$34</definedName>
    <definedName name="Z_E97134B6_5E8D_4951_8DA0_73D065532361_.wvu.Rows" localSheetId="4" hidden="1">'Sch-1'!$18:$19</definedName>
    <definedName name="Z_E97134B6_5E8D_4951_8DA0_73D065532361_.wvu.Rows" localSheetId="6" hidden="1">'Sch-2'!#REF!</definedName>
    <definedName name="Z_E97134B6_5E8D_4951_8DA0_73D065532361_.wvu.Rows" localSheetId="16" hidden="1">'Sch-7'!$22:$22,'Sch-7'!$98:$216</definedName>
    <definedName name="Z_E97134B6_5E8D_4951_8DA0_73D065532361_.wvu.Rows" localSheetId="17" hidden="1">'Sch-7 Dis'!$104:$222</definedName>
    <definedName name="Z_E9F4E142_7D26_464D_BECA_4F3806DB1FE1_.wvu.Cols" localSheetId="18" hidden="1">Discount!$H:$O</definedName>
    <definedName name="Z_E9F4E142_7D26_464D_BECA_4F3806DB1FE1_.wvu.Cols" localSheetId="4" hidden="1">'Sch-1'!$S:$AV</definedName>
    <definedName name="Z_E9F4E142_7D26_464D_BECA_4F3806DB1FE1_.wvu.Cols" localSheetId="6" hidden="1">'Sch-2'!$M:$R</definedName>
    <definedName name="Z_E9F4E142_7D26_464D_BECA_4F3806DB1FE1_.wvu.Cols" localSheetId="7" hidden="1">'Sch-2 Dis'!$K:$Q</definedName>
    <definedName name="Z_E9F4E142_7D26_464D_BECA_4F3806DB1FE1_.wvu.Cols" localSheetId="8" hidden="1">'Sch-3 '!$S:$AE,'Sch-3 '!$AK:$AP</definedName>
    <definedName name="Z_E9F4E142_7D26_464D_BECA_4F3806DB1FE1_.wvu.Cols" localSheetId="9" hidden="1">'Sch-3 Dis'!$AA:$AF</definedName>
    <definedName name="Z_E9F4E142_7D26_464D_BECA_4F3806DB1FE1_.wvu.Cols" localSheetId="12" hidden="1">'Sch-5'!$I:$P</definedName>
    <definedName name="Z_E9F4E142_7D26_464D_BECA_4F3806DB1FE1_.wvu.Cols" localSheetId="16" hidden="1">'Sch-7'!$O:$O,'Sch-7'!$AG:$AM</definedName>
    <definedName name="Z_E9F4E142_7D26_464D_BECA_4F3806DB1FE1_.wvu.Cols" localSheetId="17" hidden="1">'Sch-7 Dis'!$AD:$AJ</definedName>
    <definedName name="Z_E9F4E142_7D26_464D_BECA_4F3806DB1FE1_.wvu.FilterData" localSheetId="4" hidden="1">'Sch-1'!$A$18:$O$64</definedName>
    <definedName name="Z_E9F4E142_7D26_464D_BECA_4F3806DB1FE1_.wvu.FilterData" localSheetId="5" hidden="1">'Sch-1 dis'!$A$16:$B$21</definedName>
    <definedName name="Z_E9F4E142_7D26_464D_BECA_4F3806DB1FE1_.wvu.FilterData" localSheetId="6" hidden="1">'Sch-2'!$G$21:$J$106</definedName>
    <definedName name="Z_E9F4E142_7D26_464D_BECA_4F3806DB1FE1_.wvu.FilterData" localSheetId="7" hidden="1">'Sch-2 Dis'!$A$15:$F$56</definedName>
    <definedName name="Z_E9F4E142_7D26_464D_BECA_4F3806DB1FE1_.wvu.FilterData" localSheetId="8" hidden="1">'Sch-3 '!$A$19:$P$95</definedName>
    <definedName name="Z_E9F4E142_7D26_464D_BECA_4F3806DB1FE1_.wvu.FilterData" localSheetId="9" hidden="1">'Sch-3 Dis'!$A$15:$F$81</definedName>
    <definedName name="Z_E9F4E142_7D26_464D_BECA_4F3806DB1FE1_.wvu.PrintArea" localSheetId="22" hidden="1">'Bid Form 2nd Envelope'!$A$1:$F$68</definedName>
    <definedName name="Z_E9F4E142_7D26_464D_BECA_4F3806DB1FE1_.wvu.PrintArea" localSheetId="18" hidden="1">Discount!$A$2:$G$43</definedName>
    <definedName name="Z_E9F4E142_7D26_464D_BECA_4F3806DB1FE1_.wvu.PrintArea" localSheetId="20" hidden="1">'Entry Tax'!$A$1:$E$16</definedName>
    <definedName name="Z_E9F4E142_7D26_464D_BECA_4F3806DB1FE1_.wvu.PrintArea" localSheetId="2" hidden="1">Instructions!$A$1:$C$54</definedName>
    <definedName name="Z_E9F4E142_7D26_464D_BECA_4F3806DB1FE1_.wvu.PrintArea" localSheetId="3" hidden="1">'Names of Bidder'!$B$1:$E$30</definedName>
    <definedName name="Z_E9F4E142_7D26_464D_BECA_4F3806DB1FE1_.wvu.PrintArea" localSheetId="19" hidden="1">Octroi!$A$1:$E$16</definedName>
    <definedName name="Z_E9F4E142_7D26_464D_BECA_4F3806DB1FE1_.wvu.PrintArea" localSheetId="21" hidden="1">'Other Taxes &amp; Duties'!$A$1:$F$16</definedName>
    <definedName name="Z_E9F4E142_7D26_464D_BECA_4F3806DB1FE1_.wvu.PrintArea" localSheetId="24" hidden="1">'Q &amp; C'!$A$1:$F$38</definedName>
    <definedName name="Z_E9F4E142_7D26_464D_BECA_4F3806DB1FE1_.wvu.PrintArea" localSheetId="23" hidden="1">'Q &amp; C (2)'!$A$1:$F$44</definedName>
    <definedName name="Z_E9F4E142_7D26_464D_BECA_4F3806DB1FE1_.wvu.PrintArea" localSheetId="4" hidden="1">'Sch-1'!$A$1:$O$75</definedName>
    <definedName name="Z_E9F4E142_7D26_464D_BECA_4F3806DB1FE1_.wvu.PrintArea" localSheetId="5" hidden="1">'Sch-1 dis'!$A$1:$G$84</definedName>
    <definedName name="Z_E9F4E142_7D26_464D_BECA_4F3806DB1FE1_.wvu.PrintArea" localSheetId="6" hidden="1">'Sch-2'!$A$1:$J$113</definedName>
    <definedName name="Z_E9F4E142_7D26_464D_BECA_4F3806DB1FE1_.wvu.PrintArea" localSheetId="7" hidden="1">'Sch-2 Dis'!$A$1:$F$62</definedName>
    <definedName name="Z_E9F4E142_7D26_464D_BECA_4F3806DB1FE1_.wvu.PrintArea" localSheetId="8" hidden="1">'Sch-3 '!$A$1:$P$101</definedName>
    <definedName name="Z_E9F4E142_7D26_464D_BECA_4F3806DB1FE1_.wvu.PrintArea" localSheetId="9" hidden="1">'Sch-3 Dis'!$A$1:$F$87</definedName>
    <definedName name="Z_E9F4E142_7D26_464D_BECA_4F3806DB1FE1_.wvu.PrintArea" localSheetId="10" hidden="1">'Sch-4'!$A$1:$Q$29</definedName>
    <definedName name="Z_E9F4E142_7D26_464D_BECA_4F3806DB1FE1_.wvu.PrintArea" localSheetId="11" hidden="1">'Sch-4b'!$A$1:$Q$37</definedName>
    <definedName name="Z_E9F4E142_7D26_464D_BECA_4F3806DB1FE1_.wvu.PrintArea" localSheetId="12" hidden="1">'Sch-5'!$A$1:$E$26</definedName>
    <definedName name="Z_E9F4E142_7D26_464D_BECA_4F3806DB1FE1_.wvu.PrintArea" localSheetId="13" hidden="1">'Sch-5 Dis'!$A$1:$E$26</definedName>
    <definedName name="Z_E9F4E142_7D26_464D_BECA_4F3806DB1FE1_.wvu.PrintArea" localSheetId="14" hidden="1">'Sch-6'!$A$1:$D$34</definedName>
    <definedName name="Z_E9F4E142_7D26_464D_BECA_4F3806DB1FE1_.wvu.PrintArea" localSheetId="15" hidden="1">'Sch-6 After Discount'!$A$1:$D$34</definedName>
    <definedName name="Z_E9F4E142_7D26_464D_BECA_4F3806DB1FE1_.wvu.PrintArea" localSheetId="16" hidden="1">'Sch-7'!$A$1:$M$25</definedName>
    <definedName name="Z_E9F4E142_7D26_464D_BECA_4F3806DB1FE1_.wvu.PrintArea" localSheetId="17" hidden="1">'Sch-7 Dis'!$A$1:$G$28</definedName>
    <definedName name="Z_E9F4E142_7D26_464D_BECA_4F3806DB1FE1_.wvu.PrintTitles" localSheetId="4" hidden="1">'Sch-1'!$15:$17</definedName>
    <definedName name="Z_E9F4E142_7D26_464D_BECA_4F3806DB1FE1_.wvu.PrintTitles" localSheetId="5" hidden="1">'Sch-1 dis'!$14:$16</definedName>
    <definedName name="Z_E9F4E142_7D26_464D_BECA_4F3806DB1FE1_.wvu.PrintTitles" localSheetId="6" hidden="1">'Sch-2'!$15:$17</definedName>
    <definedName name="Z_E9F4E142_7D26_464D_BECA_4F3806DB1FE1_.wvu.PrintTitles" localSheetId="7" hidden="1">'Sch-2 Dis'!$13:$15</definedName>
    <definedName name="Z_E9F4E142_7D26_464D_BECA_4F3806DB1FE1_.wvu.PrintTitles" localSheetId="8" hidden="1">'Sch-3 '!$13:$17</definedName>
    <definedName name="Z_E9F4E142_7D26_464D_BECA_4F3806DB1FE1_.wvu.PrintTitles" localSheetId="9" hidden="1">'Sch-3 Dis'!$13:$15</definedName>
    <definedName name="Z_E9F4E142_7D26_464D_BECA_4F3806DB1FE1_.wvu.PrintTitles" localSheetId="12" hidden="1">'Sch-5'!$3:$13</definedName>
    <definedName name="Z_E9F4E142_7D26_464D_BECA_4F3806DB1FE1_.wvu.PrintTitles" localSheetId="13" hidden="1">'Sch-5 Dis'!$3:$13</definedName>
    <definedName name="Z_E9F4E142_7D26_464D_BECA_4F3806DB1FE1_.wvu.PrintTitles" localSheetId="14" hidden="1">'Sch-6'!$3:$13</definedName>
    <definedName name="Z_E9F4E142_7D26_464D_BECA_4F3806DB1FE1_.wvu.PrintTitles" localSheetId="15" hidden="1">'Sch-6 After Discount'!$3:$13</definedName>
    <definedName name="Z_E9F4E142_7D26_464D_BECA_4F3806DB1FE1_.wvu.PrintTitles" localSheetId="16" hidden="1">'Sch-7'!$14:$14</definedName>
    <definedName name="Z_E9F4E142_7D26_464D_BECA_4F3806DB1FE1_.wvu.PrintTitles" localSheetId="17" hidden="1">'Sch-7 Dis'!$14:$14</definedName>
    <definedName name="Z_E9F4E142_7D26_464D_BECA_4F3806DB1FE1_.wvu.Rows" localSheetId="1" hidden="1">Cover!$7:$7</definedName>
    <definedName name="Z_E9F4E142_7D26_464D_BECA_4F3806DB1FE1_.wvu.Rows" localSheetId="18" hidden="1">Discount!$32:$34</definedName>
    <definedName name="Z_E9F4E142_7D26_464D_BECA_4F3806DB1FE1_.wvu.Rows" localSheetId="6" hidden="1">'Sch-2'!#REF!</definedName>
    <definedName name="Z_E9F4E142_7D26_464D_BECA_4F3806DB1FE1_.wvu.Rows" localSheetId="16" hidden="1">'Sch-7'!$22:$22,'Sch-7'!$98:$216</definedName>
    <definedName name="Z_E9F4E142_7D26_464D_BECA_4F3806DB1FE1_.wvu.Rows" localSheetId="17" hidden="1">'Sch-7 Dis'!$104:$222</definedName>
    <definedName name="Z_ECE9294F_C910_4036_88BC_B1F2176FB06B_.wvu.Cols" localSheetId="18" hidden="1">Discount!$H:$O</definedName>
    <definedName name="Z_ECE9294F_C910_4036_88BC_B1F2176FB06B_.wvu.Cols" localSheetId="4" hidden="1">'Sch-1'!$S:$AV</definedName>
    <definedName name="Z_ECE9294F_C910_4036_88BC_B1F2176FB06B_.wvu.Cols" localSheetId="6" hidden="1">'Sch-2'!$M:$R</definedName>
    <definedName name="Z_ECE9294F_C910_4036_88BC_B1F2176FB06B_.wvu.Cols" localSheetId="7" hidden="1">'Sch-2 Dis'!$K:$Q</definedName>
    <definedName name="Z_ECE9294F_C910_4036_88BC_B1F2176FB06B_.wvu.Cols" localSheetId="8" hidden="1">'Sch-3 '!$S:$AE,'Sch-3 '!$AK:$AP</definedName>
    <definedName name="Z_ECE9294F_C910_4036_88BC_B1F2176FB06B_.wvu.Cols" localSheetId="9" hidden="1">'Sch-3 Dis'!$AA:$AF</definedName>
    <definedName name="Z_ECE9294F_C910_4036_88BC_B1F2176FB06B_.wvu.Cols" localSheetId="12" hidden="1">'Sch-5'!$I:$P</definedName>
    <definedName name="Z_ECE9294F_C910_4036_88BC_B1F2176FB06B_.wvu.Cols" localSheetId="16" hidden="1">'Sch-7'!$O:$O,'Sch-7'!$AG:$AM</definedName>
    <definedName name="Z_ECE9294F_C910_4036_88BC_B1F2176FB06B_.wvu.Cols" localSheetId="17" hidden="1">'Sch-7 Dis'!$AD:$AJ</definedName>
    <definedName name="Z_ECE9294F_C910_4036_88BC_B1F2176FB06B_.wvu.FilterData" localSheetId="4" hidden="1">'Sch-1'!$A$18:$O$64</definedName>
    <definedName name="Z_ECE9294F_C910_4036_88BC_B1F2176FB06B_.wvu.FilterData" localSheetId="5" hidden="1">'Sch-1 dis'!$A$16:$B$21</definedName>
    <definedName name="Z_ECE9294F_C910_4036_88BC_B1F2176FB06B_.wvu.FilterData" localSheetId="6" hidden="1">'Sch-2'!$G$21:$J$106</definedName>
    <definedName name="Z_ECE9294F_C910_4036_88BC_B1F2176FB06B_.wvu.FilterData" localSheetId="7" hidden="1">'Sch-2 Dis'!$A$15:$F$56</definedName>
    <definedName name="Z_ECE9294F_C910_4036_88BC_B1F2176FB06B_.wvu.FilterData" localSheetId="8" hidden="1">'Sch-3 '!$A$19:$P$95</definedName>
    <definedName name="Z_ECE9294F_C910_4036_88BC_B1F2176FB06B_.wvu.FilterData" localSheetId="9" hidden="1">'Sch-3 Dis'!$A$15:$F$81</definedName>
    <definedName name="Z_ECE9294F_C910_4036_88BC_B1F2176FB06B_.wvu.PrintArea" localSheetId="22" hidden="1">'Bid Form 2nd Envelope'!$A$1:$F$68</definedName>
    <definedName name="Z_ECE9294F_C910_4036_88BC_B1F2176FB06B_.wvu.PrintArea" localSheetId="18" hidden="1">Discount!$A$2:$G$43</definedName>
    <definedName name="Z_ECE9294F_C910_4036_88BC_B1F2176FB06B_.wvu.PrintArea" localSheetId="20" hidden="1">'Entry Tax'!$A$1:$E$16</definedName>
    <definedName name="Z_ECE9294F_C910_4036_88BC_B1F2176FB06B_.wvu.PrintArea" localSheetId="2" hidden="1">Instructions!$A$1:$C$54</definedName>
    <definedName name="Z_ECE9294F_C910_4036_88BC_B1F2176FB06B_.wvu.PrintArea" localSheetId="3" hidden="1">'Names of Bidder'!$B$1:$E$30</definedName>
    <definedName name="Z_ECE9294F_C910_4036_88BC_B1F2176FB06B_.wvu.PrintArea" localSheetId="19" hidden="1">Octroi!$A$1:$E$16</definedName>
    <definedName name="Z_ECE9294F_C910_4036_88BC_B1F2176FB06B_.wvu.PrintArea" localSheetId="21" hidden="1">'Other Taxes &amp; Duties'!$A$1:$F$16</definedName>
    <definedName name="Z_ECE9294F_C910_4036_88BC_B1F2176FB06B_.wvu.PrintArea" localSheetId="24" hidden="1">'Q &amp; C'!$A$1:$F$38</definedName>
    <definedName name="Z_ECE9294F_C910_4036_88BC_B1F2176FB06B_.wvu.PrintArea" localSheetId="23" hidden="1">'Q &amp; C (2)'!$A$1:$F$44</definedName>
    <definedName name="Z_ECE9294F_C910_4036_88BC_B1F2176FB06B_.wvu.PrintArea" localSheetId="4" hidden="1">'Sch-1'!$A$1:$O$75</definedName>
    <definedName name="Z_ECE9294F_C910_4036_88BC_B1F2176FB06B_.wvu.PrintArea" localSheetId="5" hidden="1">'Sch-1 dis'!$A$1:$G$84</definedName>
    <definedName name="Z_ECE9294F_C910_4036_88BC_B1F2176FB06B_.wvu.PrintArea" localSheetId="6" hidden="1">'Sch-2'!$A$1:$J$113</definedName>
    <definedName name="Z_ECE9294F_C910_4036_88BC_B1F2176FB06B_.wvu.PrintArea" localSheetId="7" hidden="1">'Sch-2 Dis'!$A$1:$F$62</definedName>
    <definedName name="Z_ECE9294F_C910_4036_88BC_B1F2176FB06B_.wvu.PrintArea" localSheetId="8" hidden="1">'Sch-3 '!$A$1:$P$101</definedName>
    <definedName name="Z_ECE9294F_C910_4036_88BC_B1F2176FB06B_.wvu.PrintArea" localSheetId="9" hidden="1">'Sch-3 Dis'!$A$1:$F$87</definedName>
    <definedName name="Z_ECE9294F_C910_4036_88BC_B1F2176FB06B_.wvu.PrintArea" localSheetId="10" hidden="1">'Sch-4'!$A$1:$Q$29</definedName>
    <definedName name="Z_ECE9294F_C910_4036_88BC_B1F2176FB06B_.wvu.PrintArea" localSheetId="11" hidden="1">'Sch-4b'!$A$1:$Q$37</definedName>
    <definedName name="Z_ECE9294F_C910_4036_88BC_B1F2176FB06B_.wvu.PrintArea" localSheetId="12" hidden="1">'Sch-5'!$A$1:$E$26</definedName>
    <definedName name="Z_ECE9294F_C910_4036_88BC_B1F2176FB06B_.wvu.PrintArea" localSheetId="13" hidden="1">'Sch-5 Dis'!$A$1:$E$26</definedName>
    <definedName name="Z_ECE9294F_C910_4036_88BC_B1F2176FB06B_.wvu.PrintArea" localSheetId="14" hidden="1">'Sch-6'!$A$1:$D$34</definedName>
    <definedName name="Z_ECE9294F_C910_4036_88BC_B1F2176FB06B_.wvu.PrintArea" localSheetId="15" hidden="1">'Sch-6 After Discount'!$A$1:$D$34</definedName>
    <definedName name="Z_ECE9294F_C910_4036_88BC_B1F2176FB06B_.wvu.PrintArea" localSheetId="16" hidden="1">'Sch-7'!$A$1:$M$25</definedName>
    <definedName name="Z_ECE9294F_C910_4036_88BC_B1F2176FB06B_.wvu.PrintArea" localSheetId="17" hidden="1">'Sch-7 Dis'!$A$1:$G$28</definedName>
    <definedName name="Z_ECE9294F_C910_4036_88BC_B1F2176FB06B_.wvu.PrintTitles" localSheetId="4" hidden="1">'Sch-1'!$15:$17</definedName>
    <definedName name="Z_ECE9294F_C910_4036_88BC_B1F2176FB06B_.wvu.PrintTitles" localSheetId="5" hidden="1">'Sch-1 dis'!$14:$16</definedName>
    <definedName name="Z_ECE9294F_C910_4036_88BC_B1F2176FB06B_.wvu.PrintTitles" localSheetId="6" hidden="1">'Sch-2'!$15:$17</definedName>
    <definedName name="Z_ECE9294F_C910_4036_88BC_B1F2176FB06B_.wvu.PrintTitles" localSheetId="7" hidden="1">'Sch-2 Dis'!$13:$15</definedName>
    <definedName name="Z_ECE9294F_C910_4036_88BC_B1F2176FB06B_.wvu.PrintTitles" localSheetId="8" hidden="1">'Sch-3 '!$13:$17</definedName>
    <definedName name="Z_ECE9294F_C910_4036_88BC_B1F2176FB06B_.wvu.PrintTitles" localSheetId="9" hidden="1">'Sch-3 Dis'!$13:$15</definedName>
    <definedName name="Z_ECE9294F_C910_4036_88BC_B1F2176FB06B_.wvu.PrintTitles" localSheetId="12" hidden="1">'Sch-5'!$3:$13</definedName>
    <definedName name="Z_ECE9294F_C910_4036_88BC_B1F2176FB06B_.wvu.PrintTitles" localSheetId="13" hidden="1">'Sch-5 Dis'!$3:$13</definedName>
    <definedName name="Z_ECE9294F_C910_4036_88BC_B1F2176FB06B_.wvu.PrintTitles" localSheetId="14" hidden="1">'Sch-6'!$3:$13</definedName>
    <definedName name="Z_ECE9294F_C910_4036_88BC_B1F2176FB06B_.wvu.PrintTitles" localSheetId="15" hidden="1">'Sch-6 After Discount'!$3:$13</definedName>
    <definedName name="Z_ECE9294F_C910_4036_88BC_B1F2176FB06B_.wvu.PrintTitles" localSheetId="16" hidden="1">'Sch-7'!$14:$14</definedName>
    <definedName name="Z_ECE9294F_C910_4036_88BC_B1F2176FB06B_.wvu.PrintTitles" localSheetId="17" hidden="1">'Sch-7 Dis'!$14:$14</definedName>
    <definedName name="Z_ECE9294F_C910_4036_88BC_B1F2176FB06B_.wvu.Rows" localSheetId="1" hidden="1">Cover!$7:$7</definedName>
    <definedName name="Z_ECE9294F_C910_4036_88BC_B1F2176FB06B_.wvu.Rows" localSheetId="18" hidden="1">Discount!$32:$34</definedName>
    <definedName name="Z_ECE9294F_C910_4036_88BC_B1F2176FB06B_.wvu.Rows" localSheetId="4" hidden="1">'Sch-1'!#REF!</definedName>
    <definedName name="Z_ECE9294F_C910_4036_88BC_B1F2176FB06B_.wvu.Rows" localSheetId="6" hidden="1">'Sch-2'!#REF!</definedName>
    <definedName name="Z_ECE9294F_C910_4036_88BC_B1F2176FB06B_.wvu.Rows" localSheetId="8" hidden="1">'Sch-3 '!#REF!</definedName>
    <definedName name="Z_ECE9294F_C910_4036_88BC_B1F2176FB06B_.wvu.Rows" localSheetId="16" hidden="1">'Sch-7'!$22:$22,'Sch-7'!$98:$216</definedName>
    <definedName name="Z_ECE9294F_C910_4036_88BC_B1F2176FB06B_.wvu.Rows" localSheetId="17" hidden="1">'Sch-7 Dis'!$104:$222</definedName>
    <definedName name="Z_EE46BCD1_F715_4FA9_A5FC_1B125AD601E0_.wvu.Cols" localSheetId="18" hidden="1">Discount!$H:$O</definedName>
    <definedName name="Z_EE46BCD1_F715_4FA9_A5FC_1B125AD601E0_.wvu.Cols" localSheetId="6" hidden="1">'Sch-2'!$M:$R</definedName>
    <definedName name="Z_EE46BCD1_F715_4FA9_A5FC_1B125AD601E0_.wvu.Cols" localSheetId="7" hidden="1">'Sch-2 Dis'!$K:$Q</definedName>
    <definedName name="Z_EE46BCD1_F715_4FA9_A5FC_1B125AD601E0_.wvu.Cols" localSheetId="8" hidden="1">'Sch-3 '!$S:$AE,'Sch-3 '!$AK:$AP</definedName>
    <definedName name="Z_EE46BCD1_F715_4FA9_A5FC_1B125AD601E0_.wvu.Cols" localSheetId="9" hidden="1">'Sch-3 Dis'!$AA:$AF</definedName>
    <definedName name="Z_EE46BCD1_F715_4FA9_A5FC_1B125AD601E0_.wvu.Cols" localSheetId="12" hidden="1">'Sch-5'!$I:$P</definedName>
    <definedName name="Z_EE46BCD1_F715_4FA9_A5FC_1B125AD601E0_.wvu.Cols" localSheetId="16" hidden="1">'Sch-7'!$O:$O,'Sch-7'!$AG:$AM</definedName>
    <definedName name="Z_EE46BCD1_F715_4FA9_A5FC_1B125AD601E0_.wvu.Cols" localSheetId="17" hidden="1">'Sch-7 Dis'!$AD:$AJ</definedName>
    <definedName name="Z_EE46BCD1_F715_4FA9_A5FC_1B125AD601E0_.wvu.FilterData" localSheetId="4" hidden="1">'Sch-1'!$A$18:$O$64</definedName>
    <definedName name="Z_EE46BCD1_F715_4FA9_A5FC_1B125AD601E0_.wvu.FilterData" localSheetId="5" hidden="1">'Sch-1 dis'!$A$16:$B$21</definedName>
    <definedName name="Z_EE46BCD1_F715_4FA9_A5FC_1B125AD601E0_.wvu.FilterData" localSheetId="6" hidden="1">'Sch-2'!$G$21:$J$106</definedName>
    <definedName name="Z_EE46BCD1_F715_4FA9_A5FC_1B125AD601E0_.wvu.FilterData" localSheetId="7" hidden="1">'Sch-2 Dis'!$A$15:$F$56</definedName>
    <definedName name="Z_EE46BCD1_F715_4FA9_A5FC_1B125AD601E0_.wvu.FilterData" localSheetId="8" hidden="1">'Sch-3 '!$A$19:$P$95</definedName>
    <definedName name="Z_EE46BCD1_F715_4FA9_A5FC_1B125AD601E0_.wvu.FilterData" localSheetId="9" hidden="1">'Sch-3 Dis'!$A$15:$F$81</definedName>
    <definedName name="Z_EE46BCD1_F715_4FA9_A5FC_1B125AD601E0_.wvu.PrintArea" localSheetId="22" hidden="1">'Bid Form 2nd Envelope'!$A$1:$F$68</definedName>
    <definedName name="Z_EE46BCD1_F715_4FA9_A5FC_1B125AD601E0_.wvu.PrintArea" localSheetId="18" hidden="1">Discount!$A$2:$G$43</definedName>
    <definedName name="Z_EE46BCD1_F715_4FA9_A5FC_1B125AD601E0_.wvu.PrintArea" localSheetId="20" hidden="1">'Entry Tax'!$A$1:$E$16</definedName>
    <definedName name="Z_EE46BCD1_F715_4FA9_A5FC_1B125AD601E0_.wvu.PrintArea" localSheetId="2" hidden="1">Instructions!$A$1:$C$54</definedName>
    <definedName name="Z_EE46BCD1_F715_4FA9_A5FC_1B125AD601E0_.wvu.PrintArea" localSheetId="3" hidden="1">'Names of Bidder'!$B$1:$G$32</definedName>
    <definedName name="Z_EE46BCD1_F715_4FA9_A5FC_1B125AD601E0_.wvu.PrintArea" localSheetId="19" hidden="1">Octroi!$A$1:$E$16</definedName>
    <definedName name="Z_EE46BCD1_F715_4FA9_A5FC_1B125AD601E0_.wvu.PrintArea" localSheetId="21" hidden="1">'Other Taxes &amp; Duties'!$A$1:$F$16</definedName>
    <definedName name="Z_EE46BCD1_F715_4FA9_A5FC_1B125AD601E0_.wvu.PrintArea" localSheetId="24" hidden="1">'Q &amp; C'!$A$1:$F$38</definedName>
    <definedName name="Z_EE46BCD1_F715_4FA9_A5FC_1B125AD601E0_.wvu.PrintArea" localSheetId="23" hidden="1">'Q &amp; C (2)'!$A$1:$F$44</definedName>
    <definedName name="Z_EE46BCD1_F715_4FA9_A5FC_1B125AD601E0_.wvu.PrintArea" localSheetId="4" hidden="1">'Sch-1'!$A$1:$O$75</definedName>
    <definedName name="Z_EE46BCD1_F715_4FA9_A5FC_1B125AD601E0_.wvu.PrintArea" localSheetId="5" hidden="1">'Sch-1 dis'!$A$1:$G$84</definedName>
    <definedName name="Z_EE46BCD1_F715_4FA9_A5FC_1B125AD601E0_.wvu.PrintArea" localSheetId="6" hidden="1">'Sch-2'!$A$1:$J$113</definedName>
    <definedName name="Z_EE46BCD1_F715_4FA9_A5FC_1B125AD601E0_.wvu.PrintArea" localSheetId="7" hidden="1">'Sch-2 Dis'!$A$1:$F$62</definedName>
    <definedName name="Z_EE46BCD1_F715_4FA9_A5FC_1B125AD601E0_.wvu.PrintArea" localSheetId="8" hidden="1">'Sch-3 '!$A$1:$P$101</definedName>
    <definedName name="Z_EE46BCD1_F715_4FA9_A5FC_1B125AD601E0_.wvu.PrintArea" localSheetId="9" hidden="1">'Sch-3 Dis'!$A$1:$F$87</definedName>
    <definedName name="Z_EE46BCD1_F715_4FA9_A5FC_1B125AD601E0_.wvu.PrintArea" localSheetId="10" hidden="1">'Sch-4'!$A$1:$Q$29</definedName>
    <definedName name="Z_EE46BCD1_F715_4FA9_A5FC_1B125AD601E0_.wvu.PrintArea" localSheetId="11" hidden="1">'Sch-4b'!$A$1:$Q$37</definedName>
    <definedName name="Z_EE46BCD1_F715_4FA9_A5FC_1B125AD601E0_.wvu.PrintArea" localSheetId="12" hidden="1">'Sch-5'!$A$1:$E$26</definedName>
    <definedName name="Z_EE46BCD1_F715_4FA9_A5FC_1B125AD601E0_.wvu.PrintArea" localSheetId="13" hidden="1">'Sch-5 Dis'!$A$1:$E$26</definedName>
    <definedName name="Z_EE46BCD1_F715_4FA9_A5FC_1B125AD601E0_.wvu.PrintArea" localSheetId="14" hidden="1">'Sch-6'!$A$1:$D$33</definedName>
    <definedName name="Z_EE46BCD1_F715_4FA9_A5FC_1B125AD601E0_.wvu.PrintArea" localSheetId="15" hidden="1">'Sch-6 After Discount'!$A$1:$D$33</definedName>
    <definedName name="Z_EE46BCD1_F715_4FA9_A5FC_1B125AD601E0_.wvu.PrintArea" localSheetId="16" hidden="1">'Sch-7'!$A$1:$M$25</definedName>
    <definedName name="Z_EE46BCD1_F715_4FA9_A5FC_1B125AD601E0_.wvu.PrintArea" localSheetId="17" hidden="1">'Sch-7 Dis'!$A$1:$G$28</definedName>
    <definedName name="Z_EE46BCD1_F715_4FA9_A5FC_1B125AD601E0_.wvu.PrintTitles" localSheetId="4" hidden="1">'Sch-1'!$15:$17</definedName>
    <definedName name="Z_EE46BCD1_F715_4FA9_A5FC_1B125AD601E0_.wvu.PrintTitles" localSheetId="5" hidden="1">'Sch-1 dis'!$14:$16</definedName>
    <definedName name="Z_EE46BCD1_F715_4FA9_A5FC_1B125AD601E0_.wvu.PrintTitles" localSheetId="6" hidden="1">'Sch-2'!$15:$17</definedName>
    <definedName name="Z_EE46BCD1_F715_4FA9_A5FC_1B125AD601E0_.wvu.PrintTitles" localSheetId="7" hidden="1">'Sch-2 Dis'!$13:$15</definedName>
    <definedName name="Z_EE46BCD1_F715_4FA9_A5FC_1B125AD601E0_.wvu.PrintTitles" localSheetId="8" hidden="1">'Sch-3 '!$13:$17</definedName>
    <definedName name="Z_EE46BCD1_F715_4FA9_A5FC_1B125AD601E0_.wvu.PrintTitles" localSheetId="9" hidden="1">'Sch-3 Dis'!$13:$15</definedName>
    <definedName name="Z_EE46BCD1_F715_4FA9_A5FC_1B125AD601E0_.wvu.PrintTitles" localSheetId="12" hidden="1">'Sch-5'!$3:$13</definedName>
    <definedName name="Z_EE46BCD1_F715_4FA9_A5FC_1B125AD601E0_.wvu.PrintTitles" localSheetId="13" hidden="1">'Sch-5 Dis'!$3:$13</definedName>
    <definedName name="Z_EE46BCD1_F715_4FA9_A5FC_1B125AD601E0_.wvu.PrintTitles" localSheetId="14" hidden="1">'Sch-6'!$3:$13</definedName>
    <definedName name="Z_EE46BCD1_F715_4FA9_A5FC_1B125AD601E0_.wvu.PrintTitles" localSheetId="15" hidden="1">'Sch-6 After Discount'!$3:$13</definedName>
    <definedName name="Z_EE46BCD1_F715_4FA9_A5FC_1B125AD601E0_.wvu.PrintTitles" localSheetId="16" hidden="1">'Sch-7'!$14:$14</definedName>
    <definedName name="Z_EE46BCD1_F715_4FA9_A5FC_1B125AD601E0_.wvu.PrintTitles" localSheetId="17" hidden="1">'Sch-7 Dis'!$14:$14</definedName>
    <definedName name="Z_EE46BCD1_F715_4FA9_A5FC_1B125AD601E0_.wvu.Rows" localSheetId="1" hidden="1">Cover!$7:$7</definedName>
    <definedName name="Z_EE46BCD1_F715_4FA9_A5FC_1B125AD601E0_.wvu.Rows" localSheetId="18" hidden="1">Discount!$32:$34</definedName>
    <definedName name="Z_EE46BCD1_F715_4FA9_A5FC_1B125AD601E0_.wvu.Rows" localSheetId="6" hidden="1">'Sch-2'!#REF!</definedName>
    <definedName name="Z_EE46BCD1_F715_4FA9_A5FC_1B125AD601E0_.wvu.Rows" localSheetId="16" hidden="1">'Sch-7'!$22:$22,'Sch-7'!$98:$216</definedName>
    <definedName name="Z_EE46BCD1_F715_4FA9_A5FC_1B125AD601E0_.wvu.Rows" localSheetId="17" hidden="1">'Sch-7 Dis'!$104:$222</definedName>
  </definedNames>
  <calcPr calcId="191029"/>
  <customWorkbookViews>
    <customWorkbookView name="Sandeep Panwar {संदीप पंवार} - Personal View" guid="{987A3FAC-920D-4C0C-8129-D8F4AFD7E477}" mergeInterval="0" personalView="1" maximized="1" xWindow="-8" yWindow="-8" windowWidth="1936" windowHeight="1056" tabRatio="699" activeSheetId="23"/>
    <customWorkbookView name="Neelam Singh {नीलम सिंह} - Personal View" guid="{CB55CDDD-15EC-4265-9148-3411BBB26D54}" mergeInterval="0" personalView="1" maximized="1" xWindow="-8" yWindow="-8" windowWidth="1936" windowHeight="1056" tabRatio="823" activeSheetId="5"/>
    <customWorkbookView name="Ankit Vaishnav {Ankit Vaishnav} - Personal View" guid="{023E95C7-CD0A-46A1-945E-64751E02EBFE}" mergeInterval="0" personalView="1" maximized="1" xWindow="-8" yWindow="-8" windowWidth="1456" windowHeight="876" tabRatio="823" activeSheetId="23"/>
    <customWorkbookView name="60003018 - Personal View" guid="{BB6473B7-092C-417E-97E7-ED0705AE17A0}" mergeInterval="0" personalView="1" maximized="1" windowWidth="1362" windowHeight="502" tabRatio="644" activeSheetId="2" showComments="commIndAndComment"/>
    <customWorkbookView name="Rahul Mendhe {Rahul Mendhe} - Personal View" guid="{A41EE4DE-0D82-4A56-8210-F78316511D11}" mergeInterval="0" personalView="1" maximized="1" windowWidth="1916" windowHeight="814" tabRatio="644" activeSheetId="23"/>
    <customWorkbookView name="Samrat Jain {Samrat Jain} - Personal View" guid="{1E0C44A1-9358-4FBD-8C2C-4DB661DA1476}" mergeInterval="0" personalView="1" maximized="1" windowWidth="1916" windowHeight="774" tabRatio="644" activeSheetId="2"/>
    <customWorkbookView name="60003099 - Personal View" guid="{498493C3-769C-4143-9114-C68CD1D40B11}" mergeInterval="0" personalView="1" maximized="1" windowWidth="1276" windowHeight="758" tabRatio="746" activeSheetId="2"/>
    <customWorkbookView name="Swatantra Kumar {स्वतंत्र कुमार} - Personal View" guid="{C431BC99-7569-44AB-83F6-AB73BDED3783}" mergeInterval="0" personalView="1" maximized="1" windowWidth="1362" windowHeight="502" tabRatio="821" activeSheetId="5"/>
    <customWorkbookView name="Pankaj Pandey {पंकज पांडे} - Personal View" guid="{E97134B6-5E8D-4951-8DA0-73D065532361}" mergeInterval="0" personalView="1" maximized="1" windowWidth="1362" windowHeight="532" tabRatio="821" activeSheetId="5"/>
    <customWorkbookView name="60031094 - Personal View" guid="{D0757F9E-DF41-4B40-A5E5-F4F8FDD8D61D}" mergeInterval="0" personalView="1" maximized="1" xWindow="1" yWindow="1" windowWidth="1362" windowHeight="538" tabRatio="821" activeSheetId="2"/>
    <customWorkbookView name="admin - Personal View" guid="{EE46BCD1-F715-4FA9-A5FC-1B125AD601E0}" mergeInterval="0" personalView="1" maximized="1" xWindow="1" yWindow="1" windowWidth="1024" windowHeight="496" tabRatio="961" activeSheetId="22"/>
    <customWorkbookView name="31094 - Personal View" guid="{4AA1107B-A795-4744-B566-827168772C7A}" mergeInterval="0" personalView="1" maximized="1" xWindow="1" yWindow="1" windowWidth="1264" windowHeight="450" tabRatio="961" activeSheetId="2"/>
    <customWorkbookView name="Sanjoy Das - Personal View" guid="{B23AD343-29DA-4CE0-BD10-47BF44F3782F}" mergeInterval="0" personalView="1" maximized="1" windowWidth="1276" windowHeight="775" tabRatio="961" activeSheetId="2"/>
    <customWorkbookView name="20587 - Personal View" guid="{ECE9294F-C910-4036-88BC-B1F2176FB06B}" mergeInterval="0" personalView="1" maximized="1" xWindow="1" yWindow="1" windowWidth="1362" windowHeight="515" tabRatio="961" activeSheetId="2"/>
    <customWorkbookView name="20074 - Personal View" guid="{4F65FF32-EC61-4022-A399-2986D7B6B8B3}" mergeInterval="0" personalView="1" maximized="1" windowWidth="1020" windowHeight="539" tabRatio="632" activeSheetId="5"/>
    <customWorkbookView name="asd - Personal View" guid="{01ACF2E1-8E61-4459-ABC1-B6C183DEED61}" mergeInterval="0" personalView="1" maximized="1" windowWidth="1276" windowHeight="597" activeSheetId="1"/>
    <customWorkbookView name="00398 - Personal View" guid="{14D7F02E-BCCA-4517-ABC7-537FF4AEB67A}" mergeInterval="0" personalView="1" maximized="1" xWindow="1" yWindow="1" windowWidth="1020" windowHeight="501" tabRatio="632" activeSheetId="2"/>
    <customWorkbookView name="01209 - Personal View" guid="{27A45B7A-04F2-4516-B80B-5ED0825D4ED3}" mergeInterval="0" personalView="1" maximized="1" xWindow="1" yWindow="1" windowWidth="1366" windowHeight="496" tabRatio="632" activeSheetId="2"/>
    <customWorkbookView name="31103 - Personal View" guid="{E9F4E142-7D26-464D-BECA-4F3806DB1FE1}" mergeInterval="0" personalView="1" maximized="1" windowWidth="1362" windowHeight="543" tabRatio="961" activeSheetId="9"/>
    <customWorkbookView name="02405 - Personal View" guid="{A7DBDDEF-9245-44C6-9EBF-032DB6E1C0A2}" mergeInterval="0" personalView="1" maximized="1" xWindow="1" yWindow="1" windowWidth="1362" windowHeight="538" tabRatio="961" activeSheetId="2"/>
    <customWorkbookView name="60002881 - Personal View" guid="{7487ED9F-BBED-4B2A-9631-22F1A430946B}" mergeInterval="0" personalView="1" maximized="1" xWindow="1" yWindow="1" windowWidth="1024" windowHeight="596" tabRatio="961" activeSheetId="2"/>
    <customWorkbookView name="Mani Kumar - Personal View" guid="{B3CE7B10-A914-4559-A6DA-AED8C22AFD6D}" mergeInterval="0" personalView="1" maximized="1" windowWidth="1362" windowHeight="523" tabRatio="961" activeSheetId="22"/>
    <customWorkbookView name="Manuji Chaubey - Personal View" guid="{D53177B2-31EC-4222-B97A-A37DCFD9E45B}" mergeInterval="0" personalView="1" maximized="1" windowWidth="1362" windowHeight="553" tabRatio="821" activeSheetId="2"/>
    <customWorkbookView name="Venkatesh Karri {वेंकटेश कर्री} - Personal View" guid="{223BC0FC-814D-40F0-9795-CE82A16FF3A5}" mergeInterval="0" personalView="1" maximized="1" windowWidth="1362" windowHeight="542" tabRatio="821" activeSheetId="22"/>
    <customWorkbookView name="60001959 - Personal View" guid="{B835C05C-B615-4DCB-982D-4519616B3CD8}" mergeInterval="0" personalView="1" maximized="1" windowWidth="1362" windowHeight="553" tabRatio="821" activeSheetId="7"/>
    <customWorkbookView name="Jasminder Singh Bhatia {जसमिंदर सिंह भाटिया} - Personal View" guid="{A34CC49F-E309-4C23-B4F6-1E3B307C10D1}" mergeInterval="0" personalView="1" maximized="1" windowWidth="1596" windowHeight="634" tabRatio="746" activeSheetId="5"/>
    <customWorkbookView name="Ram Lal {Ram Lal} - Personal View" guid="{8909CFDD-4F29-4C72-886E-908773EE94A2}" mergeInterval="0" personalView="1" maximized="1" windowWidth="1916" windowHeight="854" tabRatio="644" activeSheetId="11"/>
    <customWorkbookView name="Adil Iqbal Khan {Adil Iqbal Khan} - Personal View" guid="{D5F8AD2D-F014-4A7B-9CE7-589273BD9F11}" mergeInterval="0" personalView="1" maximized="1" xWindow="-9" yWindow="-9" windowWidth="1938" windowHeight="1048" tabRatio="823" activeSheetId="5"/>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P22" i="9" l="1"/>
  <c r="P23" i="9"/>
  <c r="P24" i="9"/>
  <c r="P25" i="9"/>
  <c r="P26" i="9"/>
  <c r="P27" i="9"/>
  <c r="P28" i="9"/>
  <c r="P29" i="9"/>
  <c r="P30" i="9"/>
  <c r="P31" i="9"/>
  <c r="P32" i="9"/>
  <c r="P33" i="9"/>
  <c r="P34" i="9"/>
  <c r="P35" i="9"/>
  <c r="P36" i="9"/>
  <c r="P37" i="9"/>
  <c r="P38" i="9"/>
  <c r="P39" i="9"/>
  <c r="P40" i="9"/>
  <c r="P41" i="9"/>
  <c r="P42" i="9"/>
  <c r="P43" i="9"/>
  <c r="P44" i="9"/>
  <c r="P45" i="9"/>
  <c r="P46" i="9"/>
  <c r="P47" i="9"/>
  <c r="P48" i="9"/>
  <c r="P49" i="9"/>
  <c r="P50" i="9"/>
  <c r="P51" i="9"/>
  <c r="P52" i="9"/>
  <c r="P53" i="9"/>
  <c r="P54" i="9"/>
  <c r="P55" i="9"/>
  <c r="P56" i="9"/>
  <c r="P57" i="9"/>
  <c r="P58" i="9"/>
  <c r="P59" i="9"/>
  <c r="P60" i="9"/>
  <c r="P61" i="9"/>
  <c r="P62" i="9"/>
  <c r="P63" i="9"/>
  <c r="P64" i="9"/>
  <c r="P65" i="9"/>
  <c r="P66" i="9"/>
  <c r="P67" i="9"/>
  <c r="P68" i="9"/>
  <c r="P69" i="9"/>
  <c r="P70" i="9"/>
  <c r="P71" i="9"/>
  <c r="P72" i="9"/>
  <c r="P73" i="9"/>
  <c r="P74" i="9"/>
  <c r="P75" i="9"/>
  <c r="P76" i="9"/>
  <c r="P77" i="9"/>
  <c r="P78" i="9"/>
  <c r="P79" i="9"/>
  <c r="P80" i="9"/>
  <c r="P81" i="9"/>
  <c r="P82" i="9"/>
  <c r="P83" i="9"/>
  <c r="P84" i="9"/>
  <c r="P85" i="9"/>
  <c r="P86" i="9"/>
  <c r="P87" i="9"/>
  <c r="P88" i="9"/>
  <c r="P89" i="9"/>
  <c r="P90" i="9"/>
  <c r="P91" i="9"/>
  <c r="P92" i="9"/>
  <c r="P93" i="9"/>
  <c r="J24" i="7"/>
  <c r="J25" i="7"/>
  <c r="J26" i="7"/>
  <c r="J27" i="7"/>
  <c r="J28" i="7"/>
  <c r="J29" i="7"/>
  <c r="J30" i="7"/>
  <c r="J31" i="7"/>
  <c r="J32" i="7"/>
  <c r="J33" i="7"/>
  <c r="J34" i="7"/>
  <c r="J35" i="7"/>
  <c r="J36" i="7"/>
  <c r="J37" i="7"/>
  <c r="J38" i="7"/>
  <c r="J39" i="7"/>
  <c r="J40" i="7"/>
  <c r="J41" i="7"/>
  <c r="J42" i="7"/>
  <c r="J43" i="7"/>
  <c r="J44" i="7"/>
  <c r="J45" i="7"/>
  <c r="J46" i="7"/>
  <c r="J47" i="7"/>
  <c r="J48" i="7"/>
  <c r="J49" i="7"/>
  <c r="J50" i="7"/>
  <c r="J51" i="7"/>
  <c r="J52" i="7"/>
  <c r="J53" i="7"/>
  <c r="J54" i="7"/>
  <c r="J55" i="7"/>
  <c r="J56" i="7"/>
  <c r="J57" i="7"/>
  <c r="J58" i="7"/>
  <c r="J59" i="7"/>
  <c r="J60" i="7"/>
  <c r="J61" i="7"/>
  <c r="J62" i="7"/>
  <c r="J63" i="7"/>
  <c r="J64" i="7"/>
  <c r="J65" i="7"/>
  <c r="J66" i="7"/>
  <c r="J67" i="7"/>
  <c r="J68" i="7"/>
  <c r="J69" i="7"/>
  <c r="J70" i="7"/>
  <c r="J71" i="7"/>
  <c r="J72" i="7"/>
  <c r="J73" i="7"/>
  <c r="J74" i="7"/>
  <c r="J75" i="7"/>
  <c r="J76" i="7"/>
  <c r="J77" i="7"/>
  <c r="J78" i="7"/>
  <c r="J79" i="7"/>
  <c r="J80" i="7"/>
  <c r="J81" i="7"/>
  <c r="J82" i="7"/>
  <c r="J83" i="7"/>
  <c r="J84" i="7"/>
  <c r="J85" i="7"/>
  <c r="J86" i="7"/>
  <c r="J87" i="7"/>
  <c r="J88" i="7"/>
  <c r="J89" i="7"/>
  <c r="J90" i="7"/>
  <c r="J91" i="7"/>
  <c r="J92" i="7"/>
  <c r="J93" i="7"/>
  <c r="J94" i="7"/>
  <c r="J95" i="7"/>
  <c r="J96" i="7"/>
  <c r="J97" i="7"/>
  <c r="J98" i="7"/>
  <c r="J99" i="7"/>
  <c r="J100" i="7"/>
  <c r="J101" i="7"/>
  <c r="J102" i="7"/>
  <c r="J103" i="7"/>
  <c r="J104" i="7"/>
  <c r="N24" i="5"/>
  <c r="N25" i="5"/>
  <c r="N26" i="5"/>
  <c r="N27" i="5"/>
  <c r="N28" i="5"/>
  <c r="N29" i="5"/>
  <c r="N30" i="5"/>
  <c r="N31" i="5"/>
  <c r="N32" i="5"/>
  <c r="N33" i="5"/>
  <c r="N34" i="5"/>
  <c r="N35" i="5"/>
  <c r="N36" i="5"/>
  <c r="N37" i="5"/>
  <c r="N38" i="5"/>
  <c r="N39" i="5"/>
  <c r="N40" i="5"/>
  <c r="N41" i="5"/>
  <c r="N42" i="5"/>
  <c r="N43" i="5"/>
  <c r="N44" i="5"/>
  <c r="N45" i="5"/>
  <c r="N46" i="5"/>
  <c r="N47" i="5"/>
  <c r="N48" i="5"/>
  <c r="N49" i="5"/>
  <c r="N50" i="5"/>
  <c r="N51" i="5"/>
  <c r="N52" i="5"/>
  <c r="N53" i="5"/>
  <c r="N54" i="5"/>
  <c r="N55" i="5"/>
  <c r="N56" i="5"/>
  <c r="N57" i="5"/>
  <c r="N58" i="5"/>
  <c r="N59" i="5"/>
  <c r="N60" i="5"/>
  <c r="N61" i="5"/>
  <c r="N62" i="5"/>
  <c r="N63" i="5"/>
  <c r="N64" i="5"/>
  <c r="R22" i="9" l="1"/>
  <c r="S22" i="9" s="1"/>
  <c r="Q22" i="9" s="1"/>
  <c r="R23" i="9"/>
  <c r="S23" i="9" s="1"/>
  <c r="Q23" i="9" s="1"/>
  <c r="R24" i="9"/>
  <c r="S24" i="9" s="1"/>
  <c r="Q24" i="9" s="1"/>
  <c r="R25" i="9"/>
  <c r="S25" i="9" s="1"/>
  <c r="Q25" i="9" s="1"/>
  <c r="R26" i="9"/>
  <c r="S26" i="9" s="1"/>
  <c r="Q26" i="9" s="1"/>
  <c r="R27" i="9"/>
  <c r="S27" i="9" s="1"/>
  <c r="Q27" i="9" s="1"/>
  <c r="R28" i="9"/>
  <c r="S28" i="9" s="1"/>
  <c r="Q28" i="9" s="1"/>
  <c r="R29" i="9"/>
  <c r="S29" i="9" s="1"/>
  <c r="Q29" i="9" s="1"/>
  <c r="R30" i="9"/>
  <c r="S30" i="9" s="1"/>
  <c r="Q30" i="9" s="1"/>
  <c r="R31" i="9"/>
  <c r="S31" i="9" s="1"/>
  <c r="Q31" i="9" s="1"/>
  <c r="R32" i="9"/>
  <c r="S32" i="9" s="1"/>
  <c r="Q32" i="9" s="1"/>
  <c r="R33" i="9"/>
  <c r="S33" i="9" s="1"/>
  <c r="Q33" i="9" s="1"/>
  <c r="R34" i="9"/>
  <c r="S34" i="9" s="1"/>
  <c r="Q34" i="9" s="1"/>
  <c r="R35" i="9"/>
  <c r="S35" i="9" s="1"/>
  <c r="Q35" i="9" s="1"/>
  <c r="R36" i="9"/>
  <c r="S36" i="9" s="1"/>
  <c r="Q36" i="9" s="1"/>
  <c r="R38" i="9"/>
  <c r="S38" i="9" s="1"/>
  <c r="Q38" i="9" s="1"/>
  <c r="R39" i="9"/>
  <c r="S39" i="9" s="1"/>
  <c r="Q39" i="9" s="1"/>
  <c r="R40" i="9"/>
  <c r="S40" i="9" s="1"/>
  <c r="Q40" i="9" s="1"/>
  <c r="R41" i="9"/>
  <c r="S41" i="9" s="1"/>
  <c r="Q41" i="9" s="1"/>
  <c r="R42" i="9"/>
  <c r="S42" i="9" s="1"/>
  <c r="Q42" i="9" s="1"/>
  <c r="R43" i="9"/>
  <c r="S43" i="9" s="1"/>
  <c r="Q43" i="9" s="1"/>
  <c r="R44" i="9"/>
  <c r="S44" i="9" s="1"/>
  <c r="Q44" i="9" s="1"/>
  <c r="R45" i="9"/>
  <c r="S45" i="9" s="1"/>
  <c r="Q45" i="9" s="1"/>
  <c r="R46" i="9"/>
  <c r="S46" i="9" s="1"/>
  <c r="Q46" i="9" s="1"/>
  <c r="R47" i="9"/>
  <c r="S47" i="9" s="1"/>
  <c r="Q47" i="9" s="1"/>
  <c r="R48" i="9"/>
  <c r="S48" i="9" s="1"/>
  <c r="Q48" i="9" s="1"/>
  <c r="R49" i="9"/>
  <c r="S49" i="9" s="1"/>
  <c r="Q49" i="9" s="1"/>
  <c r="R50" i="9"/>
  <c r="S50" i="9" s="1"/>
  <c r="Q50" i="9" s="1"/>
  <c r="R51" i="9"/>
  <c r="S51" i="9" s="1"/>
  <c r="Q51" i="9" s="1"/>
  <c r="R52" i="9"/>
  <c r="S52" i="9" s="1"/>
  <c r="Q52" i="9" s="1"/>
  <c r="R53" i="9"/>
  <c r="S53" i="9" s="1"/>
  <c r="Q53" i="9" s="1"/>
  <c r="R54" i="9"/>
  <c r="S54" i="9" s="1"/>
  <c r="Q54" i="9" s="1"/>
  <c r="R55" i="9"/>
  <c r="S55" i="9" s="1"/>
  <c r="Q55" i="9" s="1"/>
  <c r="R57" i="9"/>
  <c r="S57" i="9" s="1"/>
  <c r="Q57" i="9" s="1"/>
  <c r="R58" i="9"/>
  <c r="S58" i="9" s="1"/>
  <c r="Q58" i="9" s="1"/>
  <c r="R60" i="9"/>
  <c r="S60" i="9" s="1"/>
  <c r="Q60" i="9" s="1"/>
  <c r="R61" i="9"/>
  <c r="S61" i="9" s="1"/>
  <c r="Q61" i="9" s="1"/>
  <c r="R62" i="9"/>
  <c r="S62" i="9" s="1"/>
  <c r="Q62" i="9" s="1"/>
  <c r="R63" i="9"/>
  <c r="S63" i="9" s="1"/>
  <c r="Q63" i="9" s="1"/>
  <c r="R64" i="9"/>
  <c r="S64" i="9" s="1"/>
  <c r="Q64" i="9" s="1"/>
  <c r="R65" i="9"/>
  <c r="S65" i="9" s="1"/>
  <c r="Q65" i="9" s="1"/>
  <c r="R66" i="9"/>
  <c r="S66" i="9" s="1"/>
  <c r="Q66" i="9" s="1"/>
  <c r="R67" i="9"/>
  <c r="S67" i="9" s="1"/>
  <c r="Q67" i="9" s="1"/>
  <c r="R68" i="9"/>
  <c r="S68" i="9" s="1"/>
  <c r="Q68" i="9" s="1"/>
  <c r="R69" i="9"/>
  <c r="S69" i="9" s="1"/>
  <c r="Q69" i="9" s="1"/>
  <c r="R70" i="9"/>
  <c r="S70" i="9" s="1"/>
  <c r="Q70" i="9" s="1"/>
  <c r="R71" i="9"/>
  <c r="S71" i="9" s="1"/>
  <c r="Q71" i="9" s="1"/>
  <c r="R72" i="9"/>
  <c r="S72" i="9" s="1"/>
  <c r="Q72" i="9" s="1"/>
  <c r="R73" i="9"/>
  <c r="S73" i="9" s="1"/>
  <c r="Q73" i="9" s="1"/>
  <c r="R74" i="9"/>
  <c r="S74" i="9" s="1"/>
  <c r="Q74" i="9" s="1"/>
  <c r="R76" i="9"/>
  <c r="S76" i="9" s="1"/>
  <c r="Q76" i="9" s="1"/>
  <c r="R77" i="9"/>
  <c r="S77" i="9" s="1"/>
  <c r="Q77" i="9" s="1"/>
  <c r="R78" i="9"/>
  <c r="S78" i="9" s="1"/>
  <c r="Q78" i="9" s="1"/>
  <c r="R79" i="9"/>
  <c r="S79" i="9" s="1"/>
  <c r="Q79" i="9" s="1"/>
  <c r="R80" i="9"/>
  <c r="S80" i="9" s="1"/>
  <c r="Q80" i="9" s="1"/>
  <c r="R81" i="9"/>
  <c r="S81" i="9" s="1"/>
  <c r="Q81" i="9" s="1"/>
  <c r="R82" i="9"/>
  <c r="S82" i="9" s="1"/>
  <c r="Q82" i="9" s="1"/>
  <c r="R83" i="9"/>
  <c r="S83" i="9" s="1"/>
  <c r="Q83" i="9" s="1"/>
  <c r="R84" i="9"/>
  <c r="S84" i="9" s="1"/>
  <c r="Q84" i="9" s="1"/>
  <c r="R85" i="9"/>
  <c r="S85" i="9" s="1"/>
  <c r="Q85" i="9" s="1"/>
  <c r="R86" i="9"/>
  <c r="S86" i="9" s="1"/>
  <c r="Q86" i="9" s="1"/>
  <c r="R87" i="9"/>
  <c r="S87" i="9" s="1"/>
  <c r="Q87" i="9" s="1"/>
  <c r="R88" i="9"/>
  <c r="S88" i="9" s="1"/>
  <c r="Q88" i="9" s="1"/>
  <c r="R89" i="9"/>
  <c r="S89" i="9" s="1"/>
  <c r="Q89" i="9" s="1"/>
  <c r="R90" i="9"/>
  <c r="S90" i="9" s="1"/>
  <c r="Q90" i="9" s="1"/>
  <c r="R91" i="9"/>
  <c r="S91" i="9" s="1"/>
  <c r="Q91" i="9" s="1"/>
  <c r="R92" i="9"/>
  <c r="S92" i="9" s="1"/>
  <c r="Q92" i="9" s="1"/>
  <c r="R93" i="9"/>
  <c r="S93" i="9" s="1"/>
  <c r="Q93" i="9" s="1"/>
  <c r="F2" i="2"/>
  <c r="B2" i="4"/>
  <c r="B1" i="4"/>
  <c r="R59" i="9" l="1"/>
  <c r="S59" i="9" s="1"/>
  <c r="Q59" i="9" s="1"/>
  <c r="R37" i="9"/>
  <c r="S37" i="9" s="1"/>
  <c r="Q37" i="9" s="1"/>
  <c r="R75" i="9"/>
  <c r="S75" i="9" s="1"/>
  <c r="Q75" i="9" s="1"/>
  <c r="R56" i="9"/>
  <c r="S56" i="9" s="1"/>
  <c r="Q56" i="9" s="1"/>
  <c r="J23" i="7"/>
  <c r="J106" i="7" s="1"/>
  <c r="B21" i="7" l="1"/>
  <c r="N66" i="5"/>
  <c r="Q64" i="5" l="1"/>
  <c r="R64" i="5" s="1"/>
  <c r="O64" i="5" s="1"/>
  <c r="Q56" i="5" l="1"/>
  <c r="R56" i="5" l="1"/>
  <c r="O56" i="5" s="1"/>
  <c r="Q63" i="5" l="1"/>
  <c r="Q62" i="5"/>
  <c r="Q61" i="5"/>
  <c r="Q60" i="5"/>
  <c r="Q59" i="5"/>
  <c r="Q58" i="5"/>
  <c r="Q57" i="5"/>
  <c r="Q55" i="5"/>
  <c r="Q54" i="5"/>
  <c r="Q53" i="5"/>
  <c r="Q52" i="5"/>
  <c r="Q51" i="5"/>
  <c r="Q50" i="5"/>
  <c r="Q49" i="5"/>
  <c r="Q47" i="5"/>
  <c r="Q46" i="5"/>
  <c r="Q45" i="5"/>
  <c r="Q44" i="5"/>
  <c r="Q43" i="5"/>
  <c r="Q42" i="5"/>
  <c r="Q41" i="5"/>
  <c r="Q40" i="5"/>
  <c r="Q48" i="5"/>
  <c r="Q39" i="5"/>
  <c r="Q38" i="5"/>
  <c r="R58" i="5" l="1"/>
  <c r="O58" i="5" s="1"/>
  <c r="R62" i="5"/>
  <c r="O62" i="5" s="1"/>
  <c r="R45" i="5"/>
  <c r="O45" i="5" s="1"/>
  <c r="R55" i="5"/>
  <c r="O55" i="5" s="1"/>
  <c r="R59" i="5"/>
  <c r="O59" i="5" s="1"/>
  <c r="R63" i="5"/>
  <c r="O63" i="5" s="1"/>
  <c r="R48" i="5"/>
  <c r="O48" i="5" s="1"/>
  <c r="R42" i="5"/>
  <c r="O42" i="5" s="1"/>
  <c r="R47" i="5"/>
  <c r="O47" i="5" s="1"/>
  <c r="R50" i="5"/>
  <c r="O50" i="5" s="1"/>
  <c r="R54" i="5"/>
  <c r="O54" i="5" s="1"/>
  <c r="R60" i="5"/>
  <c r="O60" i="5" s="1"/>
  <c r="R41" i="5"/>
  <c r="O41" i="5" s="1"/>
  <c r="R52" i="5"/>
  <c r="O52" i="5" s="1"/>
  <c r="R46" i="5"/>
  <c r="O46" i="5" s="1"/>
  <c r="R53" i="5"/>
  <c r="O53" i="5" s="1"/>
  <c r="R38" i="5"/>
  <c r="O38" i="5" s="1"/>
  <c r="R43" i="5"/>
  <c r="O43" i="5" s="1"/>
  <c r="R39" i="5"/>
  <c r="O39" i="5" s="1"/>
  <c r="R40" i="5"/>
  <c r="O40" i="5" s="1"/>
  <c r="R44" i="5"/>
  <c r="O44" i="5" s="1"/>
  <c r="R49" i="5"/>
  <c r="O49" i="5" s="1"/>
  <c r="R51" i="5"/>
  <c r="O51" i="5" s="1"/>
  <c r="R57" i="5"/>
  <c r="O57" i="5" s="1"/>
  <c r="R61" i="5"/>
  <c r="O61" i="5" s="1"/>
  <c r="B10" i="4"/>
  <c r="F9" i="25" l="1"/>
  <c r="D11" i="25"/>
  <c r="F11" i="25" s="1"/>
  <c r="D16" i="25"/>
  <c r="F24" i="25" s="1"/>
  <c r="D17" i="25"/>
  <c r="F25" i="25" s="1"/>
  <c r="F17" i="25"/>
  <c r="F31" i="25"/>
  <c r="F32" i="25" s="1"/>
  <c r="F14" i="25" s="1"/>
  <c r="I31" i="25"/>
  <c r="J31" i="25" s="1"/>
  <c r="M31" i="25"/>
  <c r="N31" i="25" s="1"/>
  <c r="I33" i="25"/>
  <c r="K33" i="25" s="1"/>
  <c r="M33" i="25"/>
  <c r="N33" i="25" s="1"/>
  <c r="I34" i="25"/>
  <c r="J34" i="25" s="1"/>
  <c r="M34" i="25"/>
  <c r="N34" i="25" s="1"/>
  <c r="I35" i="25"/>
  <c r="K35" i="25" s="1"/>
  <c r="M35" i="25"/>
  <c r="N35" i="25" s="1"/>
  <c r="I36" i="25"/>
  <c r="J36" i="25" s="1"/>
  <c r="M36" i="25"/>
  <c r="N36" i="25" s="1"/>
  <c r="I37" i="25"/>
  <c r="K37" i="25" s="1"/>
  <c r="M37" i="25"/>
  <c r="N37" i="25" s="1"/>
  <c r="I38" i="25"/>
  <c r="D4" i="24"/>
  <c r="F9" i="24"/>
  <c r="D16" i="24"/>
  <c r="L26" i="24" s="1"/>
  <c r="K26" i="24" s="1"/>
  <c r="D17" i="24"/>
  <c r="L27" i="24" s="1"/>
  <c r="K27" i="24" s="1"/>
  <c r="B27" i="24" s="1"/>
  <c r="F21" i="24"/>
  <c r="I24" i="24"/>
  <c r="I25" i="24"/>
  <c r="I26" i="24"/>
  <c r="L28" i="24"/>
  <c r="K28" i="24" s="1"/>
  <c r="B28" i="24" s="1"/>
  <c r="F32" i="24"/>
  <c r="F14" i="24" s="1"/>
  <c r="F33" i="24"/>
  <c r="F34" i="24" s="1"/>
  <c r="F15" i="24" s="1"/>
  <c r="A43" i="24"/>
  <c r="B44" i="24"/>
  <c r="Z1" i="23"/>
  <c r="E52" i="23" s="1"/>
  <c r="A9" i="23"/>
  <c r="A10" i="23"/>
  <c r="A11" i="23"/>
  <c r="A12" i="23"/>
  <c r="A13" i="23"/>
  <c r="A49" i="23"/>
  <c r="A65" i="23"/>
  <c r="F6" i="22"/>
  <c r="F7" i="22"/>
  <c r="F8" i="22"/>
  <c r="F9" i="22"/>
  <c r="F10" i="22"/>
  <c r="F11" i="22"/>
  <c r="F12" i="22"/>
  <c r="F13" i="22"/>
  <c r="F14" i="22"/>
  <c r="F15" i="22"/>
  <c r="E6" i="21"/>
  <c r="E7" i="21"/>
  <c r="E8" i="21"/>
  <c r="E9" i="21"/>
  <c r="E10" i="21"/>
  <c r="E11" i="21"/>
  <c r="E12" i="21"/>
  <c r="E13" i="21"/>
  <c r="E14" i="21"/>
  <c r="E15" i="21"/>
  <c r="E6" i="20"/>
  <c r="E7" i="20"/>
  <c r="E8" i="20"/>
  <c r="E9" i="20"/>
  <c r="E10" i="20"/>
  <c r="E11" i="20"/>
  <c r="E12" i="20"/>
  <c r="E13" i="20"/>
  <c r="E14" i="20"/>
  <c r="E15" i="20"/>
  <c r="I16" i="19"/>
  <c r="I25" i="19"/>
  <c r="I26" i="19"/>
  <c r="I27" i="19"/>
  <c r="I28" i="19"/>
  <c r="I29" i="19"/>
  <c r="I30" i="19"/>
  <c r="AF4" i="18"/>
  <c r="AF5" i="18"/>
  <c r="AF6" i="18"/>
  <c r="E7" i="18"/>
  <c r="E8" i="18"/>
  <c r="E9" i="18"/>
  <c r="E10" i="18"/>
  <c r="AF10" i="18"/>
  <c r="E11" i="18"/>
  <c r="B15" i="18"/>
  <c r="B16" i="18"/>
  <c r="C16" i="18"/>
  <c r="D16" i="18"/>
  <c r="E16" i="18"/>
  <c r="F16" i="18" s="1"/>
  <c r="F18" i="18" s="1"/>
  <c r="F19" i="18" s="1"/>
  <c r="F74" i="6" s="1"/>
  <c r="B17" i="18"/>
  <c r="C17" i="18"/>
  <c r="D17" i="18"/>
  <c r="E17" i="18"/>
  <c r="F17" i="18" s="1"/>
  <c r="AE21" i="18"/>
  <c r="AH21" i="18"/>
  <c r="AE22" i="18"/>
  <c r="B106" i="18"/>
  <c r="C106" i="18"/>
  <c r="G106" i="18"/>
  <c r="A107" i="18"/>
  <c r="B107" i="18"/>
  <c r="C107" i="18"/>
  <c r="G107" i="18"/>
  <c r="G109" i="18"/>
  <c r="B110" i="18"/>
  <c r="C110" i="18"/>
  <c r="G110" i="18"/>
  <c r="A111" i="18"/>
  <c r="C111" i="18"/>
  <c r="G111" i="18"/>
  <c r="A112" i="18"/>
  <c r="C112" i="18"/>
  <c r="G112" i="18"/>
  <c r="C113" i="18"/>
  <c r="G113" i="18"/>
  <c r="C114" i="18"/>
  <c r="G114" i="18"/>
  <c r="A116" i="18"/>
  <c r="B116" i="18"/>
  <c r="C116" i="18"/>
  <c r="A117" i="18"/>
  <c r="B117" i="18"/>
  <c r="C117" i="18"/>
  <c r="A118" i="18"/>
  <c r="B118" i="18"/>
  <c r="A119" i="18"/>
  <c r="B119" i="18"/>
  <c r="C119" i="18"/>
  <c r="A120" i="18"/>
  <c r="B120" i="18"/>
  <c r="C120" i="18"/>
  <c r="B121" i="18"/>
  <c r="C121" i="18"/>
  <c r="A122" i="18"/>
  <c r="B122" i="18"/>
  <c r="A123" i="18"/>
  <c r="B123" i="18"/>
  <c r="A124" i="18"/>
  <c r="B124" i="18"/>
  <c r="A125" i="18"/>
  <c r="B125" i="18"/>
  <c r="C125" i="18"/>
  <c r="A126" i="18"/>
  <c r="B126" i="18"/>
  <c r="C126" i="18"/>
  <c r="A127" i="18"/>
  <c r="B127" i="18"/>
  <c r="C127" i="18"/>
  <c r="A128" i="18"/>
  <c r="B128" i="18"/>
  <c r="C128" i="18"/>
  <c r="B129" i="18"/>
  <c r="C129" i="18"/>
  <c r="A130" i="18"/>
  <c r="B130" i="18"/>
  <c r="A131" i="18"/>
  <c r="B131" i="18"/>
  <c r="C131" i="18"/>
  <c r="A132" i="18"/>
  <c r="B132" i="18"/>
  <c r="C132" i="18"/>
  <c r="A133" i="18"/>
  <c r="B133" i="18"/>
  <c r="C133" i="18"/>
  <c r="A134" i="18"/>
  <c r="B134" i="18"/>
  <c r="C134" i="18"/>
  <c r="B135" i="18"/>
  <c r="C135" i="18"/>
  <c r="A136" i="18"/>
  <c r="B136" i="18"/>
  <c r="A137" i="18"/>
  <c r="B137" i="18"/>
  <c r="C137" i="18"/>
  <c r="A138" i="18"/>
  <c r="B138" i="18"/>
  <c r="C138" i="18"/>
  <c r="A139" i="18"/>
  <c r="B139" i="18"/>
  <c r="C139" i="18"/>
  <c r="B140" i="18"/>
  <c r="C140" i="18"/>
  <c r="A141" i="18"/>
  <c r="B141" i="18"/>
  <c r="A142" i="18"/>
  <c r="B142" i="18"/>
  <c r="C142" i="18"/>
  <c r="A143" i="18"/>
  <c r="B143" i="18"/>
  <c r="C143" i="18"/>
  <c r="A144" i="18"/>
  <c r="B144" i="18"/>
  <c r="C144" i="18"/>
  <c r="B145" i="18"/>
  <c r="C145" i="18"/>
  <c r="A146" i="18"/>
  <c r="B146" i="18"/>
  <c r="A147" i="18"/>
  <c r="B147" i="18"/>
  <c r="C147" i="18"/>
  <c r="A148" i="18"/>
  <c r="B148" i="18"/>
  <c r="C148" i="18"/>
  <c r="A149" i="18"/>
  <c r="B149" i="18"/>
  <c r="C149" i="18"/>
  <c r="A150" i="18"/>
  <c r="B150" i="18"/>
  <c r="C150" i="18"/>
  <c r="B151" i="18"/>
  <c r="C151" i="18"/>
  <c r="B152" i="18"/>
  <c r="C152" i="18"/>
  <c r="A154" i="18"/>
  <c r="B154" i="18"/>
  <c r="A155" i="18"/>
  <c r="B155" i="18"/>
  <c r="A156" i="18"/>
  <c r="B156" i="18"/>
  <c r="C156" i="18"/>
  <c r="A157" i="18"/>
  <c r="B157" i="18"/>
  <c r="C157" i="18"/>
  <c r="A158" i="18"/>
  <c r="B158" i="18"/>
  <c r="C158" i="18"/>
  <c r="B159" i="18"/>
  <c r="C159" i="18"/>
  <c r="B160" i="18"/>
  <c r="C160" i="18"/>
  <c r="A161" i="18"/>
  <c r="B161" i="18"/>
  <c r="A162" i="18"/>
  <c r="B162" i="18"/>
  <c r="A163" i="18"/>
  <c r="B163" i="18"/>
  <c r="C163" i="18"/>
  <c r="A164" i="18"/>
  <c r="B164" i="18"/>
  <c r="C164" i="18"/>
  <c r="A165" i="18"/>
  <c r="B165" i="18"/>
  <c r="C165" i="18"/>
  <c r="A166" i="18"/>
  <c r="B166" i="18"/>
  <c r="C166" i="18"/>
  <c r="A167" i="18"/>
  <c r="B167" i="18"/>
  <c r="C167" i="18"/>
  <c r="B168" i="18"/>
  <c r="C168" i="18"/>
  <c r="A169" i="18"/>
  <c r="B169" i="18"/>
  <c r="A170" i="18"/>
  <c r="B170" i="18"/>
  <c r="C170" i="18"/>
  <c r="A171" i="18"/>
  <c r="B171" i="18"/>
  <c r="C171" i="18"/>
  <c r="A172" i="18"/>
  <c r="B172" i="18"/>
  <c r="C172" i="18"/>
  <c r="A173" i="18"/>
  <c r="B173" i="18"/>
  <c r="C173" i="18"/>
  <c r="A174" i="18"/>
  <c r="B174" i="18"/>
  <c r="C174" i="18"/>
  <c r="A175" i="18"/>
  <c r="B175" i="18"/>
  <c r="C175" i="18"/>
  <c r="B176" i="18"/>
  <c r="C176" i="18"/>
  <c r="A177" i="18"/>
  <c r="B177" i="18"/>
  <c r="A178" i="18"/>
  <c r="B178" i="18"/>
  <c r="C178" i="18"/>
  <c r="A179" i="18"/>
  <c r="B179" i="18"/>
  <c r="C179" i="18"/>
  <c r="A180" i="18"/>
  <c r="B180" i="18"/>
  <c r="C180" i="18"/>
  <c r="A181" i="18"/>
  <c r="B181" i="18"/>
  <c r="C181" i="18"/>
  <c r="A182" i="18"/>
  <c r="B182" i="18"/>
  <c r="C182" i="18"/>
  <c r="A183" i="18"/>
  <c r="B183" i="18"/>
  <c r="C183" i="18"/>
  <c r="A184" i="18"/>
  <c r="B184" i="18"/>
  <c r="C184" i="18"/>
  <c r="A185" i="18"/>
  <c r="B185" i="18"/>
  <c r="C185" i="18"/>
  <c r="A186" i="18"/>
  <c r="B186" i="18"/>
  <c r="C186" i="18"/>
  <c r="B187" i="18"/>
  <c r="C187" i="18"/>
  <c r="A188" i="18"/>
  <c r="B188" i="18"/>
  <c r="A189" i="18"/>
  <c r="B189" i="18"/>
  <c r="C189" i="18"/>
  <c r="A190" i="18"/>
  <c r="B190" i="18"/>
  <c r="C190" i="18"/>
  <c r="A191" i="18"/>
  <c r="B191" i="18"/>
  <c r="C191" i="18"/>
  <c r="B192" i="18"/>
  <c r="C192" i="18"/>
  <c r="A193" i="18"/>
  <c r="B193" i="18"/>
  <c r="A194" i="18"/>
  <c r="B194" i="18"/>
  <c r="C194" i="18"/>
  <c r="A195" i="18"/>
  <c r="B195" i="18"/>
  <c r="C195" i="18"/>
  <c r="A196" i="18"/>
  <c r="B196" i="18"/>
  <c r="C196" i="18"/>
  <c r="B197" i="18"/>
  <c r="C197" i="18"/>
  <c r="A198" i="18"/>
  <c r="B198" i="18"/>
  <c r="A199" i="18"/>
  <c r="B199" i="18"/>
  <c r="C199" i="18"/>
  <c r="A200" i="18"/>
  <c r="B200" i="18"/>
  <c r="C200" i="18"/>
  <c r="B201" i="18"/>
  <c r="C201" i="18"/>
  <c r="A202" i="18"/>
  <c r="B202" i="18"/>
  <c r="A203" i="18"/>
  <c r="B203" i="18"/>
  <c r="C203" i="18"/>
  <c r="A204" i="18"/>
  <c r="B204" i="18"/>
  <c r="C204" i="18"/>
  <c r="A205" i="18"/>
  <c r="B205" i="18"/>
  <c r="C205" i="18"/>
  <c r="A206" i="18"/>
  <c r="B206" i="18"/>
  <c r="C206" i="18"/>
  <c r="A207" i="18"/>
  <c r="B207" i="18"/>
  <c r="C207" i="18"/>
  <c r="A208" i="18"/>
  <c r="B208" i="18"/>
  <c r="C208" i="18"/>
  <c r="B209" i="18"/>
  <c r="C209" i="18"/>
  <c r="A210" i="18"/>
  <c r="B210" i="18"/>
  <c r="A211" i="18"/>
  <c r="B211" i="18"/>
  <c r="C211" i="18"/>
  <c r="A212" i="18"/>
  <c r="B212" i="18"/>
  <c r="C212" i="18"/>
  <c r="A213" i="18"/>
  <c r="B213" i="18"/>
  <c r="C213" i="18"/>
  <c r="A214" i="18"/>
  <c r="B214" i="18"/>
  <c r="C214" i="18"/>
  <c r="A215" i="18"/>
  <c r="B215" i="18"/>
  <c r="A216" i="18"/>
  <c r="B216" i="18"/>
  <c r="C216" i="18"/>
  <c r="A217" i="18"/>
  <c r="B217" i="18"/>
  <c r="C217" i="18"/>
  <c r="A218" i="18"/>
  <c r="B218" i="18"/>
  <c r="C218" i="18"/>
  <c r="A219" i="18"/>
  <c r="B219" i="18"/>
  <c r="C219" i="18"/>
  <c r="B220" i="18"/>
  <c r="C220" i="18"/>
  <c r="B221" i="18"/>
  <c r="C221" i="18"/>
  <c r="B222" i="18"/>
  <c r="C222" i="18"/>
  <c r="AI4" i="17"/>
  <c r="AI5" i="17"/>
  <c r="AI6" i="17"/>
  <c r="K7" i="17"/>
  <c r="K8" i="17"/>
  <c r="K9" i="17"/>
  <c r="K10" i="17"/>
  <c r="AI10" i="17"/>
  <c r="M17" i="17"/>
  <c r="Q17" i="17" s="1"/>
  <c r="R17" i="17" s="1"/>
  <c r="N17" i="17" s="1"/>
  <c r="M18" i="17"/>
  <c r="Q18" i="17" s="1"/>
  <c r="R18" i="17" s="1"/>
  <c r="N18" i="17" s="1"/>
  <c r="I100" i="17"/>
  <c r="J100" i="17"/>
  <c r="A101" i="17"/>
  <c r="I101" i="17"/>
  <c r="J101" i="17"/>
  <c r="I104" i="17"/>
  <c r="J104" i="17"/>
  <c r="A105" i="17"/>
  <c r="J105" i="17"/>
  <c r="A106" i="17"/>
  <c r="J106" i="17"/>
  <c r="J107" i="17"/>
  <c r="J108" i="17"/>
  <c r="A110" i="17"/>
  <c r="I110" i="17"/>
  <c r="J110" i="17"/>
  <c r="A111" i="17"/>
  <c r="I111" i="17"/>
  <c r="J111" i="17"/>
  <c r="A112" i="17"/>
  <c r="I112" i="17"/>
  <c r="A113" i="17"/>
  <c r="I113" i="17"/>
  <c r="J113" i="17"/>
  <c r="A114" i="17"/>
  <c r="I114" i="17"/>
  <c r="J114" i="17"/>
  <c r="I115" i="17"/>
  <c r="J115" i="17"/>
  <c r="A116" i="17"/>
  <c r="I116" i="17"/>
  <c r="A117" i="17"/>
  <c r="I117" i="17"/>
  <c r="A118" i="17"/>
  <c r="I118" i="17"/>
  <c r="A119" i="17"/>
  <c r="I119" i="17"/>
  <c r="J119" i="17"/>
  <c r="A120" i="17"/>
  <c r="I120" i="17"/>
  <c r="J120" i="17"/>
  <c r="A121" i="17"/>
  <c r="I121" i="17"/>
  <c r="J121" i="17"/>
  <c r="A122" i="17"/>
  <c r="I122" i="17"/>
  <c r="J122" i="17"/>
  <c r="I123" i="17"/>
  <c r="J123" i="17"/>
  <c r="A124" i="17"/>
  <c r="I124" i="17"/>
  <c r="A125" i="17"/>
  <c r="I125" i="17"/>
  <c r="J125" i="17"/>
  <c r="A126" i="17"/>
  <c r="I126" i="17"/>
  <c r="J126" i="17"/>
  <c r="A127" i="17"/>
  <c r="I127" i="17"/>
  <c r="J127" i="17"/>
  <c r="A128" i="17"/>
  <c r="I128" i="17"/>
  <c r="J128" i="17"/>
  <c r="I129" i="17"/>
  <c r="J129" i="17"/>
  <c r="A130" i="17"/>
  <c r="I130" i="17"/>
  <c r="A131" i="17"/>
  <c r="I131" i="17"/>
  <c r="J131" i="17"/>
  <c r="A132" i="17"/>
  <c r="I132" i="17"/>
  <c r="J132" i="17"/>
  <c r="A133" i="17"/>
  <c r="I133" i="17"/>
  <c r="J133" i="17"/>
  <c r="I134" i="17"/>
  <c r="J134" i="17"/>
  <c r="A135" i="17"/>
  <c r="I135" i="17"/>
  <c r="A136" i="17"/>
  <c r="I136" i="17"/>
  <c r="J136" i="17"/>
  <c r="A137" i="17"/>
  <c r="I137" i="17"/>
  <c r="J137" i="17"/>
  <c r="A138" i="17"/>
  <c r="I138" i="17"/>
  <c r="J138" i="17"/>
  <c r="I139" i="17"/>
  <c r="J139" i="17"/>
  <c r="A140" i="17"/>
  <c r="I140" i="17"/>
  <c r="A141" i="17"/>
  <c r="I141" i="17"/>
  <c r="J141" i="17"/>
  <c r="A142" i="17"/>
  <c r="I142" i="17"/>
  <c r="J142" i="17"/>
  <c r="A143" i="17"/>
  <c r="I143" i="17"/>
  <c r="J143" i="17"/>
  <c r="A144" i="17"/>
  <c r="I144" i="17"/>
  <c r="J144" i="17"/>
  <c r="I145" i="17"/>
  <c r="J145" i="17"/>
  <c r="I146" i="17"/>
  <c r="J146" i="17"/>
  <c r="A148" i="17"/>
  <c r="I148" i="17"/>
  <c r="A149" i="17"/>
  <c r="I149" i="17"/>
  <c r="A150" i="17"/>
  <c r="I150" i="17"/>
  <c r="J150" i="17"/>
  <c r="A151" i="17"/>
  <c r="I151" i="17"/>
  <c r="J151" i="17"/>
  <c r="A152" i="17"/>
  <c r="I152" i="17"/>
  <c r="J152" i="17"/>
  <c r="I153" i="17"/>
  <c r="J153" i="17"/>
  <c r="I154" i="17"/>
  <c r="J154" i="17"/>
  <c r="A155" i="17"/>
  <c r="I155" i="17"/>
  <c r="A156" i="17"/>
  <c r="I156" i="17"/>
  <c r="A157" i="17"/>
  <c r="I157" i="17"/>
  <c r="J157" i="17"/>
  <c r="A158" i="17"/>
  <c r="I158" i="17"/>
  <c r="J158" i="17"/>
  <c r="A159" i="17"/>
  <c r="I159" i="17"/>
  <c r="J159" i="17"/>
  <c r="A160" i="17"/>
  <c r="I160" i="17"/>
  <c r="J160" i="17"/>
  <c r="A161" i="17"/>
  <c r="I161" i="17"/>
  <c r="J161" i="17"/>
  <c r="I162" i="17"/>
  <c r="J162" i="17"/>
  <c r="A163" i="17"/>
  <c r="I163" i="17"/>
  <c r="A164" i="17"/>
  <c r="I164" i="17"/>
  <c r="J164" i="17"/>
  <c r="A165" i="17"/>
  <c r="I165" i="17"/>
  <c r="J165" i="17"/>
  <c r="A166" i="17"/>
  <c r="I166" i="17"/>
  <c r="J166" i="17"/>
  <c r="A167" i="17"/>
  <c r="I167" i="17"/>
  <c r="J167" i="17"/>
  <c r="A168" i="17"/>
  <c r="I168" i="17"/>
  <c r="J168" i="17"/>
  <c r="A169" i="17"/>
  <c r="I169" i="17"/>
  <c r="J169" i="17"/>
  <c r="I170" i="17"/>
  <c r="J170" i="17"/>
  <c r="A171" i="17"/>
  <c r="I171" i="17"/>
  <c r="A172" i="17"/>
  <c r="I172" i="17"/>
  <c r="J172" i="17"/>
  <c r="A173" i="17"/>
  <c r="I173" i="17"/>
  <c r="J173" i="17"/>
  <c r="A174" i="17"/>
  <c r="I174" i="17"/>
  <c r="J174" i="17"/>
  <c r="A175" i="17"/>
  <c r="I175" i="17"/>
  <c r="J175" i="17"/>
  <c r="A176" i="17"/>
  <c r="I176" i="17"/>
  <c r="J176" i="17"/>
  <c r="A177" i="17"/>
  <c r="I177" i="17"/>
  <c r="J177" i="17"/>
  <c r="A178" i="17"/>
  <c r="I178" i="17"/>
  <c r="J178" i="17"/>
  <c r="A179" i="17"/>
  <c r="I179" i="17"/>
  <c r="J179" i="17"/>
  <c r="A180" i="17"/>
  <c r="I180" i="17"/>
  <c r="J180" i="17"/>
  <c r="I181" i="17"/>
  <c r="J181" i="17"/>
  <c r="A182" i="17"/>
  <c r="I182" i="17"/>
  <c r="A183" i="17"/>
  <c r="I183" i="17"/>
  <c r="J183" i="17"/>
  <c r="A184" i="17"/>
  <c r="I184" i="17"/>
  <c r="J184" i="17"/>
  <c r="A185" i="17"/>
  <c r="I185" i="17"/>
  <c r="J185" i="17"/>
  <c r="I186" i="17"/>
  <c r="J186" i="17"/>
  <c r="A187" i="17"/>
  <c r="I187" i="17"/>
  <c r="A188" i="17"/>
  <c r="I188" i="17"/>
  <c r="J188" i="17"/>
  <c r="A189" i="17"/>
  <c r="I189" i="17"/>
  <c r="J189" i="17"/>
  <c r="A190" i="17"/>
  <c r="I190" i="17"/>
  <c r="J190" i="17"/>
  <c r="I191" i="17"/>
  <c r="J191" i="17"/>
  <c r="A192" i="17"/>
  <c r="I192" i="17"/>
  <c r="A193" i="17"/>
  <c r="I193" i="17"/>
  <c r="J193" i="17"/>
  <c r="A194" i="17"/>
  <c r="I194" i="17"/>
  <c r="J194" i="17"/>
  <c r="I195" i="17"/>
  <c r="J195" i="17"/>
  <c r="A196" i="17"/>
  <c r="I196" i="17"/>
  <c r="A197" i="17"/>
  <c r="I197" i="17"/>
  <c r="J197" i="17"/>
  <c r="A198" i="17"/>
  <c r="I198" i="17"/>
  <c r="J198" i="17"/>
  <c r="A199" i="17"/>
  <c r="I199" i="17"/>
  <c r="J199" i="17"/>
  <c r="A200" i="17"/>
  <c r="I200" i="17"/>
  <c r="J200" i="17"/>
  <c r="A201" i="17"/>
  <c r="I201" i="17"/>
  <c r="J201" i="17"/>
  <c r="A202" i="17"/>
  <c r="I202" i="17"/>
  <c r="J202" i="17"/>
  <c r="I203" i="17"/>
  <c r="J203" i="17"/>
  <c r="A204" i="17"/>
  <c r="I204" i="17"/>
  <c r="A205" i="17"/>
  <c r="I205" i="17"/>
  <c r="J205" i="17"/>
  <c r="A206" i="17"/>
  <c r="I206" i="17"/>
  <c r="J206" i="17"/>
  <c r="A207" i="17"/>
  <c r="I207" i="17"/>
  <c r="J207" i="17"/>
  <c r="A208" i="17"/>
  <c r="I208" i="17"/>
  <c r="J208" i="17"/>
  <c r="A209" i="17"/>
  <c r="I209" i="17"/>
  <c r="A210" i="17"/>
  <c r="I210" i="17"/>
  <c r="J210" i="17"/>
  <c r="A211" i="17"/>
  <c r="I211" i="17"/>
  <c r="J211" i="17"/>
  <c r="A212" i="17"/>
  <c r="I212" i="17"/>
  <c r="J212" i="17"/>
  <c r="A213" i="17"/>
  <c r="I213" i="17"/>
  <c r="J213" i="17"/>
  <c r="I214" i="17"/>
  <c r="J214" i="17"/>
  <c r="I215" i="17"/>
  <c r="J215" i="17"/>
  <c r="I216" i="17"/>
  <c r="J216" i="17"/>
  <c r="D7" i="16"/>
  <c r="D8" i="16"/>
  <c r="D9" i="16"/>
  <c r="D10" i="16"/>
  <c r="D7" i="15"/>
  <c r="D8" i="15"/>
  <c r="D9" i="15"/>
  <c r="D10" i="15"/>
  <c r="D7" i="14"/>
  <c r="D8" i="14"/>
  <c r="D9" i="14"/>
  <c r="D10" i="14"/>
  <c r="D11" i="14"/>
  <c r="D7" i="13"/>
  <c r="D8" i="13"/>
  <c r="D9" i="13"/>
  <c r="D10" i="13"/>
  <c r="K14" i="13"/>
  <c r="D14" i="25" s="1"/>
  <c r="O14" i="13"/>
  <c r="K16" i="13"/>
  <c r="D15" i="25" s="1"/>
  <c r="F23" i="25" s="1"/>
  <c r="O16" i="13"/>
  <c r="K17" i="13"/>
  <c r="O17" i="13"/>
  <c r="P7" i="12"/>
  <c r="P8" i="12"/>
  <c r="P9" i="12"/>
  <c r="P10" i="12"/>
  <c r="P11" i="12"/>
  <c r="B18" i="12"/>
  <c r="B19" i="12"/>
  <c r="P20" i="12"/>
  <c r="R20" i="12" s="1"/>
  <c r="S20" i="12" s="1"/>
  <c r="P21" i="12"/>
  <c r="R21" i="12" s="1"/>
  <c r="S21" i="12" s="1"/>
  <c r="Q21" i="12" s="1"/>
  <c r="P22" i="12"/>
  <c r="R22" i="12" s="1"/>
  <c r="S22" i="12" s="1"/>
  <c r="Q22" i="12" s="1"/>
  <c r="P23" i="12"/>
  <c r="R23" i="12" s="1"/>
  <c r="S23" i="12" s="1"/>
  <c r="Q23" i="12" s="1"/>
  <c r="B24" i="12"/>
  <c r="P25" i="12"/>
  <c r="R25" i="12" s="1"/>
  <c r="S25" i="12" s="1"/>
  <c r="Q25" i="12" s="1"/>
  <c r="P26" i="12"/>
  <c r="R26" i="12" s="1"/>
  <c r="S26" i="12" s="1"/>
  <c r="Q26" i="12" s="1"/>
  <c r="P27" i="12"/>
  <c r="R27" i="12" s="1"/>
  <c r="S27" i="12" s="1"/>
  <c r="Q27" i="12" s="1"/>
  <c r="P28" i="12"/>
  <c r="R28" i="12" s="1"/>
  <c r="S28" i="12" s="1"/>
  <c r="Q28" i="12" s="1"/>
  <c r="P7" i="11"/>
  <c r="P8" i="11"/>
  <c r="P9" i="11"/>
  <c r="P10" i="11"/>
  <c r="P20" i="11"/>
  <c r="R20" i="11" s="1"/>
  <c r="S20" i="11" s="1"/>
  <c r="AC4" i="10"/>
  <c r="AC5" i="10"/>
  <c r="AC6" i="10"/>
  <c r="E7" i="10"/>
  <c r="E8" i="10"/>
  <c r="E9" i="10"/>
  <c r="E10" i="10"/>
  <c r="AC10" i="10"/>
  <c r="E11" i="10"/>
  <c r="A16" i="10"/>
  <c r="B16" i="10"/>
  <c r="A17" i="10"/>
  <c r="B17" i="10"/>
  <c r="B18" i="10"/>
  <c r="C18" i="10"/>
  <c r="D18" i="10"/>
  <c r="E18" i="10"/>
  <c r="F18" i="10" s="1"/>
  <c r="F81" i="10" s="1"/>
  <c r="B19" i="10"/>
  <c r="C19" i="10"/>
  <c r="D19" i="10"/>
  <c r="E19" i="10"/>
  <c r="F19" i="10" s="1"/>
  <c r="A21" i="10"/>
  <c r="B21" i="10"/>
  <c r="B22" i="10"/>
  <c r="C22" i="10"/>
  <c r="D22" i="10"/>
  <c r="E22" i="10"/>
  <c r="F22" i="10" s="1"/>
  <c r="B23" i="10"/>
  <c r="C23" i="10"/>
  <c r="D23" i="10"/>
  <c r="E23" i="10"/>
  <c r="F23" i="10" s="1"/>
  <c r="B24" i="10"/>
  <c r="C24" i="10"/>
  <c r="D24" i="10"/>
  <c r="E24" i="10"/>
  <c r="F24" i="10" s="1"/>
  <c r="A27" i="10"/>
  <c r="B27" i="10"/>
  <c r="B28" i="10"/>
  <c r="C28" i="10"/>
  <c r="D28" i="10"/>
  <c r="E28" i="10"/>
  <c r="F28" i="10" s="1"/>
  <c r="B29" i="10"/>
  <c r="C29" i="10"/>
  <c r="D29" i="10"/>
  <c r="E29" i="10"/>
  <c r="F29" i="10" s="1"/>
  <c r="B30" i="10"/>
  <c r="C30" i="10"/>
  <c r="D30" i="10"/>
  <c r="E30" i="10"/>
  <c r="F30" i="10" s="1"/>
  <c r="A32" i="10"/>
  <c r="B32" i="10"/>
  <c r="A33" i="10"/>
  <c r="B33" i="10"/>
  <c r="B34" i="10"/>
  <c r="C34" i="10"/>
  <c r="D34" i="10"/>
  <c r="E34" i="10"/>
  <c r="F34" i="10" s="1"/>
  <c r="B35" i="10"/>
  <c r="C35" i="10"/>
  <c r="D35" i="10"/>
  <c r="E35" i="10"/>
  <c r="F35" i="10" s="1"/>
  <c r="B36" i="10"/>
  <c r="C36" i="10"/>
  <c r="D36" i="10"/>
  <c r="E36" i="10"/>
  <c r="F36" i="10" s="1"/>
  <c r="B37" i="10"/>
  <c r="C37" i="10"/>
  <c r="D37" i="10"/>
  <c r="E37" i="10"/>
  <c r="F37" i="10" s="1"/>
  <c r="B38" i="10"/>
  <c r="C38" i="10"/>
  <c r="D38" i="10"/>
  <c r="E38" i="10"/>
  <c r="F38" i="10" s="1"/>
  <c r="A39" i="10"/>
  <c r="B39" i="10"/>
  <c r="B40" i="10"/>
  <c r="C40" i="10"/>
  <c r="D40" i="10"/>
  <c r="E40" i="10"/>
  <c r="F40" i="10" s="1"/>
  <c r="B41" i="10"/>
  <c r="C41" i="10"/>
  <c r="D41" i="10"/>
  <c r="E41" i="10"/>
  <c r="F41" i="10" s="1"/>
  <c r="A43" i="10"/>
  <c r="B43" i="10"/>
  <c r="C43" i="10"/>
  <c r="D43" i="10"/>
  <c r="E43" i="10"/>
  <c r="F43" i="10" s="1"/>
  <c r="A45" i="10"/>
  <c r="B45" i="10"/>
  <c r="C45" i="10"/>
  <c r="D45" i="10"/>
  <c r="E45" i="10"/>
  <c r="F45" i="10" s="1"/>
  <c r="A47" i="10"/>
  <c r="B47" i="10"/>
  <c r="B48" i="10"/>
  <c r="C48" i="10"/>
  <c r="D48" i="10"/>
  <c r="E48" i="10"/>
  <c r="F48" i="10" s="1"/>
  <c r="A50" i="10"/>
  <c r="B50" i="10"/>
  <c r="B51" i="10"/>
  <c r="C51" i="10"/>
  <c r="D51" i="10"/>
  <c r="E51" i="10"/>
  <c r="F51" i="10" s="1"/>
  <c r="B52" i="10"/>
  <c r="C52" i="10"/>
  <c r="D52" i="10"/>
  <c r="E52" i="10"/>
  <c r="F52" i="10" s="1"/>
  <c r="A54" i="10"/>
  <c r="B54" i="10"/>
  <c r="B55" i="10"/>
  <c r="C55" i="10"/>
  <c r="D55" i="10"/>
  <c r="E55" i="10"/>
  <c r="F55" i="10" s="1"/>
  <c r="B56" i="10"/>
  <c r="C56" i="10"/>
  <c r="D56" i="10"/>
  <c r="E56" i="10"/>
  <c r="F56" i="10" s="1"/>
  <c r="B57" i="10"/>
  <c r="C57" i="10"/>
  <c r="D57" i="10"/>
  <c r="E57" i="10"/>
  <c r="F57" i="10" s="1"/>
  <c r="B58" i="10"/>
  <c r="C58" i="10"/>
  <c r="D58" i="10"/>
  <c r="E58" i="10"/>
  <c r="F58" i="10" s="1"/>
  <c r="B59" i="10"/>
  <c r="C59" i="10"/>
  <c r="D59" i="10"/>
  <c r="E59" i="10"/>
  <c r="F59" i="10" s="1"/>
  <c r="B60" i="10"/>
  <c r="C60" i="10"/>
  <c r="D60" i="10"/>
  <c r="E60" i="10"/>
  <c r="F60" i="10" s="1"/>
  <c r="B63" i="10"/>
  <c r="B64" i="10"/>
  <c r="C64" i="10"/>
  <c r="D64" i="10"/>
  <c r="E64" i="10"/>
  <c r="F64" i="10" s="1"/>
  <c r="B65" i="10"/>
  <c r="C65" i="10"/>
  <c r="D65" i="10"/>
  <c r="E65" i="10"/>
  <c r="F65" i="10" s="1"/>
  <c r="B66" i="10"/>
  <c r="C66" i="10"/>
  <c r="D66" i="10"/>
  <c r="E66" i="10"/>
  <c r="F66" i="10" s="1"/>
  <c r="B67" i="10"/>
  <c r="C67" i="10"/>
  <c r="D67" i="10"/>
  <c r="E67" i="10"/>
  <c r="F67" i="10" s="1"/>
  <c r="A69" i="10"/>
  <c r="B69" i="10"/>
  <c r="B70" i="10"/>
  <c r="B71" i="10"/>
  <c r="C71" i="10"/>
  <c r="D71" i="10"/>
  <c r="E71" i="10"/>
  <c r="F71" i="10" s="1"/>
  <c r="A73" i="10"/>
  <c r="B73" i="10"/>
  <c r="A74" i="10"/>
  <c r="B74" i="10"/>
  <c r="C74" i="10"/>
  <c r="D74" i="10"/>
  <c r="E74" i="10"/>
  <c r="F74" i="10" s="1"/>
  <c r="A75" i="10"/>
  <c r="B75" i="10"/>
  <c r="A76" i="10"/>
  <c r="B76" i="10"/>
  <c r="C76" i="10"/>
  <c r="D76" i="10"/>
  <c r="E76" i="10"/>
  <c r="F76" i="10" s="1"/>
  <c r="A77" i="10"/>
  <c r="B77" i="10"/>
  <c r="C77" i="10"/>
  <c r="D77" i="10"/>
  <c r="E77" i="10"/>
  <c r="F77" i="10" s="1"/>
  <c r="A79" i="10"/>
  <c r="B79" i="10"/>
  <c r="B80" i="10"/>
  <c r="C80" i="10"/>
  <c r="D80" i="10"/>
  <c r="E80" i="10"/>
  <c r="F80" i="10" s="1"/>
  <c r="AM4" i="9"/>
  <c r="AM5" i="9"/>
  <c r="AM6" i="9"/>
  <c r="M7" i="9"/>
  <c r="M8" i="9"/>
  <c r="M9" i="9"/>
  <c r="M10" i="9"/>
  <c r="AM10" i="9"/>
  <c r="P21" i="9"/>
  <c r="M4" i="8"/>
  <c r="M5" i="8"/>
  <c r="M6" i="8"/>
  <c r="E7" i="8"/>
  <c r="E8" i="8"/>
  <c r="E9" i="8"/>
  <c r="E10" i="8"/>
  <c r="M10" i="8"/>
  <c r="E11" i="8"/>
  <c r="A16" i="8"/>
  <c r="B16" i="8"/>
  <c r="A17" i="8"/>
  <c r="B17" i="8"/>
  <c r="C17" i="8"/>
  <c r="D17" i="8"/>
  <c r="E17" i="8"/>
  <c r="F17" i="8" s="1"/>
  <c r="F56" i="8" s="1"/>
  <c r="A19" i="8"/>
  <c r="B19" i="8"/>
  <c r="C19" i="8"/>
  <c r="D19" i="8"/>
  <c r="E19" i="8"/>
  <c r="F19" i="8" s="1"/>
  <c r="A21" i="8"/>
  <c r="B21" i="8"/>
  <c r="A22" i="8"/>
  <c r="B22" i="8"/>
  <c r="C22" i="8"/>
  <c r="D22" i="8"/>
  <c r="E22" i="8"/>
  <c r="F22" i="8" s="1"/>
  <c r="A23" i="8"/>
  <c r="B23" i="8"/>
  <c r="C23" i="8"/>
  <c r="D23" i="8"/>
  <c r="E23" i="8"/>
  <c r="F23" i="8" s="1"/>
  <c r="A25" i="8"/>
  <c r="B25" i="8"/>
  <c r="A26" i="8"/>
  <c r="B26" i="8"/>
  <c r="C26" i="8"/>
  <c r="D26" i="8"/>
  <c r="E26" i="8"/>
  <c r="F26" i="8" s="1"/>
  <c r="A27" i="8"/>
  <c r="B27" i="8"/>
  <c r="C27" i="8"/>
  <c r="D27" i="8"/>
  <c r="E27" i="8"/>
  <c r="F27" i="8" s="1"/>
  <c r="A28" i="8"/>
  <c r="B28" i="8"/>
  <c r="C28" i="8"/>
  <c r="D28" i="8"/>
  <c r="E28" i="8"/>
  <c r="F28" i="8" s="1"/>
  <c r="A29" i="8"/>
  <c r="B29" i="8"/>
  <c r="C29" i="8"/>
  <c r="D29" i="8"/>
  <c r="E29" i="8"/>
  <c r="F29" i="8" s="1"/>
  <c r="A30" i="8"/>
  <c r="B30" i="8"/>
  <c r="C30" i="8"/>
  <c r="D30" i="8"/>
  <c r="E30" i="8"/>
  <c r="F30" i="8" s="1"/>
  <c r="A31" i="8"/>
  <c r="B31" i="8"/>
  <c r="C31" i="8"/>
  <c r="D31" i="8"/>
  <c r="E31" i="8"/>
  <c r="F31" i="8" s="1"/>
  <c r="A33" i="8"/>
  <c r="B33" i="8"/>
  <c r="A34" i="8"/>
  <c r="B34" i="8"/>
  <c r="C34" i="8"/>
  <c r="D34" i="8"/>
  <c r="E34" i="8"/>
  <c r="F34" i="8" s="1"/>
  <c r="A36" i="8"/>
  <c r="B36" i="8"/>
  <c r="A37" i="8"/>
  <c r="B37" i="8"/>
  <c r="C37" i="8"/>
  <c r="D37" i="8"/>
  <c r="E37" i="8"/>
  <c r="F37" i="8" s="1"/>
  <c r="A38" i="8"/>
  <c r="B38" i="8"/>
  <c r="C38" i="8"/>
  <c r="D38" i="8"/>
  <c r="E38" i="8"/>
  <c r="F38" i="8" s="1"/>
  <c r="A39" i="8"/>
  <c r="B39" i="8"/>
  <c r="C39" i="8"/>
  <c r="D39" i="8"/>
  <c r="E39" i="8"/>
  <c r="F39" i="8" s="1"/>
  <c r="A40" i="8"/>
  <c r="B40" i="8"/>
  <c r="C40" i="8"/>
  <c r="D40" i="8"/>
  <c r="E40" i="8"/>
  <c r="F40" i="8" s="1"/>
  <c r="A42" i="8"/>
  <c r="B42" i="8"/>
  <c r="A43" i="8"/>
  <c r="B43" i="8"/>
  <c r="C43" i="8"/>
  <c r="D43" i="8"/>
  <c r="E43" i="8"/>
  <c r="F43" i="8" s="1"/>
  <c r="A44" i="8"/>
  <c r="B44" i="8"/>
  <c r="C44" i="8"/>
  <c r="D44" i="8"/>
  <c r="E44" i="8"/>
  <c r="F44" i="8" s="1"/>
  <c r="A45" i="8"/>
  <c r="B45" i="8"/>
  <c r="C45" i="8"/>
  <c r="D45" i="8"/>
  <c r="E45" i="8"/>
  <c r="F45" i="8" s="1"/>
  <c r="A46" i="8"/>
  <c r="B46" i="8"/>
  <c r="C46" i="8"/>
  <c r="D46" i="8"/>
  <c r="E46" i="8"/>
  <c r="F46" i="8" s="1"/>
  <c r="A47" i="8"/>
  <c r="B47" i="8"/>
  <c r="C47" i="8"/>
  <c r="D47" i="8"/>
  <c r="E47" i="8"/>
  <c r="F47" i="8" s="1"/>
  <c r="A48" i="8"/>
  <c r="B48" i="8"/>
  <c r="C48" i="8"/>
  <c r="D48" i="8"/>
  <c r="E48" i="8"/>
  <c r="F48" i="8" s="1"/>
  <c r="A49" i="8"/>
  <c r="B49" i="8"/>
  <c r="C49" i="8"/>
  <c r="D49" i="8"/>
  <c r="E49" i="8"/>
  <c r="F49" i="8" s="1"/>
  <c r="A50" i="8"/>
  <c r="B50" i="8"/>
  <c r="C50" i="8"/>
  <c r="D50" i="8"/>
  <c r="E50" i="8"/>
  <c r="F50" i="8" s="1"/>
  <c r="A52" i="8"/>
  <c r="B52" i="8"/>
  <c r="B53" i="8"/>
  <c r="C53" i="8"/>
  <c r="D53" i="8"/>
  <c r="E53" i="8"/>
  <c r="F53" i="8" s="1"/>
  <c r="A54" i="8"/>
  <c r="B54" i="8"/>
  <c r="C54" i="8"/>
  <c r="D54" i="8"/>
  <c r="E54" i="8"/>
  <c r="F54" i="8" s="1"/>
  <c r="A55" i="8"/>
  <c r="B55" i="8"/>
  <c r="C55" i="8"/>
  <c r="D55" i="8"/>
  <c r="E55" i="8"/>
  <c r="F55" i="8" s="1"/>
  <c r="I7" i="7"/>
  <c r="I8" i="7"/>
  <c r="I9" i="7"/>
  <c r="I10" i="7"/>
  <c r="A21" i="7"/>
  <c r="Z1" i="6"/>
  <c r="B8" i="6"/>
  <c r="Z8" i="6"/>
  <c r="A7" i="6" s="1"/>
  <c r="B9" i="6"/>
  <c r="B10" i="6"/>
  <c r="B11" i="6"/>
  <c r="A17" i="6"/>
  <c r="B17" i="6"/>
  <c r="A18" i="6"/>
  <c r="B18" i="6"/>
  <c r="A19" i="6"/>
  <c r="B19" i="6"/>
  <c r="A20" i="6"/>
  <c r="B20" i="6"/>
  <c r="C20" i="6"/>
  <c r="D20" i="6"/>
  <c r="E20" i="6"/>
  <c r="F20" i="6" s="1"/>
  <c r="G20" i="6"/>
  <c r="A21" i="6"/>
  <c r="B21" i="6"/>
  <c r="C21" i="6"/>
  <c r="D21" i="6"/>
  <c r="E21" i="6"/>
  <c r="F21" i="6" s="1"/>
  <c r="G21" i="6"/>
  <c r="A23" i="6"/>
  <c r="B23" i="6"/>
  <c r="A24" i="6"/>
  <c r="B24" i="6"/>
  <c r="C24" i="6"/>
  <c r="D24" i="6"/>
  <c r="E24" i="6"/>
  <c r="F24" i="6" s="1"/>
  <c r="G24" i="6"/>
  <c r="A25" i="6"/>
  <c r="B25" i="6"/>
  <c r="C25" i="6"/>
  <c r="D25" i="6"/>
  <c r="E25" i="6"/>
  <c r="F25" i="6" s="1"/>
  <c r="G25" i="6"/>
  <c r="A27" i="6"/>
  <c r="B27" i="6"/>
  <c r="A28" i="6"/>
  <c r="B28" i="6"/>
  <c r="C28" i="6"/>
  <c r="D28" i="6"/>
  <c r="E28" i="6"/>
  <c r="F28" i="6" s="1"/>
  <c r="G28" i="6"/>
  <c r="A29" i="6"/>
  <c r="B29" i="6"/>
  <c r="C29" i="6"/>
  <c r="D29" i="6"/>
  <c r="E29" i="6"/>
  <c r="F29" i="6" s="1"/>
  <c r="G29" i="6"/>
  <c r="A31" i="6"/>
  <c r="B31" i="6"/>
  <c r="A32" i="6"/>
  <c r="B32" i="6"/>
  <c r="A33" i="6"/>
  <c r="B33" i="6"/>
  <c r="C33" i="6"/>
  <c r="D33" i="6"/>
  <c r="E33" i="6"/>
  <c r="F33" i="6" s="1"/>
  <c r="G33" i="6"/>
  <c r="A34" i="6"/>
  <c r="B34" i="6"/>
  <c r="C34" i="6"/>
  <c r="D34" i="6"/>
  <c r="E34" i="6"/>
  <c r="F34" i="6" s="1"/>
  <c r="G34" i="6"/>
  <c r="A36" i="6"/>
  <c r="B36" i="6"/>
  <c r="A37" i="6"/>
  <c r="B37" i="6"/>
  <c r="C37" i="6"/>
  <c r="D37" i="6"/>
  <c r="E37" i="6"/>
  <c r="F37" i="6" s="1"/>
  <c r="G37" i="6"/>
  <c r="A38" i="6"/>
  <c r="B38" i="6"/>
  <c r="C38" i="6"/>
  <c r="D38" i="6"/>
  <c r="E38" i="6"/>
  <c r="F38" i="6" s="1"/>
  <c r="G38" i="6"/>
  <c r="A39" i="6"/>
  <c r="B39" i="6"/>
  <c r="C39" i="6"/>
  <c r="D39" i="6"/>
  <c r="E39" i="6"/>
  <c r="F39" i="6" s="1"/>
  <c r="G39" i="6"/>
  <c r="A40" i="6"/>
  <c r="B40" i="6"/>
  <c r="C40" i="6"/>
  <c r="D40" i="6"/>
  <c r="E40" i="6"/>
  <c r="F40" i="6" s="1"/>
  <c r="G40" i="6"/>
  <c r="A41" i="6"/>
  <c r="B41" i="6"/>
  <c r="C41" i="6"/>
  <c r="D41" i="6"/>
  <c r="E41" i="6"/>
  <c r="F41" i="6" s="1"/>
  <c r="G41" i="6"/>
  <c r="A42" i="6"/>
  <c r="B42" i="6"/>
  <c r="C42" i="6"/>
  <c r="D42" i="6"/>
  <c r="E42" i="6"/>
  <c r="F42" i="6" s="1"/>
  <c r="G42" i="6"/>
  <c r="A44" i="6"/>
  <c r="B44" i="6"/>
  <c r="A45" i="6"/>
  <c r="B45" i="6"/>
  <c r="C45" i="6"/>
  <c r="D45" i="6"/>
  <c r="E45" i="6"/>
  <c r="F45" i="6" s="1"/>
  <c r="G45" i="6"/>
  <c r="A47" i="6"/>
  <c r="B47" i="6"/>
  <c r="A48" i="6"/>
  <c r="B48" i="6"/>
  <c r="C48" i="6"/>
  <c r="D48" i="6"/>
  <c r="E48" i="6"/>
  <c r="F48" i="6" s="1"/>
  <c r="G48" i="6"/>
  <c r="A49" i="6"/>
  <c r="B49" i="6"/>
  <c r="C49" i="6"/>
  <c r="D49" i="6"/>
  <c r="E49" i="6"/>
  <c r="F49" i="6" s="1"/>
  <c r="G49" i="6"/>
  <c r="A50" i="6"/>
  <c r="B50" i="6"/>
  <c r="C50" i="6"/>
  <c r="D50" i="6"/>
  <c r="E50" i="6"/>
  <c r="F50" i="6" s="1"/>
  <c r="G50" i="6"/>
  <c r="A51" i="6"/>
  <c r="B51" i="6"/>
  <c r="C51" i="6"/>
  <c r="D51" i="6"/>
  <c r="E51" i="6"/>
  <c r="F51" i="6" s="1"/>
  <c r="G51" i="6"/>
  <c r="A53" i="6"/>
  <c r="B53" i="6"/>
  <c r="A54" i="6"/>
  <c r="B54" i="6"/>
  <c r="C54" i="6"/>
  <c r="D54" i="6"/>
  <c r="E54" i="6"/>
  <c r="F54" i="6" s="1"/>
  <c r="G54" i="6"/>
  <c r="A55" i="6"/>
  <c r="B55" i="6"/>
  <c r="C55" i="6"/>
  <c r="D55" i="6"/>
  <c r="E55" i="6"/>
  <c r="F55" i="6" s="1"/>
  <c r="G55" i="6"/>
  <c r="A56" i="6"/>
  <c r="B56" i="6"/>
  <c r="C56" i="6"/>
  <c r="D56" i="6"/>
  <c r="E56" i="6"/>
  <c r="F56" i="6" s="1"/>
  <c r="G56" i="6"/>
  <c r="A57" i="6"/>
  <c r="B57" i="6"/>
  <c r="A58" i="6"/>
  <c r="B58" i="6"/>
  <c r="C58" i="6"/>
  <c r="D58" i="6"/>
  <c r="E58" i="6"/>
  <c r="F58" i="6" s="1"/>
  <c r="G58" i="6"/>
  <c r="A59" i="6"/>
  <c r="B59" i="6"/>
  <c r="C59" i="6"/>
  <c r="D59" i="6"/>
  <c r="E59" i="6"/>
  <c r="F59" i="6" s="1"/>
  <c r="G59" i="6"/>
  <c r="A60" i="6"/>
  <c r="B60" i="6"/>
  <c r="C60" i="6"/>
  <c r="D60" i="6"/>
  <c r="E60" i="6"/>
  <c r="F60" i="6" s="1"/>
  <c r="G60" i="6"/>
  <c r="A61" i="6"/>
  <c r="B61" i="6"/>
  <c r="C61" i="6"/>
  <c r="D61" i="6"/>
  <c r="E61" i="6"/>
  <c r="F61" i="6" s="1"/>
  <c r="G61" i="6"/>
  <c r="A62" i="6"/>
  <c r="B62" i="6"/>
  <c r="C62" i="6"/>
  <c r="D62" i="6"/>
  <c r="E62" i="6"/>
  <c r="F62" i="6" s="1"/>
  <c r="G62" i="6"/>
  <c r="A65" i="6"/>
  <c r="B65" i="6"/>
  <c r="B66" i="6"/>
  <c r="C66" i="6"/>
  <c r="D66" i="6"/>
  <c r="E66" i="6"/>
  <c r="F66" i="6" s="1"/>
  <c r="G66" i="6"/>
  <c r="B67" i="6"/>
  <c r="B68" i="6"/>
  <c r="C68" i="6"/>
  <c r="D68" i="6"/>
  <c r="E68" i="6"/>
  <c r="F68" i="6" s="1"/>
  <c r="G68" i="6"/>
  <c r="B69" i="6"/>
  <c r="C69" i="6"/>
  <c r="D69" i="6"/>
  <c r="E69" i="6"/>
  <c r="F69" i="6" s="1"/>
  <c r="G69" i="6"/>
  <c r="Q74" i="6"/>
  <c r="T74" i="6"/>
  <c r="T75" i="6" s="1"/>
  <c r="Q75" i="6"/>
  <c r="Q77" i="6"/>
  <c r="B81" i="6"/>
  <c r="B82" i="6"/>
  <c r="E82" i="6"/>
  <c r="E83" i="6"/>
  <c r="AJ1" i="5"/>
  <c r="C8" i="5"/>
  <c r="AJ8" i="5"/>
  <c r="A7" i="5" s="1"/>
  <c r="A7" i="13" s="1"/>
  <c r="C9" i="5"/>
  <c r="C10" i="5"/>
  <c r="B10" i="14" s="1"/>
  <c r="C11" i="5"/>
  <c r="N23" i="5"/>
  <c r="Q24" i="5"/>
  <c r="Q25" i="5"/>
  <c r="Q26" i="5"/>
  <c r="Q27" i="5"/>
  <c r="Q28" i="5"/>
  <c r="Q29" i="5"/>
  <c r="Q30" i="5"/>
  <c r="Q31" i="5"/>
  <c r="Q32" i="5"/>
  <c r="Q33" i="5"/>
  <c r="Q34" i="5"/>
  <c r="Q35" i="5"/>
  <c r="Q36" i="5"/>
  <c r="Q37" i="5"/>
  <c r="B73" i="5"/>
  <c r="B74" i="5"/>
  <c r="M74" i="5"/>
  <c r="M75" i="5"/>
  <c r="I6" i="4"/>
  <c r="K6" i="4" s="1"/>
  <c r="H39" i="23" s="1"/>
  <c r="L6" i="4"/>
  <c r="AJ2" i="5" s="1"/>
  <c r="M6" i="4"/>
  <c r="N6" i="4" s="1"/>
  <c r="AA6" i="4"/>
  <c r="B7" i="4"/>
  <c r="L8" i="4"/>
  <c r="B9" i="4"/>
  <c r="A6" i="6" s="1"/>
  <c r="B14" i="4"/>
  <c r="B15" i="4"/>
  <c r="H31" i="4"/>
  <c r="G31" i="4" s="1"/>
  <c r="N65" i="5" l="1"/>
  <c r="N67" i="5" s="1"/>
  <c r="R21" i="9"/>
  <c r="S21" i="9" s="1"/>
  <c r="Q21" i="9" s="1"/>
  <c r="P95" i="9"/>
  <c r="H19" i="19"/>
  <c r="I19" i="19" s="1"/>
  <c r="R37" i="5"/>
  <c r="O37" i="5" s="1"/>
  <c r="R25" i="5"/>
  <c r="O25" i="5" s="1"/>
  <c r="R34" i="5"/>
  <c r="O34" i="5" s="1"/>
  <c r="R30" i="5"/>
  <c r="O30" i="5" s="1"/>
  <c r="R26" i="5"/>
  <c r="O26" i="5" s="1"/>
  <c r="R33" i="5"/>
  <c r="O33" i="5" s="1"/>
  <c r="R36" i="5"/>
  <c r="O36" i="5" s="1"/>
  <c r="R32" i="5"/>
  <c r="O32" i="5" s="1"/>
  <c r="R28" i="5"/>
  <c r="O28" i="5" s="1"/>
  <c r="R35" i="5"/>
  <c r="O35" i="5" s="1"/>
  <c r="R31" i="5"/>
  <c r="O31" i="5" s="1"/>
  <c r="R29" i="5"/>
  <c r="O29" i="5" s="1"/>
  <c r="R27" i="5"/>
  <c r="O27" i="5" s="1"/>
  <c r="R24" i="5"/>
  <c r="O24" i="5" s="1"/>
  <c r="A1" i="12"/>
  <c r="A1" i="17"/>
  <c r="A98" i="17" s="1"/>
  <c r="A1" i="11"/>
  <c r="K31" i="25"/>
  <c r="Q23" i="5"/>
  <c r="O33" i="25"/>
  <c r="O32" i="25"/>
  <c r="O37" i="25"/>
  <c r="T76" i="6"/>
  <c r="F36" i="24"/>
  <c r="F18" i="24" s="1"/>
  <c r="O35" i="25"/>
  <c r="P22" i="11"/>
  <c r="D20" i="15" s="1"/>
  <c r="E16" i="21"/>
  <c r="E53" i="23"/>
  <c r="E16" i="20"/>
  <c r="F16" i="22"/>
  <c r="B26" i="24"/>
  <c r="J37" i="25"/>
  <c r="J35" i="25"/>
  <c r="J33" i="25"/>
  <c r="O31" i="25"/>
  <c r="I39" i="25" s="1"/>
  <c r="M20" i="17"/>
  <c r="F35" i="24"/>
  <c r="F16" i="24" s="1"/>
  <c r="P30" i="12"/>
  <c r="H29" i="19" s="1"/>
  <c r="K36" i="25"/>
  <c r="K34" i="25"/>
  <c r="K32" i="25"/>
  <c r="B15" i="23"/>
  <c r="A3" i="15"/>
  <c r="A3" i="7"/>
  <c r="A3" i="9"/>
  <c r="Z2" i="6"/>
  <c r="Z2" i="23"/>
  <c r="Q20" i="12"/>
  <c r="Q31" i="12" s="1"/>
  <c r="S30" i="12"/>
  <c r="A6" i="5"/>
  <c r="A6" i="17" s="1"/>
  <c r="A103" i="17" s="1"/>
  <c r="Q20" i="11"/>
  <c r="Q23" i="11" s="1"/>
  <c r="S22" i="11"/>
  <c r="N21" i="17"/>
  <c r="O36" i="25"/>
  <c r="O34" i="25"/>
  <c r="F33" i="25"/>
  <c r="F15" i="25" s="1"/>
  <c r="F18" i="25" s="1"/>
  <c r="H21" i="19"/>
  <c r="I21" i="19" s="1"/>
  <c r="F37" i="24"/>
  <c r="F38" i="24" s="1"/>
  <c r="F17" i="24" s="1"/>
  <c r="F19" i="24" s="1"/>
  <c r="O18" i="13"/>
  <c r="F71" i="6"/>
  <c r="B77" i="6"/>
  <c r="U1" i="6"/>
  <c r="U2" i="6" s="1"/>
  <c r="K18" i="13"/>
  <c r="C42" i="19"/>
  <c r="B27" i="11"/>
  <c r="B60" i="8"/>
  <c r="B25" i="18"/>
  <c r="B25" i="14"/>
  <c r="B25" i="13"/>
  <c r="D100" i="9"/>
  <c r="B112" i="7"/>
  <c r="B47" i="23"/>
  <c r="E24" i="17"/>
  <c r="B35" i="12"/>
  <c r="B33" i="16"/>
  <c r="B33" i="15"/>
  <c r="B85" i="10"/>
  <c r="D33" i="16"/>
  <c r="D33" i="15"/>
  <c r="F42" i="19"/>
  <c r="O27" i="11"/>
  <c r="E86" i="10"/>
  <c r="C25" i="18"/>
  <c r="D25" i="14"/>
  <c r="D25" i="13"/>
  <c r="E61" i="8"/>
  <c r="F47" i="23"/>
  <c r="J24" i="17"/>
  <c r="O35" i="12"/>
  <c r="O101" i="9"/>
  <c r="J113" i="7"/>
  <c r="D18" i="25"/>
  <c r="F22" i="25"/>
  <c r="B6" i="23"/>
  <c r="B46" i="23"/>
  <c r="E23" i="17"/>
  <c r="B34" i="12"/>
  <c r="D99" i="9"/>
  <c r="B111" i="7"/>
  <c r="B32" i="16"/>
  <c r="B32" i="15"/>
  <c r="C41" i="19"/>
  <c r="B26" i="11"/>
  <c r="B84" i="10"/>
  <c r="B24" i="18"/>
  <c r="B24" i="14"/>
  <c r="B24" i="13"/>
  <c r="B59" i="8"/>
  <c r="B9" i="18"/>
  <c r="B112" i="18" s="1"/>
  <c r="B9" i="13"/>
  <c r="B9" i="12"/>
  <c r="B9" i="10"/>
  <c r="B9" i="11"/>
  <c r="C9" i="9"/>
  <c r="C9" i="7"/>
  <c r="B9" i="14"/>
  <c r="B9" i="8"/>
  <c r="I9" i="17"/>
  <c r="I106" i="17" s="1"/>
  <c r="B9" i="16"/>
  <c r="B9" i="15"/>
  <c r="C24" i="18"/>
  <c r="D24" i="14"/>
  <c r="D24" i="13"/>
  <c r="E85" i="10"/>
  <c r="F46" i="23"/>
  <c r="J23" i="17"/>
  <c r="O34" i="12"/>
  <c r="E60" i="8"/>
  <c r="D32" i="16"/>
  <c r="D32" i="15"/>
  <c r="O100" i="9"/>
  <c r="J112" i="7"/>
  <c r="F41" i="19"/>
  <c r="O26" i="11"/>
  <c r="I11" i="17"/>
  <c r="I108" i="17" s="1"/>
  <c r="B11" i="13"/>
  <c r="B11" i="12"/>
  <c r="B11" i="18"/>
  <c r="B114" i="18" s="1"/>
  <c r="B11" i="11"/>
  <c r="B11" i="10"/>
  <c r="C11" i="7"/>
  <c r="B11" i="14"/>
  <c r="C11" i="9"/>
  <c r="B11" i="16"/>
  <c r="B11" i="15"/>
  <c r="B11" i="8"/>
  <c r="B8" i="14"/>
  <c r="B8" i="8"/>
  <c r="G39" i="19"/>
  <c r="I8" i="17"/>
  <c r="I105" i="17" s="1"/>
  <c r="B8" i="16"/>
  <c r="B8" i="15"/>
  <c r="B8" i="18"/>
  <c r="B111" i="18" s="1"/>
  <c r="B8" i="13"/>
  <c r="B8" i="12"/>
  <c r="B8" i="10"/>
  <c r="D4" i="25"/>
  <c r="F44" i="23"/>
  <c r="B8" i="11"/>
  <c r="C8" i="9"/>
  <c r="C8" i="7"/>
  <c r="C10" i="7"/>
  <c r="C10" i="9"/>
  <c r="A7" i="10"/>
  <c r="B10" i="11"/>
  <c r="A7" i="15"/>
  <c r="A7" i="16"/>
  <c r="A7" i="18"/>
  <c r="A110" i="18" s="1"/>
  <c r="F72" i="6"/>
  <c r="B10" i="10"/>
  <c r="B10" i="12"/>
  <c r="B10" i="13"/>
  <c r="A7" i="14"/>
  <c r="A7" i="17"/>
  <c r="A104" i="17" s="1"/>
  <c r="B10" i="18"/>
  <c r="B113" i="18" s="1"/>
  <c r="A7" i="7"/>
  <c r="A7" i="8"/>
  <c r="A7" i="11"/>
  <c r="B10" i="15"/>
  <c r="B10" i="16"/>
  <c r="I10" i="17"/>
  <c r="I107" i="17" s="1"/>
  <c r="B10" i="8"/>
  <c r="A7" i="9"/>
  <c r="A7" i="12"/>
  <c r="A1" i="6"/>
  <c r="A1" i="13"/>
  <c r="A1" i="15"/>
  <c r="A1" i="16"/>
  <c r="A1" i="18"/>
  <c r="A104" i="18" s="1"/>
  <c r="A2" i="19"/>
  <c r="A1" i="5"/>
  <c r="A1" i="9"/>
  <c r="A1" i="7"/>
  <c r="A1" i="8"/>
  <c r="A1" i="10"/>
  <c r="A1" i="23"/>
  <c r="A1" i="14"/>
  <c r="A3" i="8"/>
  <c r="A3" i="12"/>
  <c r="A3" i="5"/>
  <c r="A3" i="6"/>
  <c r="A3" i="10"/>
  <c r="A3" i="11"/>
  <c r="A3" i="17"/>
  <c r="A100" i="17" s="1"/>
  <c r="C12" i="19"/>
  <c r="A3" i="13"/>
  <c r="A3" i="14"/>
  <c r="A38" i="25"/>
  <c r="A3" i="16"/>
  <c r="A3" i="18"/>
  <c r="A106" i="18" s="1"/>
  <c r="D22" i="15" l="1"/>
  <c r="H22" i="19"/>
  <c r="I22" i="19" s="1"/>
  <c r="S95" i="9"/>
  <c r="R23" i="5"/>
  <c r="O23" i="5" s="1"/>
  <c r="O65" i="5" s="1"/>
  <c r="N68" i="5" s="1"/>
  <c r="Q96" i="9"/>
  <c r="H28" i="19"/>
  <c r="I41" i="25"/>
  <c r="F73" i="6"/>
  <c r="F75" i="6" s="1"/>
  <c r="Q76" i="6" s="1"/>
  <c r="A6" i="12"/>
  <c r="A6" i="10"/>
  <c r="A6" i="7"/>
  <c r="A6" i="13"/>
  <c r="A6" i="11"/>
  <c r="A6" i="16"/>
  <c r="A6" i="8"/>
  <c r="A6" i="15"/>
  <c r="A6" i="18"/>
  <c r="A109" i="18" s="1"/>
  <c r="A6" i="9"/>
  <c r="A6" i="14"/>
  <c r="I40" i="25"/>
  <c r="H26" i="19"/>
  <c r="H30" i="19"/>
  <c r="D26" i="15"/>
  <c r="D16" i="15"/>
  <c r="D7" i="25" s="1"/>
  <c r="F7" i="25" s="1"/>
  <c r="H23" i="19"/>
  <c r="I23" i="19" s="1"/>
  <c r="H20" i="19"/>
  <c r="I20" i="19" s="1"/>
  <c r="H27" i="19"/>
  <c r="D18" i="15"/>
  <c r="F50" i="23"/>
  <c r="B53" i="23"/>
  <c r="B51" i="23"/>
  <c r="B52" i="23"/>
  <c r="B54" i="23"/>
  <c r="C50" i="23"/>
  <c r="H16" i="19"/>
  <c r="H25" i="19"/>
  <c r="H15" i="19"/>
  <c r="I15" i="19" s="1"/>
  <c r="H18" i="19"/>
  <c r="I18" i="19" s="1"/>
  <c r="AG6" i="23"/>
  <c r="AG9" i="23"/>
  <c r="AG7" i="23"/>
  <c r="AG8" i="23" s="1"/>
  <c r="D17" i="13" l="1"/>
  <c r="Q95" i="9"/>
  <c r="AE1" i="5"/>
  <c r="AE2" i="5" s="1"/>
  <c r="D15" i="13"/>
  <c r="D7" i="24"/>
  <c r="F7" i="24" s="1"/>
  <c r="D20" i="25"/>
  <c r="F20" i="25" s="1"/>
  <c r="D8" i="24"/>
  <c r="F8" i="24" s="1"/>
  <c r="D8" i="25"/>
  <c r="F8" i="25" s="1"/>
  <c r="B41" i="23"/>
  <c r="K19" i="19"/>
  <c r="D16" i="16" s="1"/>
  <c r="K23" i="19"/>
  <c r="D26" i="16" s="1"/>
  <c r="K18" i="19"/>
  <c r="K22" i="19"/>
  <c r="D22" i="16" s="1"/>
  <c r="K21" i="19"/>
  <c r="D20" i="16" s="1"/>
  <c r="K20" i="19"/>
  <c r="D18" i="13" l="1"/>
  <c r="D24" i="15" s="1"/>
  <c r="I17" i="13"/>
  <c r="M17" i="13" s="1"/>
  <c r="H11" i="24"/>
  <c r="D11" i="24" s="1"/>
  <c r="F11" i="24" s="1"/>
  <c r="D14" i="15"/>
  <c r="D14" i="14"/>
  <c r="D14" i="24" s="1"/>
  <c r="D14" i="16"/>
  <c r="D16" i="14"/>
  <c r="D18" i="16"/>
  <c r="D6" i="25" l="1"/>
  <c r="AF3" i="18"/>
  <c r="AF7" i="18" s="1"/>
  <c r="D28" i="15"/>
  <c r="AC3" i="10"/>
  <c r="AC7" i="10" s="1"/>
  <c r="M3" i="8"/>
  <c r="M7" i="8" s="1"/>
  <c r="D6" i="24"/>
  <c r="AI3" i="17"/>
  <c r="AI7" i="17" s="1"/>
  <c r="AM3" i="9"/>
  <c r="AM7" i="9" s="1"/>
  <c r="D18" i="14"/>
  <c r="D24" i="16" s="1"/>
  <c r="D28" i="16" s="1"/>
  <c r="AB17" i="23" s="1"/>
  <c r="D15" i="24"/>
  <c r="L25" i="24" s="1"/>
  <c r="K25" i="24" s="1"/>
  <c r="B25" i="24" s="1"/>
  <c r="L24" i="24"/>
  <c r="K24" i="24" s="1"/>
  <c r="B24" i="24" s="1"/>
  <c r="F6" i="24" l="1"/>
  <c r="F10" i="24" s="1"/>
  <c r="D10" i="24"/>
  <c r="D12" i="24" s="1"/>
  <c r="D10" i="25"/>
  <c r="F6" i="25"/>
  <c r="F10" i="25" s="1"/>
  <c r="F35" i="25"/>
  <c r="F36" i="25" s="1"/>
  <c r="F16" i="25" s="1"/>
  <c r="D19" i="24"/>
  <c r="A1" i="26"/>
  <c r="D20" i="24" l="1"/>
  <c r="F12" i="25"/>
  <c r="F19" i="25"/>
  <c r="D12" i="25"/>
  <c r="D19" i="25"/>
  <c r="F12" i="24"/>
  <c r="F20" i="24"/>
  <c r="A7" i="26"/>
  <c r="B7" i="26" s="1"/>
  <c r="D7" i="26" s="1"/>
  <c r="A11" i="26"/>
  <c r="B11" i="26" s="1"/>
  <c r="D11" i="26" s="1"/>
  <c r="A10" i="26"/>
  <c r="B10" i="26" s="1"/>
  <c r="D10" i="26" s="1"/>
  <c r="A6" i="26"/>
  <c r="B6" i="26" s="1"/>
  <c r="A9" i="26"/>
  <c r="B9" i="26" s="1"/>
  <c r="D9" i="26" s="1"/>
  <c r="A8" i="26"/>
  <c r="B8" i="26" s="1"/>
  <c r="D8" i="26" s="1"/>
  <c r="A4" i="26" l="1"/>
  <c r="AC17" i="23" s="1"/>
  <c r="B17" i="2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tc={A4DB096C-D594-4369-9765-562E000A4D23}</author>
  </authors>
  <commentList>
    <comment ref="J54" authorId="0" shapeId="0" xr:uid="{A4DB096C-D594-4369-9765-562E000A4D23}">
      <text>
        <t xml:space="preserve">[Threaded comment]
Your version of Excel allows you to read this threaded comment; however, any edits to it will get removed if the file is opened in a newer version of Excel. Learn more: https://go.microsoft.com/fwlink/?linkid=870924
Comment:
    6900013884
</t>
      </text>
    </comment>
  </commentList>
</comments>
</file>

<file path=xl/sharedStrings.xml><?xml version="1.0" encoding="utf-8"?>
<sst xmlns="http://schemas.openxmlformats.org/spreadsheetml/2006/main" count="1666" uniqueCount="756">
  <si>
    <t>Multi-Package Discount(s) offered at sl. No. 5 will not get automatically accounted for in the respective items of the Schedules. The same shall be worked out saparately for evaluation.</t>
  </si>
  <si>
    <t>B) CENTRAL SALES TAX</t>
  </si>
  <si>
    <t>C) VAT</t>
  </si>
  <si>
    <t xml:space="preserve">D) ENTRY TAX / OCTROI </t>
  </si>
  <si>
    <t xml:space="preserve">E) OTHERS </t>
  </si>
  <si>
    <t>F)    TOTAL TAXES &amp; DUTIES</t>
  </si>
  <si>
    <t xml:space="preserve">Excise Duty </t>
  </si>
  <si>
    <t xml:space="preserve">CST </t>
  </si>
  <si>
    <t xml:space="preserve">VAT </t>
  </si>
  <si>
    <t>Entry Tax/ Octroi</t>
  </si>
  <si>
    <t>With regard to Entry Tax, it may be  mentioned that the substations covered under the subject pacakge falls in State of MP, where an entry tax @ 2% of Purchase Price is applicable. In view of the above, the taxes and duties inter-alia including entry tax applicable for the bids are calculated :</t>
  </si>
  <si>
    <t>Excise Duty, as applicable on (a) above at the rate :</t>
  </si>
  <si>
    <t>Amount on which Sales Tax is applicable</t>
  </si>
  <si>
    <t>CST, as applicable on (a) + ED (b) above at the rate :</t>
  </si>
  <si>
    <t>VAT, as applicable on (a) + ED (b) above at the rate :</t>
  </si>
  <si>
    <t>Others [……………………………………………]</t>
  </si>
  <si>
    <t>g)</t>
  </si>
  <si>
    <t>h)</t>
  </si>
  <si>
    <t>Entry Tax, as applicable on (e) above at the rate :</t>
  </si>
  <si>
    <t>Spec. No.</t>
  </si>
  <si>
    <t>Total Erection Price (A+B)</t>
  </si>
  <si>
    <t xml:space="preserve">Sub-Total (I) </t>
  </si>
  <si>
    <t>TOTAL TEST CHARGES (I)</t>
  </si>
  <si>
    <t>(SCHEDULE OF RATES AND PRICES)</t>
  </si>
  <si>
    <t>(SCHEDULE OF RATES AND PRICES )</t>
  </si>
  <si>
    <t>(SUMMARY OF TAXES &amp; DUTIES APPLICABLE ON PLANT &amp; EQUIPMENT)</t>
  </si>
  <si>
    <t>Letter of Discount</t>
  </si>
  <si>
    <t>LETTER OF DISCOUNT</t>
  </si>
  <si>
    <t>Subject  :</t>
  </si>
  <si>
    <t>Dear Sir</t>
  </si>
  <si>
    <t>With reference to the subject tender, we hereby offer unconditional discount on the prices quoted by us as per details given here below :</t>
  </si>
  <si>
    <t>Eq Weightage of Rs/ %</t>
  </si>
  <si>
    <t>Final Discount Factor</t>
  </si>
  <si>
    <t>In Rs.</t>
  </si>
  <si>
    <t>Schedule-2 : Freight &amp; Insurance</t>
  </si>
  <si>
    <t>Schedule-3 : Erection Charges</t>
  </si>
  <si>
    <t>In Percent (%)</t>
  </si>
  <si>
    <t>Please consider this letter of discount as the integral part of our price bid.</t>
  </si>
  <si>
    <t>Details of Octroi</t>
  </si>
  <si>
    <t>Sl No.</t>
  </si>
  <si>
    <t>Description of Items</t>
  </si>
  <si>
    <t>Rate of Octroi</t>
  </si>
  <si>
    <t>Octroi</t>
  </si>
  <si>
    <t>(1)</t>
  </si>
  <si>
    <t>(2)</t>
  </si>
  <si>
    <t>(3)</t>
  </si>
  <si>
    <t>(4)</t>
  </si>
  <si>
    <t>(5) =(3) x (4)</t>
  </si>
  <si>
    <t>Total</t>
  </si>
  <si>
    <t>Details of Entry Tax</t>
  </si>
  <si>
    <t>Amount on which Entry Tax is applicable</t>
  </si>
  <si>
    <t>Rate of Entry Tax</t>
  </si>
  <si>
    <t>Entry Tax</t>
  </si>
  <si>
    <t>Details of Other Taxes &amp; Duties</t>
  </si>
  <si>
    <t>Amount on which Other Taxes &amp; Duties are applicable</t>
  </si>
  <si>
    <t>Description of Taxes &amp; Duties</t>
  </si>
  <si>
    <t>Rate of Taxes &amp; Duties</t>
  </si>
  <si>
    <t>Amount of Taxes &amp; Duties</t>
  </si>
  <si>
    <t>(5)</t>
  </si>
  <si>
    <t>(6) =(3) x (4)</t>
  </si>
  <si>
    <t>Unit Test Charge</t>
  </si>
  <si>
    <t>Schedule-7 : Type Test Charges</t>
  </si>
  <si>
    <t>Schedule - 2 Dis</t>
  </si>
  <si>
    <t>Schedule - 6 After Discount</t>
  </si>
  <si>
    <t>Note         :</t>
  </si>
  <si>
    <r>
      <t xml:space="preserve">Type Test Charges 
</t>
    </r>
    <r>
      <rPr>
        <sz val="10"/>
        <rFont val="Book Antiqua"/>
        <family val="1"/>
      </rPr>
      <t>[Total of this Schedule is included in Schedule - 1 above.]</t>
    </r>
  </si>
  <si>
    <t>Specify amount of Excise Duty, Sales Tax/'VAT and other taxes payable on the transaction between the Contractor and the Employer and octroi/entry tax as applicable for destination site/state on all items of supply including bought-out finished items (to be identified in the Contract), which shall be dispatched directly from the sub-vendor’s works to the Employer’s site (sale-in-transit), separately in Schedule-5. Excise Duty, Sales tax and other levies for all the bought-out items are to be included in the EXW Price (Col. No. 5) only and not to be indicated in Schedule-5.</t>
  </si>
  <si>
    <t>Type Tests on Earthwire</t>
  </si>
  <si>
    <t>Bought-Out</t>
  </si>
  <si>
    <t>Amount on which Octroi is applicable</t>
  </si>
  <si>
    <t xml:space="preserve">Date         : </t>
  </si>
  <si>
    <t>Date      :</t>
  </si>
  <si>
    <t>Dear Ladies and/or Gentlemen,</t>
  </si>
  <si>
    <t xml:space="preserve">The above amounts are in accordance with the price schedules attached herewith and are made part of this bid.  </t>
  </si>
  <si>
    <t xml:space="preserve">Price Schedules </t>
  </si>
  <si>
    <t>In line with the requirements of the Bidding documents, we enclose herewith the following Price Schedules, duly filled - in as per your proforma:</t>
  </si>
  <si>
    <t>Plant and Equipment (Including Mandatory Spare Parts) to be supplied, including Type Test Charges.</t>
  </si>
  <si>
    <t>Training charges for training to be imparted.</t>
  </si>
  <si>
    <t>Break-up of Type Test Charges for Type Tests to be conducted</t>
  </si>
  <si>
    <t>Thanking you, we remain,</t>
  </si>
  <si>
    <t>Yours faithfully,</t>
  </si>
  <si>
    <t>Printed Name :</t>
  </si>
  <si>
    <t>Designation :</t>
  </si>
  <si>
    <t>Bid Proposal Ref. No.</t>
  </si>
  <si>
    <t>Name of Contract  :</t>
  </si>
  <si>
    <t>We are aware that the Price Schedules do not generally give a full description of the Work to be performed under each item and we shall be deemed to have read the Technical Specifications and other sections of the Bidding Documents and Drawings to ascertain the full scope of Work included in each item while filling-in the rates and prices. We agree that the entered rates and prices shall be deemed to include for the full scope as aforesaid, including overheads and profit.</t>
  </si>
  <si>
    <t>We declare that as specified in Clause 11.5, Section –II:ITB, Vol.-I of the Bidding Documents, prices quoted by us in the Price Schedules shall be subject to Price Adjustment during the execution of Contract in accordance with Appendix-2 (Price Adjustment) to the Contract Agreement.</t>
  </si>
  <si>
    <t>We understand that in the price schedules, where there are errors between the total of the amounts given under the column for the price Breakdown and the amount given under the Total Price, the former shall prevail and the latter will be corrected accordingly. We further understand that where there are discrepancies between amounts stated in figures and amounts stated in words, the amount stated in words shall prevail. Similarly, any discrepancy in the total bid price and that of the summation of Schedule price (price indicated in a Schedule indicating the total of that schedule), the total bid price shall be corrected to reflect the actual summation of the Schedule prices.</t>
  </si>
  <si>
    <t>We declare that items left blank in the Schedules will be deemed to have been included in other items. The TOTAL for each Schedule and the TOTAL of Grand Summary shall be deemed to be the total price for executing the Facilities and sections thereof in complete accordance with the Contract, whether or not each individual item has been priced.</t>
  </si>
  <si>
    <t># (For Joint Venture only) We, the partners of Joint Venture submitting this bid, do agree and confirm that in case of Award of Contract on the Joint Venture, we shall be jointly and severally liable and responsible for the execution of the Contract in accordance with Contract terms and conditions.</t>
  </si>
  <si>
    <t xml:space="preserve">We, hereby, declare that only the persons or firms interested in this proposal as principals are named here and that no other persons or firms other than those mentioned herein have any interest in this proposal or in the Contract to be entered into, if the award is made on us, that this proposal is made without any connection with any other person, firm or party likewise submitting a proposal is in all respects for and in good faith, without collusion or fraud. </t>
  </si>
  <si>
    <t>Installation Charges.</t>
  </si>
  <si>
    <t xml:space="preserve">In continuation of First Envelope of our Bid, we hereby submit the Second Envelope of the Bid, both of which shall be read together and in conjunction with each other, and shall be construed as an integral part of our Bid. Accordingly, we the undersigned, offer to design, manufacture, test, deliver, install and commission (including carrying out Trial Operation, Performance &amp; Guarantee Test as per provision of Technical Specification) under the above-named package in full conformity with the said Bidding Documents for the sum of Rs. </t>
  </si>
  <si>
    <t>st</t>
  </si>
  <si>
    <t>nd</t>
  </si>
  <si>
    <t>rd</t>
  </si>
  <si>
    <t>th</t>
  </si>
  <si>
    <t>January</t>
  </si>
  <si>
    <t>February</t>
  </si>
  <si>
    <t>March</t>
  </si>
  <si>
    <t>April</t>
  </si>
  <si>
    <t>May</t>
  </si>
  <si>
    <t>June</t>
  </si>
  <si>
    <t>July</t>
  </si>
  <si>
    <t>August</t>
  </si>
  <si>
    <t>September</t>
  </si>
  <si>
    <t>October</t>
  </si>
  <si>
    <t>November</t>
  </si>
  <si>
    <t>December</t>
  </si>
  <si>
    <t>We confirm that except as otherwise specifically provided our Bid Prices in this Second Envelope include all taxes, duties, levies and charges as may be assessed on us/our Associate (applicable for Foreign Bidder), our Sub-Contractor/Sub-Vendor or their employees by all municipal, state or national government authorities in connection with the Facilities, in and outside of India.</t>
  </si>
  <si>
    <t>One</t>
  </si>
  <si>
    <t>Two</t>
  </si>
  <si>
    <t>Three</t>
  </si>
  <si>
    <t>Four</t>
  </si>
  <si>
    <t>Five</t>
  </si>
  <si>
    <t>Six</t>
  </si>
  <si>
    <t>Seven</t>
  </si>
  <si>
    <t>Eight</t>
  </si>
  <si>
    <t>Nine</t>
  </si>
  <si>
    <t>Ten</t>
  </si>
  <si>
    <t>Eleven</t>
  </si>
  <si>
    <t>Twelve</t>
  </si>
  <si>
    <t>Thirteen</t>
  </si>
  <si>
    <t>Fourteen</t>
  </si>
  <si>
    <t>Fifteen</t>
  </si>
  <si>
    <t>Sixteen</t>
  </si>
  <si>
    <t>Seventeen</t>
  </si>
  <si>
    <t>Eighteen</t>
  </si>
  <si>
    <t>Nineteen</t>
  </si>
  <si>
    <t>Twenty</t>
  </si>
  <si>
    <t>Twenty Two</t>
  </si>
  <si>
    <t>Twenty One</t>
  </si>
  <si>
    <t>Twenty Three</t>
  </si>
  <si>
    <t>Select only the options provided in pull down menus.</t>
  </si>
  <si>
    <t>Select Sole Bidder or JV (Joint Venture) from the pull down menu. Do not leave this cell blank.</t>
  </si>
  <si>
    <t>Fill up ref. no. as bidder's ref no. of this letter.</t>
  </si>
  <si>
    <t xml:space="preserve">Fill up names &amp; Designation of the representatives of other JV partner(s) if the bidder is JV (Joint Venture) . </t>
  </si>
  <si>
    <t>* * *</t>
  </si>
  <si>
    <t>Twenty Four</t>
  </si>
  <si>
    <t>Twenty Six</t>
  </si>
  <si>
    <t>Twenty Five</t>
  </si>
  <si>
    <t>Twenty Seven</t>
  </si>
  <si>
    <t>Twenty Eight</t>
  </si>
  <si>
    <t>Twenty Nine</t>
  </si>
  <si>
    <t>Thirty</t>
  </si>
  <si>
    <t>Thirty One</t>
  </si>
  <si>
    <t>Thirty Two</t>
  </si>
  <si>
    <t>Thirty Three</t>
  </si>
  <si>
    <t>Thirty Four</t>
  </si>
  <si>
    <t>Thirty Six</t>
  </si>
  <si>
    <t>Thirty Seven</t>
  </si>
  <si>
    <t>Thirty Eight</t>
  </si>
  <si>
    <t>Thirty Nine</t>
  </si>
  <si>
    <t>Forty</t>
  </si>
  <si>
    <t>Forty One</t>
  </si>
  <si>
    <t>Forty Two</t>
  </si>
  <si>
    <t>Forty Three</t>
  </si>
  <si>
    <t>Forty Four</t>
  </si>
  <si>
    <t>Forty Five</t>
  </si>
  <si>
    <t>Forty Six</t>
  </si>
  <si>
    <t>Forty Seven</t>
  </si>
  <si>
    <t>Forty Eight</t>
  </si>
  <si>
    <t>Forty Nine</t>
  </si>
  <si>
    <t>Fifty</t>
  </si>
  <si>
    <t>Fifty One</t>
  </si>
  <si>
    <t>Fifty Two</t>
  </si>
  <si>
    <t>Fifty Three</t>
  </si>
  <si>
    <t>Fifty Four</t>
  </si>
  <si>
    <t>Fifty Five</t>
  </si>
  <si>
    <t>Fifty Six</t>
  </si>
  <si>
    <t>Fifty Seven</t>
  </si>
  <si>
    <t>Fifty Eight</t>
  </si>
  <si>
    <t>Fifty Nine</t>
  </si>
  <si>
    <t>Sixty</t>
  </si>
  <si>
    <t>Sixty One</t>
  </si>
  <si>
    <t>Sixty Two</t>
  </si>
  <si>
    <t>Sixty Three</t>
  </si>
  <si>
    <t>Sixty Four</t>
  </si>
  <si>
    <t>Sixty Five</t>
  </si>
  <si>
    <t>Sixty Six</t>
  </si>
  <si>
    <t>Sixty Seven</t>
  </si>
  <si>
    <t>Sixty Eight</t>
  </si>
  <si>
    <t>Sixty Nine</t>
  </si>
  <si>
    <t xml:space="preserve">Seventy </t>
  </si>
  <si>
    <t>Seventy One</t>
  </si>
  <si>
    <t>Seventy Two</t>
  </si>
  <si>
    <t>Seventy Three</t>
  </si>
  <si>
    <t>Seventy Four</t>
  </si>
  <si>
    <t>Seventy Five</t>
  </si>
  <si>
    <t>Seventy Six</t>
  </si>
  <si>
    <t>Seventy Seven</t>
  </si>
  <si>
    <t>Seventy Eight</t>
  </si>
  <si>
    <t>Seventy Nine</t>
  </si>
  <si>
    <t xml:space="preserve">Eighty </t>
  </si>
  <si>
    <t>Eighty One</t>
  </si>
  <si>
    <t>Eighty Two</t>
  </si>
  <si>
    <t>Eighty Three</t>
  </si>
  <si>
    <t>Eighty Four</t>
  </si>
  <si>
    <t>Eighty Five</t>
  </si>
  <si>
    <t>Eighty Six</t>
  </si>
  <si>
    <t>Eighty Seven</t>
  </si>
  <si>
    <t>Eighty Eight</t>
  </si>
  <si>
    <t>Eighty Nine</t>
  </si>
  <si>
    <t xml:space="preserve">Ninety </t>
  </si>
  <si>
    <t>Ninety One</t>
  </si>
  <si>
    <t>Ninety Two</t>
  </si>
  <si>
    <t>Ninety Three</t>
  </si>
  <si>
    <t>Ninety Four</t>
  </si>
  <si>
    <t>Ninety Five</t>
  </si>
  <si>
    <t>Ninety Six</t>
  </si>
  <si>
    <t>Ninety Seven</t>
  </si>
  <si>
    <t>Ninety Eight</t>
  </si>
  <si>
    <t>Ninety Nine</t>
  </si>
  <si>
    <t xml:space="preserve">One Hundred </t>
  </si>
  <si>
    <t>STATEMENT OF QUOTED / CORRECTED PRICES</t>
  </si>
  <si>
    <t>All Figures are in Rupees</t>
  </si>
  <si>
    <t>Bidder</t>
  </si>
  <si>
    <t>Price Component</t>
  </si>
  <si>
    <t>Quoted Price</t>
  </si>
  <si>
    <t>Corrected Price</t>
  </si>
  <si>
    <t xml:space="preserve">DISCOUNT  </t>
  </si>
  <si>
    <t>TAXES &amp; DUTIES PAYABLE ADDITIONALLY</t>
  </si>
  <si>
    <t>A) EXCISE DUTY</t>
  </si>
  <si>
    <t>B) CENTRAL SALES TAX /VAT</t>
  </si>
  <si>
    <t xml:space="preserve">C) ENTRY TAX / OCTROI </t>
  </si>
  <si>
    <t xml:space="preserve">D) OTHERS </t>
  </si>
  <si>
    <t>E)    TOTAL TAXES &amp; DUTIES</t>
  </si>
  <si>
    <t>TOTAL BID PRICE (INCLUDING TAXES &amp; DUTIES)</t>
  </si>
  <si>
    <t>I)</t>
  </si>
  <si>
    <t>Bidder  has indicated the following taxes and duties additionally applicable for their bid:</t>
  </si>
  <si>
    <t>Excise Duty</t>
  </si>
  <si>
    <t>Rs.</t>
  </si>
  <si>
    <t>CST /VAT</t>
  </si>
  <si>
    <t xml:space="preserve">Others </t>
  </si>
  <si>
    <t>II)</t>
  </si>
  <si>
    <t>Ex-Works Price of Direct Supplies (after discount, if any)</t>
  </si>
  <si>
    <t>Excise Duty @ 10.3% of (a) above</t>
  </si>
  <si>
    <t>CST / VAT @ 2% of Ex-Works of Direct Supplies (a) + ED (b) above</t>
  </si>
  <si>
    <t>Purchase Price for Entry Tax (Total Ex-Works+F&amp;I+ED+CST+Others)</t>
  </si>
  <si>
    <t>Statement of Quoted / Corrected Prices</t>
  </si>
  <si>
    <t>Page</t>
  </si>
  <si>
    <r>
      <t>TOTAL SCHEDULE NO. 1:</t>
    </r>
    <r>
      <rPr>
        <sz val="11"/>
        <rFont val="Book Antiqua"/>
        <family val="1"/>
      </rPr>
      <t>Ex-Works Price of</t>
    </r>
    <r>
      <rPr>
        <b/>
        <sz val="11"/>
        <rFont val="Book Antiqua"/>
        <family val="1"/>
      </rPr>
      <t xml:space="preserve"> </t>
    </r>
    <r>
      <rPr>
        <sz val="11"/>
        <rFont val="Book Antiqua"/>
        <family val="1"/>
      </rPr>
      <t>Plant and Equipment including Type Test Charges</t>
    </r>
  </si>
  <si>
    <r>
      <t>TOTAL SCHEDULE NO.2:</t>
    </r>
    <r>
      <rPr>
        <sz val="11"/>
        <rFont val="Book Antiqua"/>
        <family val="1"/>
      </rPr>
      <t xml:space="preserve"> Local Transportation, Insurance and other Incidental Services.</t>
    </r>
  </si>
  <si>
    <r>
      <t xml:space="preserve">TOTAL SCHEDULE NO.3: </t>
    </r>
    <r>
      <rPr>
        <sz val="11"/>
        <rFont val="Book Antiqua"/>
        <family val="1"/>
      </rPr>
      <t>Installation Charges</t>
    </r>
  </si>
  <si>
    <r>
      <t xml:space="preserve">TOTAL SCHEDULE NO.4: </t>
    </r>
    <r>
      <rPr>
        <sz val="11"/>
        <rFont val="Book Antiqua"/>
        <family val="1"/>
      </rPr>
      <t>Training Charges</t>
    </r>
  </si>
  <si>
    <r>
      <t>TOTAL BID PRICE:  (</t>
    </r>
    <r>
      <rPr>
        <sz val="11"/>
        <rFont val="Book Antiqua"/>
        <family val="1"/>
      </rPr>
      <t>Excluding Taxes &amp; Duties</t>
    </r>
    <r>
      <rPr>
        <b/>
        <sz val="11"/>
        <rFont val="Book Antiqua"/>
        <family val="1"/>
      </rPr>
      <t>)</t>
    </r>
  </si>
  <si>
    <r>
      <t xml:space="preserve">NET BID PRICE </t>
    </r>
    <r>
      <rPr>
        <sz val="11"/>
        <rFont val="Book Antiqua"/>
        <family val="1"/>
      </rPr>
      <t>(Excluding Taxes &amp; Duties)</t>
    </r>
  </si>
  <si>
    <r>
      <t xml:space="preserve">TOTAL SCHEDULE NO.7: </t>
    </r>
    <r>
      <rPr>
        <sz val="11"/>
        <rFont val="Book Antiqua"/>
        <family val="1"/>
      </rPr>
      <t>Type Test Charges
[Total of this Schedule is included in Schedule-1 above]</t>
    </r>
  </si>
  <si>
    <t>BID FORM (Second Envelope)</t>
  </si>
  <si>
    <t>Please provide additional information of the Bidder</t>
  </si>
  <si>
    <t>Date :</t>
  </si>
  <si>
    <t>Place :</t>
  </si>
  <si>
    <t>Direct Total</t>
  </si>
  <si>
    <t>`</t>
  </si>
  <si>
    <t>BO Total</t>
  </si>
  <si>
    <t>After Discount</t>
  </si>
  <si>
    <t>Sales Tax</t>
  </si>
  <si>
    <t>Discount Sch-1</t>
  </si>
  <si>
    <t>Discount Sche-7</t>
  </si>
  <si>
    <t>Enter following details of the bidder</t>
  </si>
  <si>
    <t>Specify type of Bidder         [Select from drop down menu]</t>
  </si>
  <si>
    <t xml:space="preserve">Printed Name </t>
  </si>
  <si>
    <t>Designation</t>
  </si>
  <si>
    <t xml:space="preserve">Date     </t>
  </si>
  <si>
    <t xml:space="preserve">Place     </t>
  </si>
  <si>
    <t>Instructions / error messages, if any, will be displayed automatically  after selecting the cell.</t>
  </si>
  <si>
    <t>State/Province to be indicated :</t>
  </si>
  <si>
    <t>Business Address                       :</t>
  </si>
  <si>
    <t>Country of Incorporation         :</t>
  </si>
  <si>
    <t>Name of Principal Officer         :</t>
  </si>
  <si>
    <t>Address of  Principal Officer    :</t>
  </si>
  <si>
    <t>All Prices are in Indian Rupees.</t>
  </si>
  <si>
    <t>Grand Total after Discount</t>
  </si>
  <si>
    <t>MPD Sch-1</t>
  </si>
  <si>
    <t>Multipackage Discount</t>
  </si>
  <si>
    <t>Total Test Charges After Discount (Rs.)</t>
  </si>
  <si>
    <t>Total Test Charges After MPD (Rs.)</t>
  </si>
  <si>
    <t>MPD Sche-7</t>
  </si>
  <si>
    <t xml:space="preserve">Sector-29, </t>
  </si>
  <si>
    <t>Amount after Discount (Rs.)</t>
  </si>
  <si>
    <t>Amount after MPD (Rs.)</t>
  </si>
  <si>
    <t>After MPDiscount</t>
  </si>
  <si>
    <t>Grand Total after MPD</t>
  </si>
  <si>
    <t>Dis Alert</t>
  </si>
  <si>
    <t>Entry Tax / Octroi</t>
  </si>
  <si>
    <t>III)</t>
  </si>
  <si>
    <t>Bidder has offered following discount(s)</t>
  </si>
  <si>
    <t>Details of dicounts</t>
  </si>
  <si>
    <t>Gross LS</t>
  </si>
  <si>
    <t>Gross %</t>
  </si>
  <si>
    <t>Sch-1 Direct LS</t>
  </si>
  <si>
    <t>Sch-1 BO LS</t>
  </si>
  <si>
    <t>Sch-2 LS</t>
  </si>
  <si>
    <t>Sch-3 LS</t>
  </si>
  <si>
    <t>Sch-7 LS</t>
  </si>
  <si>
    <t>Sch-1 Direct %</t>
  </si>
  <si>
    <t>Sch-1 BO %</t>
  </si>
  <si>
    <t>Sch-2 %</t>
  </si>
  <si>
    <t>Sch-3 %</t>
  </si>
  <si>
    <t>Sch-7 %</t>
  </si>
  <si>
    <t>Different Manner</t>
  </si>
  <si>
    <t>Text for Discount</t>
  </si>
  <si>
    <r>
      <t xml:space="preserve">With regard to Entry Tax, it may be  mentioned that the substations covered under the subject pacakge falls in State of MP, where an entry tax </t>
    </r>
    <r>
      <rPr>
        <b/>
        <sz val="11"/>
        <color indexed="12"/>
        <rFont val="Book Antiqua"/>
        <family val="1"/>
      </rPr>
      <t>@ 1%</t>
    </r>
    <r>
      <rPr>
        <sz val="11"/>
        <rFont val="Book Antiqua"/>
        <family val="1"/>
      </rPr>
      <t xml:space="preserve"> of Purchase Price is applicable. In view of the above, the taxes and duties inter-alia including entry tax applicable for the bids are calculated :</t>
    </r>
  </si>
  <si>
    <r>
      <t xml:space="preserve">Entry Tax </t>
    </r>
    <r>
      <rPr>
        <b/>
        <sz val="11"/>
        <color indexed="12"/>
        <rFont val="Book Antiqua"/>
        <family val="1"/>
      </rPr>
      <t>@ 1%</t>
    </r>
    <r>
      <rPr>
        <sz val="11"/>
        <rFont val="Book Antiqua"/>
        <family val="1"/>
      </rPr>
      <t xml:space="preserve"> of (e) above</t>
    </r>
  </si>
  <si>
    <r>
      <t>Bid Form 2</t>
    </r>
    <r>
      <rPr>
        <b/>
        <vertAlign val="superscript"/>
        <sz val="11"/>
        <rFont val="Book Antiqua"/>
        <family val="1"/>
      </rPr>
      <t>nd</t>
    </r>
    <r>
      <rPr>
        <b/>
        <sz val="11"/>
        <rFont val="Book Antiqua"/>
        <family val="1"/>
      </rPr>
      <t xml:space="preserve"> Envelope</t>
    </r>
  </si>
  <si>
    <t>Package Code</t>
  </si>
  <si>
    <t>Specification No.</t>
  </si>
  <si>
    <t>Price Schedules</t>
  </si>
  <si>
    <t>Common Seal   :</t>
  </si>
  <si>
    <t>While filling up the worksheets following may please be observed :</t>
  </si>
  <si>
    <t>This Workbook consists of following worksheets :</t>
  </si>
  <si>
    <t xml:space="preserve">Cover : </t>
  </si>
  <si>
    <t>Opening page of the workbook.</t>
  </si>
  <si>
    <t>Names of Bidder :</t>
  </si>
  <si>
    <t>Fill up names and address of the Sole Bidder and /or Joint Venture.</t>
  </si>
  <si>
    <t>Click for Sch-1 given at the right top of the worksheet to go to Sch-1.</t>
  </si>
  <si>
    <t>Sch-1 (Ex-works Prices) :</t>
  </si>
  <si>
    <t>Fill up unit rates for all the items in numeric values greater than 0 (zero). If unit rate is left blank, the corresponding item shall be deemed to be included in the total price.</t>
  </si>
  <si>
    <t>Corresponding cell for mode of transaction shall be come enable only after filling up the unit rate, therefore first fill up the unit rate and then mode of transaction for the corresponding item.</t>
  </si>
  <si>
    <t>Select either Direct or Bought-out from the drop down menu. Do not leave the cell blank the same shall be deemed to be Bought-out if the cell is left blank.</t>
  </si>
  <si>
    <t>Total amount shall get calculated automatically.</t>
  </si>
  <si>
    <t>Type Test charges shall appear automatically after filling up Sch-7 appropriately.</t>
  </si>
  <si>
    <t>Sch-2 (Freight &amp; Insurance Charges) :</t>
  </si>
  <si>
    <t>Sch-3 (Erection  Charges) :</t>
  </si>
  <si>
    <t>Not applicable, hence no cell is required to be filled up.</t>
  </si>
  <si>
    <t>Sch-5 (Summary of Taxes and Duties applicable on the Goods) :</t>
  </si>
  <si>
    <t>Fill up only green shaded cells.</t>
  </si>
  <si>
    <t>●</t>
  </si>
  <si>
    <t>Fill up the rates &amp; location where type tests are proposed.</t>
  </si>
  <si>
    <r>
      <t>Bid from 2</t>
    </r>
    <r>
      <rPr>
        <b/>
        <vertAlign val="superscript"/>
        <sz val="12"/>
        <color indexed="12"/>
        <rFont val="Book Antiqua"/>
        <family val="1"/>
      </rPr>
      <t>nd</t>
    </r>
    <r>
      <rPr>
        <b/>
        <sz val="12"/>
        <color indexed="12"/>
        <rFont val="Book Antiqua"/>
        <family val="1"/>
      </rPr>
      <t xml:space="preserve"> Envelope :</t>
    </r>
  </si>
  <si>
    <t xml:space="preserve">Summary of all the Schedules without considering discount (mentioned in the work sheet discount) shall be displayed automatically. </t>
  </si>
  <si>
    <t>No cell is required to be filled in by the bidder in this worksheet.</t>
  </si>
  <si>
    <t>Sch -6 :</t>
  </si>
  <si>
    <t>Sch-7 (Type Test Charges) :</t>
  </si>
  <si>
    <t>Total of this Sch-7 shall automatically appear in Sch-1.</t>
  </si>
  <si>
    <t xml:space="preserve">This letter shall consider the net price as per Sch-6 (After Discount). </t>
  </si>
  <si>
    <t>Fill up additional information as required.</t>
  </si>
  <si>
    <t>Happy Bidding !</t>
  </si>
  <si>
    <t>I</t>
  </si>
  <si>
    <t>II</t>
  </si>
  <si>
    <t>As per Lum-sum</t>
  </si>
  <si>
    <t>AS per Percent</t>
  </si>
  <si>
    <t>As per lum-sum on Sch-2</t>
  </si>
  <si>
    <t>Multipackage lum-sum</t>
  </si>
  <si>
    <t>Total Discount</t>
  </si>
  <si>
    <t>As per Percent on Sch-2</t>
  </si>
  <si>
    <t>As per lum-sum on Sch-3</t>
  </si>
  <si>
    <t>As per Percent on Sch-3</t>
  </si>
  <si>
    <t>As per lum-sum on Sch-7</t>
  </si>
  <si>
    <t>As per Percent on Sch-7</t>
  </si>
  <si>
    <t xml:space="preserve"> </t>
  </si>
  <si>
    <t>Unit</t>
  </si>
  <si>
    <t>Quantity</t>
  </si>
  <si>
    <t>a)</t>
  </si>
  <si>
    <t>b)</t>
  </si>
  <si>
    <t>c)</t>
  </si>
  <si>
    <t>d)</t>
  </si>
  <si>
    <t>e)</t>
  </si>
  <si>
    <t>f)</t>
  </si>
  <si>
    <t>SI. No.</t>
  </si>
  <si>
    <t>Qty.</t>
  </si>
  <si>
    <t>Unit Ex-works price</t>
  </si>
  <si>
    <t>Total Ex-works price</t>
  </si>
  <si>
    <t>Common Seal :</t>
  </si>
  <si>
    <t>Signature :</t>
  </si>
  <si>
    <t>Signature          :</t>
  </si>
  <si>
    <t>Description</t>
  </si>
  <si>
    <t xml:space="preserve">Unit Freight &amp; Insurance Charges </t>
  </si>
  <si>
    <t>Unit Erection Charges</t>
  </si>
  <si>
    <t>(i)</t>
  </si>
  <si>
    <t>Description of Test</t>
  </si>
  <si>
    <t>Total Test Charges (Rs.)</t>
  </si>
  <si>
    <t>(ii)</t>
  </si>
  <si>
    <t>Bidder should indicate the name of test laboratories where type tests are proposed to be conducted</t>
  </si>
  <si>
    <t>Plant and Equipment (including Mandatory Spares Parts) to be supplied, including Type Test Charges for Tests to be conducted.</t>
  </si>
  <si>
    <t>Training Charges for Training to be imparted</t>
  </si>
  <si>
    <t>Sl. No.</t>
  </si>
  <si>
    <t>Item Nos.</t>
  </si>
  <si>
    <t>Total Price (INR)</t>
  </si>
  <si>
    <t>1</t>
  </si>
  <si>
    <t>2</t>
  </si>
  <si>
    <t>3</t>
  </si>
  <si>
    <t>(GRAND SUMMARY)</t>
  </si>
  <si>
    <t xml:space="preserve">Ex-works price of Plant and Equipment including Type Test Charges </t>
  </si>
  <si>
    <t>Installation Charges</t>
  </si>
  <si>
    <t xml:space="preserve">Training Charges </t>
  </si>
  <si>
    <t>Taxes and Duties</t>
  </si>
  <si>
    <t>6</t>
  </si>
  <si>
    <t>GRAND TOTAL [1+2+3+4+5]</t>
  </si>
  <si>
    <t>Item  Description</t>
  </si>
  <si>
    <t>पावर ग्रिड कारपोरेशन ऑफ इण्डिया लिमिटेड</t>
  </si>
  <si>
    <t>(भारत सरकार का उद्यम)</t>
  </si>
  <si>
    <t>Power Grid Corporation of India Limited</t>
  </si>
  <si>
    <t>(A Government of India Enterprises)</t>
  </si>
  <si>
    <t>To:</t>
  </si>
  <si>
    <t>Name        :</t>
  </si>
  <si>
    <t>Contract Services</t>
  </si>
  <si>
    <t>Address    :</t>
  </si>
  <si>
    <t>Power Grid Corporation of India Ltd.,</t>
  </si>
  <si>
    <t>"Saudamini", Plot No.-2</t>
  </si>
  <si>
    <t>Gurgaon (Haryana) - 122001</t>
  </si>
  <si>
    <t>Mode of Transaction (Direct / Bought-out)</t>
  </si>
  <si>
    <t>Total Freight &amp; Insurance Charges</t>
  </si>
  <si>
    <t>6 = 4 x 5</t>
  </si>
  <si>
    <t xml:space="preserve">Date          : </t>
  </si>
  <si>
    <t>Place         :</t>
  </si>
  <si>
    <t>Printed Name   :</t>
  </si>
  <si>
    <t>Designation   :</t>
  </si>
  <si>
    <t>Note          :</t>
  </si>
  <si>
    <t>Total Erection Charges</t>
  </si>
  <si>
    <t>Name     :</t>
  </si>
  <si>
    <t>Address :</t>
  </si>
  <si>
    <t>SUMMARY OF TAXES &amp; DUTIES APPLICABLE ON GOODS</t>
  </si>
  <si>
    <t>TOTAL SCHEDULE NO. 1</t>
  </si>
  <si>
    <t>TOTAL SCHEDULE NO. 2</t>
  </si>
  <si>
    <t>TOTAL SCHEDULE NO. 3</t>
  </si>
  <si>
    <t>Schedule - 1</t>
  </si>
  <si>
    <t>(SCHEDULE OF RATES AND PRICES : TYPE TEST CHARGES)</t>
  </si>
  <si>
    <t>(SCHEDULE OF RATES AND PRICES : EX-WORKS PRICES)</t>
  </si>
  <si>
    <t>(SCHEDULE OF RATES AND PRICES : FREIGHT &amp; INSURANCE CHARGES)</t>
  </si>
  <si>
    <t>(SCHEDULE OF RATES AND PRICES : ERECTION CHARGES)</t>
  </si>
  <si>
    <t>Total Ex-works Price including Type Test charges</t>
  </si>
  <si>
    <t>Direct</t>
  </si>
  <si>
    <t>Schedule - 3</t>
  </si>
  <si>
    <t>All kinds of soil except fissured rock &amp; hard rock</t>
  </si>
  <si>
    <t>Schedule - 5</t>
  </si>
  <si>
    <t>Schedule - 6</t>
  </si>
  <si>
    <t>(iii)</t>
  </si>
  <si>
    <t>(iv)</t>
  </si>
  <si>
    <t>TOTAL SCHEDULE NO. 5</t>
  </si>
  <si>
    <t>TOTAL SCHEDULE NO. 7</t>
  </si>
  <si>
    <t>SL. NO.</t>
  </si>
  <si>
    <t>Not Applicable</t>
  </si>
  <si>
    <t>Thirty Five</t>
  </si>
  <si>
    <t>Schedule 1</t>
  </si>
  <si>
    <t>Schedule 2</t>
  </si>
  <si>
    <t>Schedule 3</t>
  </si>
  <si>
    <t>Schedule 5</t>
  </si>
  <si>
    <t>Schedule 6</t>
  </si>
  <si>
    <t>Schedule 7</t>
  </si>
  <si>
    <t>Taxes and Duties not included in Schedule 1</t>
  </si>
  <si>
    <t>Grand Summary [Schedule 1to 5]</t>
  </si>
  <si>
    <t>Fill up date in dd-mmm-yyyy format from drop down menu.</t>
  </si>
  <si>
    <t>Certain data type entries have been restricted, such as Numeric values or limits of numeric values.</t>
  </si>
  <si>
    <t>Do not link any cell of this work book with any other work book.</t>
  </si>
  <si>
    <t>(v)</t>
  </si>
  <si>
    <t>Do not use copy &amp; paste or cut &amp; paste options for filling up the data.</t>
  </si>
  <si>
    <t>(vi)</t>
  </si>
  <si>
    <t>Do not reformat any of the cell of the work book.</t>
  </si>
  <si>
    <t>2 or More</t>
  </si>
  <si>
    <t>Name of other Partner - 2 (more, if any)</t>
  </si>
  <si>
    <t>Address of other Partner - 2 (more, if any)</t>
  </si>
  <si>
    <t>Select nos. of the JV Partners other than the Lead Partner from drop down menu.</t>
  </si>
  <si>
    <r>
      <t>In case of JV partners more than 2, enter details of 3</t>
    </r>
    <r>
      <rPr>
        <vertAlign val="superscript"/>
        <sz val="12"/>
        <rFont val="Book Antiqua"/>
        <family val="1"/>
      </rPr>
      <t>rd</t>
    </r>
    <r>
      <rPr>
        <sz val="12"/>
        <rFont val="Book Antiqua"/>
        <family val="1"/>
      </rPr>
      <t xml:space="preserve"> &amp; more partners along with details of 2</t>
    </r>
    <r>
      <rPr>
        <vertAlign val="superscript"/>
        <sz val="12"/>
        <rFont val="Book Antiqua"/>
        <family val="1"/>
      </rPr>
      <t>nd</t>
    </r>
    <r>
      <rPr>
        <sz val="12"/>
        <rFont val="Book Antiqua"/>
        <family val="1"/>
      </rPr>
      <t xml:space="preserve"> partner.</t>
    </r>
  </si>
  <si>
    <t>Place        :</t>
  </si>
  <si>
    <t>After filling up all the schedues, save the file, take print out of all the schedules and Bid form and sign &amp; stamp and submit them as hard copy of the 2nd envelope (Price part) of the bid. Also ensure to submit the soft copy of the the same file on CD/ DVD.</t>
  </si>
  <si>
    <t>(a)</t>
  </si>
  <si>
    <t>(b)</t>
  </si>
  <si>
    <t>(e)</t>
  </si>
  <si>
    <t>(f)</t>
  </si>
  <si>
    <t xml:space="preserve">Total F&amp;I Price </t>
  </si>
  <si>
    <t xml:space="preserve">…….. …….. …….. …….. …….. …….. </t>
  </si>
  <si>
    <t>Detailed Soil Investigation</t>
  </si>
  <si>
    <t>River Crossing Location</t>
  </si>
  <si>
    <t xml:space="preserve"> Total Ex-Works Price </t>
  </si>
  <si>
    <t xml:space="preserve"> Total Ex-Works Price  Direct</t>
  </si>
  <si>
    <t xml:space="preserve"> Total Ex-Works Price Bought Out</t>
  </si>
  <si>
    <t xml:space="preserve">Total Type Test charges as per Schedule-7 </t>
  </si>
  <si>
    <t>We hereby offer Multi-package discount as given below:</t>
  </si>
  <si>
    <t xml:space="preserve">Discount(s) offered at sl. No. 1 to 4 will get displayed and accounted for automatically in the respective items of the Schedules. </t>
  </si>
  <si>
    <t>TOTAL TYPE TEST CHARGES</t>
  </si>
  <si>
    <t>Type tests on Earthwire, Hardwar Fittings &amp; accessories of conductor &amp; earthwire:</t>
  </si>
  <si>
    <t>Package Name</t>
  </si>
  <si>
    <t/>
  </si>
  <si>
    <t>email ID of Bid Signatory</t>
  </si>
  <si>
    <t>Mobile No. of Bid Signatory</t>
  </si>
  <si>
    <t>Tel No. of Bid Signatory</t>
  </si>
  <si>
    <t>Fax No. of Bid Signatory</t>
  </si>
  <si>
    <t>Contracts Services, 3rd Floor</t>
  </si>
  <si>
    <t xml:space="preserve">Date: </t>
  </si>
  <si>
    <t>Place:</t>
  </si>
  <si>
    <t>#</t>
  </si>
  <si>
    <t xml:space="preserve">HSN Code </t>
  </si>
  <si>
    <t>Rate of GST applicable ( in %)</t>
  </si>
  <si>
    <t>Specify amount of GST on the transaction between the Contractor and the Employer.</t>
  </si>
  <si>
    <t>In case the bidder leaves the cell for confirmation of the HSN code and/or  GST rate  “blank”,  the HSN code and corresponding GST rate indicated by the Employer shall be deemed to be the one confirmed by the Bidder.</t>
  </si>
  <si>
    <t>*</t>
  </si>
  <si>
    <t>In case the bidder leaves the cell for confirmation of the SAC and/or  GST rate “blank”,  the SAC and corresponding GST rate indicated by the Employer shall be deemed to be the one confirmed by the Bidder.</t>
  </si>
  <si>
    <t>SAC (Service Accounting Codes)</t>
  </si>
  <si>
    <t>Bidders to note that the item description under various schedules are through unique material ID for respective items under SAP ERP System and therefore, identical item description appears in schedule-1(Ex-works) &amp; schedule-2(F&amp;I). However, the prices to be quoted in Price Schedule-2(F&amp;I) shall be towards  Local Transportation, Insurance and other Incidental Services only in line with clause ITB 11.4(b).</t>
  </si>
  <si>
    <t>Revaluation of J column</t>
  </si>
  <si>
    <t>Tax Calculation</t>
  </si>
  <si>
    <t>TOTAL GST ON GOODS</t>
  </si>
  <si>
    <t>Total GST for Supply of Goods (inter-alia including Type Test Charges) between the Contractor and the Employer (identified in Schedule 1') which are not included in the Ex-works price as per the provision of the Bidding Documents, as applicable.</t>
  </si>
  <si>
    <t>TOTAL GST ON SERVICES</t>
  </si>
  <si>
    <t xml:space="preserve">Schedule-1 : Ex works prices </t>
  </si>
  <si>
    <t>Schedule-1 : Ex works prices</t>
  </si>
  <si>
    <t xml:space="preserve">GRAND TOTAL [1+2] </t>
  </si>
  <si>
    <t>Schedule-1 : Ex-Works Price</t>
  </si>
  <si>
    <t xml:space="preserve"> or such other sums as may be determined in accordance with the terms and conditions of the Bidding Documents.</t>
  </si>
  <si>
    <t xml:space="preserve">Local Transportation, In-transit Insurance, loading and unloading </t>
  </si>
  <si>
    <r>
      <t xml:space="preserve">100% of applicable Taxes and Duties i.e </t>
    </r>
    <r>
      <rPr>
        <b/>
        <sz val="11"/>
        <rFont val="Book Antiqua"/>
        <family val="1"/>
      </rPr>
      <t>GST</t>
    </r>
    <r>
      <rPr>
        <sz val="11"/>
        <rFont val="Book Antiqua"/>
        <family val="1"/>
      </rPr>
      <t xml:space="preserve">  which are payable by the Employer under the Contract, shall be reimbursed by the Employer on production of satisfactory documentary evidence by the Contractor in accordance with the provisions of the Bidding Documents.</t>
    </r>
  </si>
  <si>
    <t xml:space="preserve">We confirm that we have also registered/we shall also get registered in the GST Network with a GSTIN, in all the states where the project is located and the states from which we shall make our supply of goods. </t>
  </si>
  <si>
    <t>Total Type Test charges as per Schedule-7</t>
  </si>
  <si>
    <t>Unit Ex-works price (excluding GST)</t>
  </si>
  <si>
    <t>Total Ex-works price (excluding GST)</t>
  </si>
  <si>
    <t>GST Tax as confirmed by Bidder</t>
  </si>
  <si>
    <t>Total GST as confirmed by Bidder</t>
  </si>
  <si>
    <t>Total GST Tax as confirmed by Bidder</t>
  </si>
  <si>
    <t>Whether  rate of GST in column ‘4’ is confirmed. If not  indicate applicable rate of GST *</t>
  </si>
  <si>
    <t>Whether HSN in column ‘2’ is confirmed. If not  indicate applicable the HSN code *</t>
  </si>
  <si>
    <t>PR No</t>
  </si>
  <si>
    <t>PR Line Item No</t>
  </si>
  <si>
    <t>Activity Description</t>
  </si>
  <si>
    <t>Material Code</t>
  </si>
  <si>
    <t>14= 12 x 13</t>
  </si>
  <si>
    <t xml:space="preserve">Unit Freight, In-transit Insurance, loading &amp; unloading Charges </t>
  </si>
  <si>
    <t xml:space="preserve">Total Freight, 
In-transit Insurance, loading &amp; unloading Charges 
</t>
  </si>
  <si>
    <t>Activity Header</t>
  </si>
  <si>
    <t>PR Activity No</t>
  </si>
  <si>
    <t>Service Code</t>
  </si>
  <si>
    <t>16 = 14 x 15</t>
  </si>
  <si>
    <t>Line Item No</t>
  </si>
  <si>
    <t>Code</t>
  </si>
  <si>
    <t>13 = 10 x 11</t>
  </si>
  <si>
    <t>Sch-4b (Maintenance Charges during and after Defect Liability Period) :</t>
  </si>
  <si>
    <t>Local Transportation, In-transit Insurance, loading &amp; unloading</t>
  </si>
  <si>
    <t>Maintenance Charges during &amp; after Defect Laibility Period</t>
  </si>
  <si>
    <t>Total GST on Installation Services  (Schedule-3), Training to be imparted in India (Schedule-4a) and Maintenance Charges during and after Defect Liabilty Period (Schedule-4b)</t>
  </si>
  <si>
    <t>Whether SAC in column '8’ is confirmed. If not  indicate applicable the SAC *</t>
  </si>
  <si>
    <t>Whether HSN in column ‘ 6 ’ is confirmed. If not  indicate applicable the HSN code *</t>
  </si>
  <si>
    <t>Unit Maintenance Charges excluding GST</t>
  </si>
  <si>
    <t>Total Maintenance  Charges excluding GST</t>
  </si>
  <si>
    <t>TOTAL SCHEDULE NO. 4b</t>
  </si>
  <si>
    <t>4b</t>
  </si>
  <si>
    <t>Schedule 4b</t>
  </si>
  <si>
    <t>Maintenance Charges during &amp; after Defect Laibility Period.</t>
  </si>
  <si>
    <t>We further understand that notwithstanding 3.0 above, in case of award on us, you shall also bear and pay/reimburse to us, GST applicable on supplies by us to you, imposed on the Plant &amp; Equipment including Mandatory Spare Parts to be incorporated into the Facilities including  Type Test charges for Type test to be conducted  specified in Schedule No. 1,  Installation Services specified in Schedule No. 3, Charges for Training to be imparted  specified in Schedule No. 4a and Maintenance Charges during &amp; after Defect Laibility Period specified in Schedule No. 4b of the Price Schedule in this Second Envelope by the Indian Laws.</t>
  </si>
  <si>
    <t>Unit Training Charges excluding GST</t>
  </si>
  <si>
    <t>Total Training  Charges excluding GST</t>
  </si>
  <si>
    <t>Total Training Charges</t>
  </si>
  <si>
    <t>Total Maintenance Charges during and after Defect Liabilty Period</t>
  </si>
  <si>
    <t>Revaluation of M column</t>
  </si>
  <si>
    <t>Revaluation of P column</t>
  </si>
  <si>
    <t>Schedule-4a : Training Charges</t>
  </si>
  <si>
    <t>Schedule-4b : Maintenance Charges during and after DLP</t>
  </si>
  <si>
    <t>Schedule-4b : Maintenance Charges</t>
  </si>
  <si>
    <t>8= 6 x 7</t>
  </si>
  <si>
    <t>NOT APPLICABLE</t>
  </si>
  <si>
    <t>A.</t>
  </si>
  <si>
    <t>B.</t>
  </si>
  <si>
    <t>Schedule - 4b</t>
  </si>
  <si>
    <t>4</t>
  </si>
  <si>
    <t>TOTAL SCHEDULE NO. 4</t>
  </si>
  <si>
    <t>Schedule 4</t>
  </si>
  <si>
    <t>Total GST on Installation Services  (Schedule-3), Training to be imparted in India (Schedule-4)</t>
  </si>
  <si>
    <t xml:space="preserve">Sole Bidder </t>
  </si>
  <si>
    <t>Joint Venture</t>
  </si>
  <si>
    <t>Schedule - 4</t>
  </si>
  <si>
    <t>Sole Bidder</t>
  </si>
  <si>
    <t>JV (Joint Venture)</t>
  </si>
  <si>
    <t>ORIGINAL</t>
  </si>
  <si>
    <t xml:space="preserve">General Instruction to the Bidders for filling up this workbook of Price Schedules </t>
  </si>
  <si>
    <t>PLANT AND EQUIPMENT (INCLUDING MANDATORY SPARES PARTS) TO BE SUPPLIED, INCLUDING TYPE TEST CHARGES FOR TESTS TO BE CONDUCTED</t>
  </si>
  <si>
    <t>LOCAL TRANSPORTATION, IN-TRANSIT INSURANCE, LOADING AND UNLOADING</t>
  </si>
  <si>
    <t>INSTALLATION CHARGES</t>
  </si>
  <si>
    <t>Fill up only green shaded cells in Sch-1, Sch-2, Sch-3, Sch-4, Sch-7 and Bid Form 2nd Envelope.</t>
  </si>
  <si>
    <t>All the cells in Sch-5 &amp; Sch-6 are auto filled, therefore no cell is required to be filled up there.</t>
  </si>
  <si>
    <t>Sch-4 (Training  Charges) :</t>
  </si>
  <si>
    <t>PART A (Substation Portion)</t>
  </si>
  <si>
    <t>SET</t>
  </si>
  <si>
    <t xml:space="preserve">Total Ex-works Price </t>
  </si>
  <si>
    <t>Unit Erection  Charges</t>
  </si>
  <si>
    <t>Total Erection   Charges</t>
  </si>
  <si>
    <t>Total F&amp;I Price</t>
  </si>
  <si>
    <t xml:space="preserve">Total Installation Charges </t>
  </si>
  <si>
    <t>AAABBAAAABBf</t>
  </si>
  <si>
    <t>1.1KV GRADE 10CX2.5 SQMM CONTROL CABLE</t>
  </si>
  <si>
    <t>1.1KV GRADE 5CX2.5 SQMM CONTROL CABLE</t>
  </si>
  <si>
    <t>1.1KV GRADE 4CX16 SQMM (PVC) POWER CABLE</t>
  </si>
  <si>
    <t>1.1KV GRADE 3.5CX35 SQMM (PVC) POWER CABLE</t>
  </si>
  <si>
    <t>1.1KV GRADE 3.5CX70 SQMM (PVC) POWER CABLE</t>
  </si>
  <si>
    <t>Rate of GST applicable (in %)</t>
  </si>
  <si>
    <t>Schedule - 2</t>
  </si>
  <si>
    <t>EA</t>
  </si>
  <si>
    <t>LS</t>
  </si>
  <si>
    <t>KM</t>
  </si>
  <si>
    <t xml:space="preserve">SUPPLY  ITEMS   </t>
  </si>
  <si>
    <t>INSTALLATION</t>
  </si>
  <si>
    <t>Retrofitting the 220 kV Switchyard equipments and control &amp; protection system with Substation Automation System and SPR based Control &amp; Protection System at Mandola Substation</t>
  </si>
  <si>
    <t xml:space="preserve">Specification No.: NR1/NT/W-AIS/DOM/I00/24/15479 (Rfx-5002004051)	 </t>
  </si>
  <si>
    <t>Rajasthan Projects Office, 4th Floor, REIL House,</t>
  </si>
  <si>
    <t>Shipra Path, Mansarovar, Jaipur-302020 Rajasthan</t>
  </si>
  <si>
    <r>
      <t>Discount on lum-sum basis on total price quoted by us without Taxes &amp; Duties.</t>
    </r>
    <r>
      <rPr>
        <sz val="12"/>
        <rFont val="Book Antiqua"/>
        <family val="1"/>
      </rPr>
      <t xml:space="preserve"> [The discount shall be proportionately applicable on all the items of all the Schdules i.e. Sch-1 (without type test charges), Sch-2, Sch-3, Sch-4a, Sch-4b &amp; Sch-7] </t>
    </r>
    <r>
      <rPr>
        <b/>
        <sz val="12"/>
        <rFont val="Book Antiqua"/>
        <family val="1"/>
      </rPr>
      <t>In Rs.</t>
    </r>
  </si>
  <si>
    <r>
      <t>Discount on percent basis on total price quoted by us without Taxes &amp; Duties.</t>
    </r>
    <r>
      <rPr>
        <sz val="12"/>
        <rFont val="Book Antiqua"/>
        <family val="1"/>
      </rPr>
      <t xml:space="preserve"> [The discount shall be applicable on all the items of all the Schdules i.e. Sch-1 (without type test charges), Sch-2 , Sch-3, Sch-4a, Sch-4b &amp; Sch-7] </t>
    </r>
    <r>
      <rPr>
        <b/>
        <sz val="12"/>
        <rFont val="Book Antiqua"/>
        <family val="1"/>
      </rPr>
      <t>In Percent (%)</t>
    </r>
  </si>
  <si>
    <r>
      <t xml:space="preserve">Discount on lum-sum basis on the Schedules as given below : </t>
    </r>
    <r>
      <rPr>
        <sz val="12"/>
        <rFont val="Book Antiqua"/>
        <family val="1"/>
      </rPr>
      <t xml:space="preserve">[The discount shall be proportionately applicable on all the relevent items of the respective Schdules.] </t>
    </r>
    <r>
      <rPr>
        <b/>
        <sz val="12"/>
        <rFont val="Book Antiqua"/>
        <family val="1"/>
      </rPr>
      <t>In Rs.</t>
    </r>
  </si>
  <si>
    <r>
      <t>Discount on percent basis on the Schedules as given below :</t>
    </r>
    <r>
      <rPr>
        <sz val="12"/>
        <rFont val="Book Antiqua"/>
        <family val="1"/>
      </rPr>
      <t xml:space="preserve"> [The discount shall be applicable on all the relevent items of the respective Schdules.] </t>
    </r>
    <r>
      <rPr>
        <b/>
        <sz val="12"/>
        <rFont val="Book Antiqua"/>
        <family val="1"/>
      </rPr>
      <t>In Percent (%)</t>
    </r>
  </si>
  <si>
    <t xml:space="preserve">Rajasthan Projects Office, 4th Floor, REIL House, </t>
  </si>
  <si>
    <t>Erection Hardware for 420  kV I Type S/Y</t>
  </si>
  <si>
    <t xml:space="preserve">Earthmat                                </t>
  </si>
  <si>
    <t xml:space="preserve">POWER &amp; CONTROL CABLE(Breakup)          </t>
  </si>
  <si>
    <t xml:space="preserve">AIR CONDITIONING &amp; VENTILATION SYSTEM   </t>
  </si>
  <si>
    <t xml:space="preserve">FIRE FIGHTING SYSTEM                    </t>
  </si>
  <si>
    <t xml:space="preserve">ILLUMINATION SYSTEM                     </t>
  </si>
  <si>
    <t>Tel BOQ Supply Bikaner-III SS</t>
  </si>
  <si>
    <t>Tel BOQ Spares Bikaner-III SS Mandatory Sapres</t>
  </si>
  <si>
    <t>Tower Gantry and Equipment SuppStructure</t>
  </si>
  <si>
    <t>Erection Hardware for 400kV I type layout-Bus Work (For one diameter)as per technical specification</t>
  </si>
  <si>
    <t>Erection Hardware for 400kV I type layout-Line bay  as per technicalspecification</t>
  </si>
  <si>
    <t>Erection Hardware for 400kV I type layout-Spare bay of half dia as pertechnical specification</t>
  </si>
  <si>
    <t>40 MM MS ROD FOR MAIN EARTHMAT</t>
  </si>
  <si>
    <t>4PAIR, 0.5SQMM SCREENED CABLE</t>
  </si>
  <si>
    <t>1.1KV GRADE 27CX1.5 SQMM CONTROL CABLE</t>
  </si>
  <si>
    <t>1.1KV GRADE 19CX1.5 SQMM CONTROL CABLE</t>
  </si>
  <si>
    <t>1.1KV GRADE 3CX2.5 SQMM CONTROL CABLE</t>
  </si>
  <si>
    <t>1.1KV GRADE 2CX6 SQMM (PVC) POWER CABLE</t>
  </si>
  <si>
    <t>1.1KV GRADE 4CX6 SQMM (PVC) POWER CABLE</t>
  </si>
  <si>
    <t>Air conditioning system  for Switchyard Panel Room of 9m length</t>
  </si>
  <si>
    <t>Fire Detection and Alarm System for Switchyard Panel Room of 9 mlength</t>
  </si>
  <si>
    <t>4.5 kg CO2 type Portable Fire extinguisher</t>
  </si>
  <si>
    <t>PORTABLE FIRE EXTINGUISHER-DCP TYPE 4.5/5 KG</t>
  </si>
  <si>
    <t>Lighting Panel type ACP-2 as per technical specification</t>
  </si>
  <si>
    <t>63A, 415V : Interlocked switch socket outdoor Receptacle (type RP) asper technical specifications</t>
  </si>
  <si>
    <t>LIGHTING FIXTURE LED LUMINAIRES TYPE FL2 AS PER TECH. SPECIFICATIONS</t>
  </si>
  <si>
    <t>LED STREET LIGHT LUMINAIRE TYPE SL-L1 (= 45W)AS PER TECHNICALSPECIFICATION</t>
  </si>
  <si>
    <t>Illumination System for switchyard panel room of 9 m length</t>
  </si>
  <si>
    <t>BASE EQUIPMENT STM-16 MADM UPTO 5 MSP</t>
  </si>
  <si>
    <t>S16.1 SFP</t>
  </si>
  <si>
    <t>E1 INTERFACE (MIN 16 NOS.)</t>
  </si>
  <si>
    <t>ETHERNET L2 INTERFACE 10/100MBPS(MIN 8)</t>
  </si>
  <si>
    <t>GIGABIT ETHERNET LAYER 2 INTERFACE-2 NO</t>
  </si>
  <si>
    <t>EQUIPMENT CABINETS FOR SDH</t>
  </si>
  <si>
    <t>24F (DWSM) APPROACH CABLE</t>
  </si>
  <si>
    <t>GI PIPE FOR APPROACH CABLING</t>
  </si>
  <si>
    <t>GI ELBOW  FOR APPROACH CABLING</t>
  </si>
  <si>
    <t>GI FLEXIBLE CONDUIT  FOR APPROACH CABLIN</t>
  </si>
  <si>
    <t>OPGW FODP, INDOOR, 96F</t>
  </si>
  <si>
    <t>COMMON CARDS-STM16 MADM UPTO 5 MSP</t>
  </si>
  <si>
    <t>PRE CONNECT OPTICAL FIBER PATCH CORD 10M</t>
  </si>
  <si>
    <t>Fabrication, galvanising and supply of foundation bolts including nuts,checknut and washers for lattice and pipe structures to be designedduring detailed engineering</t>
  </si>
  <si>
    <t xml:space="preserve">KM </t>
  </si>
  <si>
    <t xml:space="preserve">EA </t>
  </si>
  <si>
    <t xml:space="preserve">LS </t>
  </si>
  <si>
    <t>MT</t>
  </si>
  <si>
    <t xml:space="preserve">420kV, 63kA AIS EQUIPMENT               </t>
  </si>
  <si>
    <t xml:space="preserve">Mandatory Spare LOT                     </t>
  </si>
  <si>
    <t>Mandatory Spare BREAK-UP</t>
  </si>
  <si>
    <t>420kV, 3150A, 63kA Circuit Breaker (3-Phase) without closing resistorand with Support Structure</t>
  </si>
  <si>
    <t>420 kV, 3000A, 63KA, 1-Phase CurrentTransformer with 120% extended currentrating</t>
  </si>
  <si>
    <t>420 kV, 4400 pF Capacitive Voltage Transformer (1-Phase)</t>
  </si>
  <si>
    <t>420kV, 3150A, 63KA,  Isolator (3-phase)(Double Break) with one E/S</t>
  </si>
  <si>
    <t>336kV Surge Arrester (1-phase)</t>
  </si>
  <si>
    <t>420 kV, 1 phase Bus Post Insulator (except for Line Traps)</t>
  </si>
  <si>
    <t>400kV,3150A,0.5mH ,63kA Line Trap</t>
  </si>
  <si>
    <t>420 kV ,1 phase Bus Post Insulators for Line Traps</t>
  </si>
  <si>
    <t>Spares for 420kV Circuit Breaker</t>
  </si>
  <si>
    <t>Spares for 420kV Double break Isolator</t>
  </si>
  <si>
    <t>SPARES FOR 336KV SURGE ARRESTER</t>
  </si>
  <si>
    <t>Spare-420kV CT 1</t>
  </si>
  <si>
    <t>420KV, 3150A, 50KA SF6 CB POLE</t>
  </si>
  <si>
    <t>GASKET, O RING, SEAL FOR SF6-420KV CB</t>
  </si>
  <si>
    <t>TRIP COIL ASSY-420KV SF6 CB</t>
  </si>
  <si>
    <t>CLOSING COIL ASSY-420KV SF6 CB</t>
  </si>
  <si>
    <t>TERMINAL PAD-420KV SF6 CB</t>
  </si>
  <si>
    <t>MOLECULAR FILTER-420KV CIRCUIT BREAKER</t>
  </si>
  <si>
    <t>CORONA RING-420KV CB</t>
  </si>
  <si>
    <t>RELAY,CONTACTOR,SWITCH,PB,MCB-420KV CB</t>
  </si>
  <si>
    <t>PRESSURE SWITCHES-420KV SF6 CB</t>
  </si>
  <si>
    <t>AUX SWITCH/CONTACT ASSY-420KV SF6 CB</t>
  </si>
  <si>
    <t>OPERATING MECHANISM-420KV SF6 CB (SO)</t>
  </si>
  <si>
    <t>SF6 GAS (40% ORDERED QUANTITY)</t>
  </si>
  <si>
    <t>1 POLE-420KV, 3150A, 63KA DB ISOLATOR+1E</t>
  </si>
  <si>
    <t>COPPER CONTACT FINGERS-420KV DB ISOLATOR</t>
  </si>
  <si>
    <t>CONTACTOR, TIMER, SWITCH-420KV ISOLATOR</t>
  </si>
  <si>
    <t>LIMIT SWITCH-420KV ISOLATOR</t>
  </si>
  <si>
    <t>TERM PAD+CONNECTOR-420KV ISOLATOR</t>
  </si>
  <si>
    <t>CORONA SHIELD RING-420KV DB ISOLATOR -1P</t>
  </si>
  <si>
    <t>420KV, 3000A, 63KA,1-PH,CT-120% RATING</t>
  </si>
  <si>
    <t>SURGE ARRESTER,1-PH,336KV</t>
  </si>
  <si>
    <t>SURGE MONITOR,1-PH</t>
  </si>
  <si>
    <t>LBB PROTECTION NUMERICAL</t>
  </si>
  <si>
    <t>NUMERICAL DISTANCE RELAY MAIN I</t>
  </si>
  <si>
    <t>NUMERICAL DISTANCE RELAY MAIN II</t>
  </si>
  <si>
    <t>BAY CONTROL UNIT (IED) OF EACH TYPE</t>
  </si>
  <si>
    <t>Fabrication, galvanising and supply of  Lattice Structures (MS Steel),to be designed during detailed engineering, for towers, beams andequipment support structure  including pack plates / packwashers andgusset plates excluding fasteners and foundation bolts</t>
  </si>
  <si>
    <t>Fabrication, galvanising and supply of  Lattice Structures (HT Steel),to be designed during detailed engineering, for towers, beams andequipment support structure  including pack plates / packwashers andgusset plates excluding fasteners and foundation bolts</t>
  </si>
  <si>
    <t>Fabrication, galvanising and supply of fasteners ( nuts, bolts andwashers ) including step bolts for lattice and pipe structures to bedesigned during detailed engineering</t>
  </si>
  <si>
    <t xml:space="preserve">MT </t>
  </si>
  <si>
    <t xml:space="preserve"> 400 kV Bay Extn at 765/400/220 kV Bikaner-III PS for interconnection of 1000MW RPPD of M/s MRS Buildvision Pvt. Ltd. (MBPL) (1 no. bay)</t>
  </si>
  <si>
    <t>Tel BOQ Service Bikaner-III SS</t>
  </si>
  <si>
    <t xml:space="preserve">Steel Structure                         </t>
  </si>
  <si>
    <t xml:space="preserve">Civil Works                             </t>
  </si>
  <si>
    <t>420kV, 3150A, 63kA Circuit Breaker(3-Phase) without closing resistor(with support structure)</t>
  </si>
  <si>
    <t>420KV, 1-PHASE BUS POST INSULATORS</t>
  </si>
  <si>
    <t>Erection Hardware for 400kV I type layout-Line bay  as per specification</t>
  </si>
  <si>
    <t>Erection Hardware for 400kV I type layout-Bus Work (For one diameter) as per specification</t>
  </si>
  <si>
    <t>Erection Hardware for 400kV I type layout-Spare bay of half dia as per specification</t>
  </si>
  <si>
    <t>40 mm MS rod for Main Earthmat</t>
  </si>
  <si>
    <t>1.1kV grade 3.5Cx70 sqmm (PVC) Power Cable</t>
  </si>
  <si>
    <t>1.1kV grade 3.5Cx35 sqmm (PVC) Power Cable</t>
  </si>
  <si>
    <t>1.1kV grade 4Cx6 sqmm (PVC) Power Cable</t>
  </si>
  <si>
    <t>1.1kV grade 2Cx6 sqmm (PVC) Power Cable</t>
  </si>
  <si>
    <t>1.1kV grade 3Cx2.5 sqmm Control Cable</t>
  </si>
  <si>
    <t>1.1kV grade 5Cx2.5 sqmm Control Cable</t>
  </si>
  <si>
    <t>1.1kV grade 10Cx2.5 sqmm Control Cable</t>
  </si>
  <si>
    <t>4PAIR, 0.5 SQ.MM SCREENED CABLE</t>
  </si>
  <si>
    <t>1.1kV grade 4Cx16 sqmm (PVC) Power Cable</t>
  </si>
  <si>
    <t>Fire Detection and Alarm System for Switchyard Panel Room of 9 m length</t>
  </si>
  <si>
    <t>6Kg dry chemical powered type Portable Fire extinguisher</t>
  </si>
  <si>
    <t>63A, 415V : Interlocked switch socket outdoor Receptacle (type RP) as per technical specifications</t>
  </si>
  <si>
    <t>Lighting Fixture LED Luminaires type FL2 as per tech. specifications</t>
  </si>
  <si>
    <t>Lighting Fixture LED Luminaires type SL-L1 as per tech. specifications</t>
  </si>
  <si>
    <t>SERVICES: APPROACH CABLING (GI PIPE)-24F</t>
  </si>
  <si>
    <t>OPTICAL INTERFACE/SFP-S16.1 FOR STM-16</t>
  </si>
  <si>
    <t>EQUIPMENT CABINETS-FOR SDH EQUIPMENTS</t>
  </si>
  <si>
    <t>SERVICE:FODP: INDOOR TYPE 2: 96 F</t>
  </si>
  <si>
    <t>Erection of  Lattice Structures (MS Steel), to be designed during detailed engineering, for towers, beams and equipment supportstructure  including pack plates / packwashers and gusset plates excluding fasteners and foundation bolts</t>
  </si>
  <si>
    <t xml:space="preserve">Erection of  Lattice Structures (HT Steel), to be designed during detailed engineering, for towers, beams and equipment supportstructure  including pack plates / packwashers and gusset plates excluding fasteners and foundation bolts.
</t>
  </si>
  <si>
    <t>Erection of fasteners ( nuts, bolts and washers ) including step bolts for lattice and pipe structures to be designed duringdetailed engineering</t>
  </si>
  <si>
    <t>Erection of foundation bolts including nuts, checknut and washers for lattice and pipe structures to be designed during detailedengineering</t>
  </si>
  <si>
    <t>Excavation in all kind of soil including  rock  for all leads and lifts, backfilling, disposal of surplus earth within a lead up to2Km as per technical specification. The surplus earth shall be roughly graded .</t>
  </si>
  <si>
    <t>Excavation in hard rock which require blasting (including chemical blasting and rock excavated using specialized tools) for allfoundation works including stacking, measuring, disposal etc.for all leads and lifts as per technical specification.</t>
  </si>
  <si>
    <t>Providing and laying of Plain Cement Concrete (PCC) (1:4:8)</t>
  </si>
  <si>
    <t>Providing and laying of Plain Cement Concrete (PCC) (1:2:4)</t>
  </si>
  <si>
    <t>Providing and laying of Reinforced Cement Concrete M25 mix including pre cast, shuttering, Grouting of pockets &amp; underpinning butexcluding steel reinforcement</t>
  </si>
  <si>
    <t>Steel Reinforcement</t>
  </si>
  <si>
    <t>Misc. Structural steel including rails, embedments, edge protection angles, gratings etc. but excluding the reinforcement steel andsteel for lattice and pipe structures.</t>
  </si>
  <si>
    <t>Stone spreading in switchyard excluding PCC</t>
  </si>
  <si>
    <t>Antiweed treatment</t>
  </si>
  <si>
    <t>Providing &amp; laying non-woven Geo-synthetics fabric of minimum 200 GSM  in separration layer between sub garde and stone spreading in switchyard as per Technical Specification and direction of Engineer-in-Charge.</t>
  </si>
  <si>
    <t>3.75m wide Bitumen road with earthen shoulder including 100 mm dia RCC Hume Pipe @ 100 metre interval as per drawing and TS (as perDSR item no 16.35 and 16.30.1) and including 225 mm thick WBM in three equal layers of 75 mm each as per CPWD specification.</t>
  </si>
  <si>
    <t>RCC culvert crossings including supplying and laying hume pipe 250mm dia of grade (NP-3) excluding concrete as per specification.</t>
  </si>
  <si>
    <t>RCC culvert crossings including supplying and laying hume pipe 300mm dia of grade (NP-3) excluding concrete as per specification.</t>
  </si>
  <si>
    <t>RCC culvert crossings including supplying and laying hume pipe 450mm dia of grade (NP-3) excluding concrete as per specification.</t>
  </si>
  <si>
    <t>Supplying and erecting dewatering pumps-5 HP</t>
  </si>
  <si>
    <t>All civil works for Drains construction of Section A-A including crossings if any as per technical specification and tender drawingscomplete in all respect with all labour and materials.</t>
  </si>
  <si>
    <t>All civil works for Drains construction of Section B-B including crossings if any as per technical specification and tender drawingscomplete in all respect with all labour and materials.</t>
  </si>
  <si>
    <t>All civil works for Drains construction of Section C-C including crossings if any as per technical specification and tender drawingscomplete in all respect with all labour and materials.</t>
  </si>
  <si>
    <t>All civil works for Drains construction of Section D-D including crossings if any as per technical specification and tender drawingscomplete in all respect with all labour and materials.</t>
  </si>
  <si>
    <t>Switchyard Panel Room - Civil Works. All civil works as per drawing and specifications complete, including - brickwork, finishing(external and internal), windows etc. However, excavation, PCC, RCC and reinforcement shall be paid separately as per BPS.</t>
  </si>
  <si>
    <t>Earthwork in excavation &amp; filling in all types of soil and soft/disintegrated rock in open areas/nallas/channels, to the requiredslopes, shapes, levels, elevations and profile, including trimming of bottom and slopes of excavation, bailing out rain(dewatering), pumping, removal of slush, preparing embankments/marginal banks, loosening, dressing, spreading material in layers notexceeding 200mm, as per direction of Engineer-in-Charge, water flooding, compacting to achieve 95% consolidation at optimum moisturecontent, finishing etc. all complete, for all leads and lifts within leveling boundary, including disposal of surplus earth andstacking of unsuitable material within a lead of 2.0 Km beyond substation boundary, with all labour, material, tools, tackles andequipment, safeguards and incidentals, Royalty,taxes etc. as necessary, as per drawings, specification and directions of theEngineer-in-Charge. Clearing of jungle is included in this item. (Only excavation/cutting will be measured for payment purpose.)</t>
  </si>
  <si>
    <t>Supply of earth (excluding rock &amp; boulders) at site including royalty, carriage and filling in specified areas in layers notexceeding 200mm in depth, compacting under optimum moisture condition to achieve 95% of Proctor density, finishing etc. allcomplete, for all leads &amp; lifts, with all labour, material, tools, tackles, equipments, safeguards &amp; incidentals as necessary as perdrawings, specification and direction of the Engineer- in- Charge.</t>
  </si>
  <si>
    <t>Earthwork in excavation in Hard rocks in open areas/nallas/ channels, to the required slopes, shapes, levels, elevations andprofile, including trimming of bottom and slopes of excavation and stacking and disposal of rock for a lead up to 2.0 KM beyondleveling boundary and all lifts , with all labour, material, tools, tackles and equipment, safeguards and incidentals,Royalty,taxesetc.  as per directions of the Engineer-in-Charge. Serviceable material if available shall be stacked at site as identified byEngineer-in-Charge.(50% void deduction from stack measurement)</t>
  </si>
  <si>
    <t>Cable Trench including all types of crossings, all metallic works and sump pit including concrte and reinforcement steel Section 2-2</t>
  </si>
  <si>
    <t>Cable Trench including all types of crossings, all metallic works and sump pit including concrete and reinforcement steel Section2A-2A</t>
  </si>
  <si>
    <t>Cable Trench including all types of crossings, all metallic works and sump pit including concrte and reinforcement steel Section 3-3</t>
  </si>
  <si>
    <t>Cable Trench including all types of crossings, all metallic works and sump pit including concrte and reinforcement steel Section 4-4</t>
  </si>
  <si>
    <t>Dry stone pitching 22.5 cm thick including supply of stones and preparing surface complete including construction of 600 mm high and230 mm wide cement concrete (1:3:6) (1 cement : 3 coarse sand (zone-III) : 6 graded stone aggregate 20 mm nominal size) toe wall atthe lowest portion of stone pitching area etc. completed as per theinstruction of Engineer-In-Charge. .</t>
  </si>
  <si>
    <t>Supplying, filling and compacting stone boulders mixed with sand under foundations, roads, cable trenches, drains etc in layers notexceeding 250mm thickness including ramming, watering compacting</t>
  </si>
  <si>
    <t xml:space="preserve">M3 </t>
  </si>
  <si>
    <t xml:space="preserve">M2 </t>
  </si>
  <si>
    <t xml:space="preserve">M  </t>
  </si>
  <si>
    <t xml:space="preserve">POWER &amp; CONTROL CABLE BREAK UP          </t>
  </si>
  <si>
    <t xml:space="preserve">765/400/220 kV AIS Extension Package - Substation Package: SS-02 (i) 02 nos. of 400 kV line bays at 765/400/220 kV Bikaner-III PS for interconnection of 1400MW RPPD of M/s Sunbreeze Renewables Nine Pvt. Ltd. (SR9PL) (2 nos. bays). </t>
  </si>
  <si>
    <t>Tender Enquiry No.: NR1/T/W-MISC/DOM/I00/25/07981– SRM RFX – 5002004552</t>
  </si>
  <si>
    <t xml:space="preserve">2 Nos of 400 kV Bay Extn at 765/400/220 kV Bikaner-III PS for interconnection of 1400MW RPPD of M/s Sunbreeze Renewables Nine Pvt. Ltd. (SR9PL)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</si>
</sst>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43" formatCode="_ * #,##0.00_ ;_ * \-#,##0.00_ ;_ * &quot;-&quot;??_ ;_ @_ "/>
    <numFmt numFmtId="164" formatCode="_(* #,##0.00_);_(* \(#,##0.00\);_(* &quot;-&quot;??_);_(@_)"/>
    <numFmt numFmtId="165" formatCode="0.0"/>
    <numFmt numFmtId="166" formatCode="0.000"/>
    <numFmt numFmtId="167" formatCode="_(* #,##0.00_);_(* \(#,##0.00\);_(* \-??_);_(@_)"/>
    <numFmt numFmtId="168" formatCode="_(* #,##0_);_(* \(#,##0\);_(* \-??_);_(@_)"/>
    <numFmt numFmtId="169" formatCode="_(* #,##0.0_);_(* \(#,##0.0\);_(* \-??_);_(@_)"/>
    <numFmt numFmtId="170" formatCode="#,##0.0"/>
    <numFmt numFmtId="171" formatCode="0.00_)"/>
    <numFmt numFmtId="172" formatCode="_-&quot;£&quot;* #,##0.00_-;\-&quot;£&quot;* #,##0.00_-;_-&quot;£&quot;* &quot;-&quot;??_-;_-@_-"/>
    <numFmt numFmtId="173" formatCode="&quot;\&quot;#,##0.00;[Red]\-&quot;\&quot;#,##0.00"/>
    <numFmt numFmtId="174" formatCode="#,##0.000_);\(#,##0.000\)"/>
    <numFmt numFmtId="175" formatCode="0.0_)"/>
    <numFmt numFmtId="176" formatCode=";;"/>
    <numFmt numFmtId="177" formatCode="&quot; &quot;@"/>
    <numFmt numFmtId="178" formatCode="[$-409]dd\-mmm\-yy;@"/>
    <numFmt numFmtId="179" formatCode="_(* #,##0_);_(* \(#,##0\);_(* &quot;-&quot;??_);_(@_)"/>
    <numFmt numFmtId="180" formatCode="0.0000%"/>
    <numFmt numFmtId="181" formatCode="0.0000000000%"/>
  </numFmts>
  <fonts count="92">
    <font>
      <sz val="11"/>
      <name val="Book Antiqua"/>
      <family val="1"/>
    </font>
    <font>
      <sz val="10"/>
      <name val="Arial"/>
      <family val="2"/>
    </font>
    <font>
      <sz val="8"/>
      <name val="Arial"/>
      <family val="2"/>
    </font>
    <font>
      <b/>
      <sz val="12"/>
      <name val="Arial"/>
      <family val="2"/>
    </font>
    <font>
      <sz val="12"/>
      <name val="Book Antiqua"/>
      <family val="1"/>
    </font>
    <font>
      <b/>
      <sz val="12"/>
      <name val="Book Antiqua"/>
      <family val="1"/>
    </font>
    <font>
      <sz val="14"/>
      <name val="AngsanaUPC"/>
      <family val="1"/>
    </font>
    <font>
      <sz val="12"/>
      <name val="¹ÙÅÁÃ¼"/>
      <charset val="129"/>
    </font>
    <font>
      <sz val="10"/>
      <color indexed="10"/>
      <name val="Arial"/>
      <family val="2"/>
    </font>
    <font>
      <u/>
      <sz val="9"/>
      <color indexed="12"/>
      <name val="Arial"/>
      <family val="2"/>
    </font>
    <font>
      <sz val="7"/>
      <name val="Small Fonts"/>
      <family val="2"/>
    </font>
    <font>
      <b/>
      <sz val="10"/>
      <name val="Arial CE"/>
      <family val="2"/>
      <charset val="238"/>
    </font>
    <font>
      <u/>
      <sz val="9"/>
      <color indexed="36"/>
      <name val="Arial"/>
      <family val="2"/>
    </font>
    <font>
      <sz val="10"/>
      <name val="MS Sans Serif"/>
      <family val="2"/>
    </font>
    <font>
      <b/>
      <sz val="20"/>
      <name val="Book Antiqua"/>
      <family val="1"/>
    </font>
    <font>
      <b/>
      <sz val="11"/>
      <name val="Book Antiqua"/>
      <family val="1"/>
    </font>
    <font>
      <sz val="11"/>
      <name val="Book Antiqua"/>
      <family val="1"/>
    </font>
    <font>
      <sz val="11"/>
      <name val="Book Antiqua"/>
      <family val="1"/>
    </font>
    <font>
      <sz val="10"/>
      <name val="Book Antiqua"/>
      <family val="1"/>
    </font>
    <font>
      <sz val="12"/>
      <name val="Arial"/>
      <family val="2"/>
    </font>
    <font>
      <b/>
      <sz val="12"/>
      <color indexed="12"/>
      <name val="Book Antiqua"/>
      <family val="1"/>
    </font>
    <font>
      <b/>
      <u/>
      <sz val="12"/>
      <name val="Book Antiqua"/>
      <family val="1"/>
    </font>
    <font>
      <b/>
      <sz val="10"/>
      <name val="Book Antiqua"/>
      <family val="1"/>
    </font>
    <font>
      <sz val="20"/>
      <name val="Book Antiqua"/>
      <family val="1"/>
    </font>
    <font>
      <b/>
      <sz val="11"/>
      <color indexed="9"/>
      <name val="Book Antiqua"/>
      <family val="1"/>
    </font>
    <font>
      <sz val="11"/>
      <name val="Book Antiqua"/>
      <family val="1"/>
    </font>
    <font>
      <b/>
      <sz val="11"/>
      <color indexed="10"/>
      <name val="Book Antiqua"/>
      <family val="1"/>
    </font>
    <font>
      <sz val="8"/>
      <name val="Book Antiqua"/>
      <family val="1"/>
    </font>
    <font>
      <b/>
      <sz val="14"/>
      <color indexed="9"/>
      <name val="Book Antiqua"/>
      <family val="1"/>
    </font>
    <font>
      <sz val="14"/>
      <name val="Book Antiqua"/>
      <family val="1"/>
    </font>
    <font>
      <sz val="11"/>
      <color indexed="9"/>
      <name val="Book Antiqua"/>
      <family val="1"/>
    </font>
    <font>
      <sz val="10"/>
      <name val="Book Antiqua"/>
      <family val="1"/>
    </font>
    <font>
      <sz val="8"/>
      <name val="Book Antiqua"/>
      <family val="1"/>
    </font>
    <font>
      <sz val="12"/>
      <name val="Arial"/>
      <family val="2"/>
    </font>
    <font>
      <sz val="10"/>
      <name val="Arial"/>
      <family val="2"/>
    </font>
    <font>
      <b/>
      <sz val="12"/>
      <name val="Arial"/>
      <family val="2"/>
    </font>
    <font>
      <sz val="12"/>
      <color indexed="9"/>
      <name val="Book Antiqua"/>
      <family val="1"/>
    </font>
    <font>
      <b/>
      <sz val="11"/>
      <color indexed="12"/>
      <name val="Book Antiqua"/>
      <family val="1"/>
    </font>
    <font>
      <sz val="10"/>
      <color indexed="9"/>
      <name val="Book Antiqua"/>
      <family val="1"/>
    </font>
    <font>
      <b/>
      <sz val="14"/>
      <name val="Book Antiqua"/>
      <family val="1"/>
    </font>
    <font>
      <i/>
      <sz val="11"/>
      <name val="Book Antiqua"/>
      <family val="1"/>
    </font>
    <font>
      <b/>
      <sz val="12"/>
      <color indexed="9"/>
      <name val="Book Antiqua"/>
      <family val="1"/>
    </font>
    <font>
      <sz val="10"/>
      <color indexed="9"/>
      <name val="Book Antiqua"/>
      <family val="1"/>
    </font>
    <font>
      <sz val="10"/>
      <color indexed="9"/>
      <name val="Arial"/>
      <family val="2"/>
    </font>
    <font>
      <b/>
      <vertAlign val="superscript"/>
      <sz val="11"/>
      <name val="Book Antiqua"/>
      <family val="1"/>
    </font>
    <font>
      <b/>
      <sz val="14"/>
      <color indexed="12"/>
      <name val="Book Antiqua"/>
      <family val="1"/>
    </font>
    <font>
      <b/>
      <vertAlign val="superscript"/>
      <sz val="12"/>
      <color indexed="12"/>
      <name val="Book Antiqua"/>
      <family val="1"/>
    </font>
    <font>
      <sz val="11"/>
      <name val="Book Antiqua"/>
      <family val="1"/>
    </font>
    <font>
      <sz val="10"/>
      <color indexed="9"/>
      <name val="Wingdings 3"/>
      <family val="1"/>
      <charset val="2"/>
    </font>
    <font>
      <sz val="1"/>
      <color indexed="9"/>
      <name val="Book Antiqua"/>
      <family val="1"/>
    </font>
    <font>
      <vertAlign val="superscript"/>
      <sz val="12"/>
      <name val="Book Antiqua"/>
      <family val="1"/>
    </font>
    <font>
      <sz val="12"/>
      <name val="Times New Roman"/>
      <family val="1"/>
    </font>
    <font>
      <sz val="14"/>
      <name val="Arial"/>
      <family val="2"/>
    </font>
    <font>
      <b/>
      <sz val="12.5"/>
      <name val="Arial"/>
      <family val="2"/>
    </font>
    <font>
      <sz val="12.5"/>
      <name val="Arial"/>
      <family val="2"/>
    </font>
    <font>
      <sz val="11"/>
      <color indexed="8"/>
      <name val="Book Antiqua"/>
      <family val="1"/>
    </font>
    <font>
      <sz val="11"/>
      <color indexed="8"/>
      <name val="Book Antiqua"/>
      <family val="1"/>
    </font>
    <font>
      <sz val="12"/>
      <color indexed="10"/>
      <name val="Book Antiqua"/>
      <family val="1"/>
    </font>
    <font>
      <sz val="12"/>
      <color indexed="8"/>
      <name val="Book Antiqua"/>
      <family val="1"/>
    </font>
    <font>
      <sz val="9"/>
      <name val="Book Antiqua"/>
      <family val="1"/>
    </font>
    <font>
      <sz val="12"/>
      <color indexed="56"/>
      <name val="Book Antiqua"/>
      <family val="1"/>
    </font>
    <font>
      <sz val="12"/>
      <color indexed="9"/>
      <name val="Arial"/>
      <family val="2"/>
    </font>
    <font>
      <b/>
      <sz val="12"/>
      <color indexed="9"/>
      <name val="Cambria"/>
      <family val="1"/>
    </font>
    <font>
      <b/>
      <sz val="12"/>
      <color indexed="9"/>
      <name val="Arial"/>
      <family val="2"/>
    </font>
    <font>
      <sz val="14"/>
      <name val="AngsanaUPC"/>
      <family val="1"/>
    </font>
    <font>
      <sz val="10"/>
      <color indexed="10"/>
      <name val="Arial"/>
      <family val="2"/>
    </font>
    <font>
      <u/>
      <sz val="9"/>
      <color indexed="12"/>
      <name val="Arial"/>
      <family val="2"/>
    </font>
    <font>
      <sz val="7"/>
      <name val="Small Fonts"/>
      <family val="2"/>
    </font>
    <font>
      <u/>
      <sz val="9"/>
      <color indexed="36"/>
      <name val="Arial"/>
      <family val="2"/>
    </font>
    <font>
      <b/>
      <sz val="12"/>
      <color indexed="8"/>
      <name val="Cambria"/>
      <family val="1"/>
    </font>
    <font>
      <b/>
      <sz val="12"/>
      <name val="Times New Roman"/>
      <family val="1"/>
    </font>
    <font>
      <sz val="11"/>
      <color indexed="8"/>
      <name val="Calibri"/>
      <family val="2"/>
    </font>
    <font>
      <sz val="12"/>
      <name val="Calibri"/>
      <family val="2"/>
    </font>
    <font>
      <sz val="14"/>
      <name val="AngsanaUPC"/>
      <family val="1"/>
      <charset val="222"/>
    </font>
    <font>
      <b/>
      <sz val="12"/>
      <color indexed="8"/>
      <name val="Book Antiqua"/>
      <family val="1"/>
    </font>
    <font>
      <b/>
      <sz val="11"/>
      <name val="Calibri"/>
      <family val="2"/>
    </font>
    <font>
      <b/>
      <i/>
      <sz val="12"/>
      <name val="Book Antiqua"/>
      <family val="1"/>
    </font>
    <font>
      <b/>
      <sz val="9"/>
      <name val="Book Antiqua"/>
      <family val="1"/>
    </font>
    <font>
      <b/>
      <sz val="12"/>
      <color indexed="16"/>
      <name val="Book Antiqua"/>
      <family val="1"/>
    </font>
    <font>
      <b/>
      <sz val="16"/>
      <name val="Book Antiqua"/>
      <family val="1"/>
    </font>
    <font>
      <sz val="12"/>
      <color rgb="FFFF0000"/>
      <name val="Book Antiqua"/>
      <family val="1"/>
    </font>
    <font>
      <b/>
      <sz val="12"/>
      <color rgb="FFFF0000"/>
      <name val="Book Antiqua"/>
      <family val="1"/>
    </font>
    <font>
      <sz val="11"/>
      <color rgb="FFFFFFFF"/>
      <name val="Book Antiqua"/>
      <family val="1"/>
    </font>
    <font>
      <b/>
      <sz val="11"/>
      <color rgb="FFFF0000"/>
      <name val="Book Antiqua"/>
      <family val="1"/>
    </font>
    <font>
      <sz val="12"/>
      <color rgb="FFFF0000"/>
      <name val="Arial"/>
      <family val="2"/>
    </font>
    <font>
      <sz val="12"/>
      <color theme="0"/>
      <name val="Book Antiqua"/>
      <family val="1"/>
    </font>
    <font>
      <sz val="12"/>
      <color rgb="FF000000"/>
      <name val="Times New Roman"/>
      <family val="1"/>
    </font>
    <font>
      <b/>
      <sz val="12"/>
      <color indexed="10"/>
      <name val="Book Antiqua"/>
      <family val="1"/>
    </font>
    <font>
      <sz val="12"/>
      <color indexed="12"/>
      <name val="Book Antiqua"/>
      <family val="1"/>
    </font>
    <font>
      <b/>
      <sz val="12"/>
      <color indexed="12"/>
      <name val="Arial"/>
      <family val="2"/>
    </font>
    <font>
      <sz val="12"/>
      <color indexed="8"/>
      <name val="Cambria"/>
      <family val="1"/>
    </font>
    <font>
      <sz val="12"/>
      <color indexed="9"/>
      <name val="Cambria"/>
      <family val="1"/>
    </font>
  </fonts>
  <fills count="19">
    <fill>
      <patternFill patternType="none"/>
    </fill>
    <fill>
      <patternFill patternType="gray125"/>
    </fill>
    <fill>
      <patternFill patternType="solid">
        <fgColor indexed="9"/>
        <bgColor indexed="64"/>
      </patternFill>
    </fill>
    <fill>
      <patternFill patternType="solid">
        <fgColor indexed="13"/>
        <bgColor indexed="64"/>
      </patternFill>
    </fill>
    <fill>
      <patternFill patternType="solid">
        <fgColor indexed="42"/>
        <bgColor indexed="64"/>
      </patternFill>
    </fill>
    <fill>
      <patternFill patternType="solid">
        <fgColor indexed="43"/>
        <bgColor indexed="64"/>
      </patternFill>
    </fill>
    <fill>
      <patternFill patternType="solid">
        <fgColor indexed="22"/>
        <bgColor indexed="64"/>
      </patternFill>
    </fill>
    <fill>
      <patternFill patternType="solid">
        <fgColor indexed="44"/>
        <bgColor indexed="64"/>
      </patternFill>
    </fill>
    <fill>
      <patternFill patternType="solid">
        <fgColor indexed="12"/>
        <bgColor indexed="64"/>
      </patternFill>
    </fill>
    <fill>
      <patternFill patternType="solid">
        <fgColor indexed="45"/>
        <bgColor indexed="64"/>
      </patternFill>
    </fill>
    <fill>
      <patternFill patternType="solid">
        <fgColor rgb="FF00B0F0"/>
        <bgColor indexed="64"/>
      </patternFill>
    </fill>
    <fill>
      <patternFill patternType="solid">
        <fgColor theme="0" tint="-0.249977111117893"/>
        <bgColor indexed="64"/>
      </patternFill>
    </fill>
    <fill>
      <patternFill patternType="solid">
        <fgColor theme="3" tint="0.59999389629810485"/>
        <bgColor indexed="64"/>
      </patternFill>
    </fill>
    <fill>
      <patternFill patternType="solid">
        <fgColor theme="5" tint="0.39997558519241921"/>
        <bgColor indexed="64"/>
      </patternFill>
    </fill>
    <fill>
      <patternFill patternType="solid">
        <fgColor theme="9" tint="0.59999389629810485"/>
        <bgColor indexed="64"/>
      </patternFill>
    </fill>
    <fill>
      <patternFill patternType="solid">
        <fgColor theme="1" tint="0.499984740745262"/>
        <bgColor indexed="64"/>
      </patternFill>
    </fill>
    <fill>
      <patternFill patternType="solid">
        <fgColor theme="7" tint="0.39997558519241921"/>
        <bgColor indexed="64"/>
      </patternFill>
    </fill>
    <fill>
      <patternFill patternType="solid">
        <fgColor theme="0"/>
        <bgColor indexed="64"/>
      </patternFill>
    </fill>
    <fill>
      <patternFill patternType="solid">
        <fgColor rgb="FFFFFF00"/>
        <bgColor indexed="64"/>
      </patternFill>
    </fill>
  </fills>
  <borders count="46">
    <border>
      <left/>
      <right/>
      <top/>
      <bottom/>
      <diagonal/>
    </border>
    <border>
      <left style="thin">
        <color indexed="64"/>
      </left>
      <right style="thin">
        <color indexed="64"/>
      </right>
      <top/>
      <bottom style="hair">
        <color indexed="64"/>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style="hair">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top style="thin">
        <color indexed="64"/>
      </top>
      <bottom style="medium">
        <color indexed="64"/>
      </bottom>
      <diagonal/>
    </border>
    <border>
      <left/>
      <right/>
      <top style="thin">
        <color indexed="64"/>
      </top>
      <bottom style="hair">
        <color indexed="64"/>
      </bottom>
      <diagonal/>
    </border>
    <border>
      <left/>
      <right/>
      <top/>
      <bottom style="hair">
        <color indexed="64"/>
      </bottom>
      <diagonal/>
    </border>
    <border>
      <left/>
      <right/>
      <top style="medium">
        <color indexed="64"/>
      </top>
      <bottom/>
      <diagonal/>
    </border>
    <border>
      <left style="medium">
        <color indexed="64"/>
      </left>
      <right/>
      <top style="thin">
        <color indexed="64"/>
      </top>
      <bottom style="thin">
        <color indexed="64"/>
      </bottom>
      <diagonal/>
    </border>
    <border>
      <left/>
      <right/>
      <top style="hair">
        <color indexed="64"/>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s>
  <cellStyleXfs count="223">
    <xf numFmtId="0" fontId="0" fillId="0" borderId="0"/>
    <xf numFmtId="9" fontId="6" fillId="0" borderId="0"/>
    <xf numFmtId="9" fontId="64" fillId="0" borderId="0"/>
    <xf numFmtId="9" fontId="6" fillId="0" borderId="0"/>
    <xf numFmtId="9" fontId="73" fillId="0" borderId="0"/>
    <xf numFmtId="9" fontId="6" fillId="0" borderId="0"/>
    <xf numFmtId="172" fontId="1" fillId="0" borderId="0" applyFont="0" applyFill="0" applyBorder="0" applyAlignment="0" applyProtection="0"/>
    <xf numFmtId="175" fontId="1" fillId="0" borderId="0" applyFont="0" applyFill="0" applyBorder="0" applyAlignment="0" applyProtection="0"/>
    <xf numFmtId="174" fontId="1" fillId="0" borderId="0" applyFont="0" applyFill="0" applyBorder="0" applyAlignment="0" applyProtection="0"/>
    <xf numFmtId="176" fontId="1" fillId="0" borderId="0" applyFont="0" applyFill="0" applyBorder="0" applyAlignment="0" applyProtection="0"/>
    <xf numFmtId="0" fontId="7" fillId="0" borderId="0"/>
    <xf numFmtId="164" fontId="1" fillId="0" borderId="0" applyFont="0" applyFill="0" applyBorder="0" applyAlignment="0" applyProtection="0"/>
    <xf numFmtId="173" fontId="1" fillId="0" borderId="0"/>
    <xf numFmtId="173" fontId="34" fillId="0" borderId="0"/>
    <xf numFmtId="173" fontId="1" fillId="0" borderId="0"/>
    <xf numFmtId="173" fontId="34" fillId="0" borderId="0"/>
    <xf numFmtId="173" fontId="1" fillId="0" borderId="0"/>
    <xf numFmtId="173" fontId="34" fillId="0" borderId="0"/>
    <xf numFmtId="173" fontId="1" fillId="0" borderId="0"/>
    <xf numFmtId="173" fontId="34" fillId="0" borderId="0"/>
    <xf numFmtId="173" fontId="1" fillId="0" borderId="0"/>
    <xf numFmtId="173" fontId="34" fillId="0" borderId="0"/>
    <xf numFmtId="173" fontId="1" fillId="0" borderId="0"/>
    <xf numFmtId="173" fontId="34" fillId="0" borderId="0"/>
    <xf numFmtId="173" fontId="1" fillId="0" borderId="0"/>
    <xf numFmtId="173" fontId="34" fillId="0" borderId="0"/>
    <xf numFmtId="173" fontId="1" fillId="0" borderId="0"/>
    <xf numFmtId="173" fontId="34" fillId="0" borderId="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70" fontId="8" fillId="0" borderId="1">
      <alignment horizontal="right"/>
    </xf>
    <xf numFmtId="170" fontId="65" fillId="0" borderId="1">
      <alignment horizontal="right"/>
    </xf>
    <xf numFmtId="170" fontId="8" fillId="0" borderId="1">
      <alignment horizontal="right"/>
    </xf>
    <xf numFmtId="0" fontId="3" fillId="0" borderId="2" applyNumberFormat="0" applyAlignment="0" applyProtection="0">
      <alignment horizontal="left" vertical="center"/>
    </xf>
    <xf numFmtId="0" fontId="3" fillId="0" borderId="3">
      <alignment horizontal="left" vertical="center"/>
    </xf>
    <xf numFmtId="0" fontId="9" fillId="0" borderId="0" applyNumberFormat="0" applyFill="0" applyBorder="0" applyAlignment="0" applyProtection="0">
      <alignment vertical="top"/>
      <protection locked="0"/>
    </xf>
    <xf numFmtId="0" fontId="66"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37" fontId="10" fillId="0" borderId="0"/>
    <xf numFmtId="37" fontId="67" fillId="0" borderId="0"/>
    <xf numFmtId="37" fontId="10" fillId="0" borderId="0"/>
    <xf numFmtId="166" fontId="1" fillId="0" borderId="0"/>
    <xf numFmtId="166" fontId="34" fillId="0" borderId="0"/>
    <xf numFmtId="0" fontId="1"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1"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1"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1" fillId="0" borderId="0" applyNumberFormat="0" applyFont="0" applyFill="0" applyBorder="0" applyAlignment="0" applyProtection="0">
      <alignment vertical="top"/>
    </xf>
    <xf numFmtId="0" fontId="34" fillId="0" borderId="0"/>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1" fillId="0" borderId="0" applyNumberFormat="0" applyFont="0" applyFill="0" applyBorder="0" applyAlignment="0" applyProtection="0">
      <alignment vertical="top"/>
    </xf>
    <xf numFmtId="0" fontId="71" fillId="0" borderId="0"/>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xf numFmtId="0" fontId="1" fillId="0" borderId="0" applyNumberFormat="0" applyFont="0" applyFill="0" applyBorder="0" applyAlignment="0" applyProtection="0">
      <alignment vertical="top"/>
    </xf>
    <xf numFmtId="0" fontId="16" fillId="0" borderId="0"/>
    <xf numFmtId="0" fontId="34" fillId="0" borderId="0" applyNumberFormat="0" applyFont="0" applyFill="0" applyBorder="0" applyAlignment="0" applyProtection="0">
      <alignment vertical="top"/>
    </xf>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6" fillId="0" borderId="0"/>
    <xf numFmtId="0" fontId="34" fillId="0" borderId="0"/>
    <xf numFmtId="0" fontId="34" fillId="0" borderId="0"/>
    <xf numFmtId="0" fontId="1"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1" fillId="0" borderId="0"/>
    <xf numFmtId="0" fontId="18" fillId="0" borderId="0"/>
    <xf numFmtId="0" fontId="16" fillId="0" borderId="0"/>
    <xf numFmtId="0" fontId="31" fillId="0" borderId="0"/>
    <xf numFmtId="0" fontId="1" fillId="0" borderId="0"/>
    <xf numFmtId="0" fontId="34" fillId="0" borderId="0" applyNumberFormat="0" applyFont="0" applyFill="0" applyBorder="0" applyAlignment="0" applyProtection="0">
      <alignment vertical="top"/>
    </xf>
    <xf numFmtId="0" fontId="16" fillId="0" borderId="0" applyNumberFormat="0" applyFill="0" applyBorder="0" applyProtection="0">
      <alignment vertical="top"/>
    </xf>
    <xf numFmtId="0" fontId="34" fillId="0" borderId="0" applyNumberFormat="0" applyFont="0" applyFill="0" applyBorder="0" applyAlignment="0" applyProtection="0">
      <alignment vertical="top"/>
    </xf>
    <xf numFmtId="0" fontId="1" fillId="0" borderId="0" applyNumberFormat="0" applyFont="0" applyFill="0" applyBorder="0" applyAlignment="0" applyProtection="0">
      <alignment vertical="top"/>
    </xf>
    <xf numFmtId="0" fontId="1"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1" fillId="0" borderId="0"/>
    <xf numFmtId="0" fontId="16" fillId="0" borderId="0"/>
    <xf numFmtId="0" fontId="16" fillId="0" borderId="0"/>
    <xf numFmtId="0" fontId="1" fillId="0" borderId="0"/>
    <xf numFmtId="0" fontId="1" fillId="0" borderId="0"/>
    <xf numFmtId="0" fontId="34" fillId="0" borderId="0"/>
    <xf numFmtId="0" fontId="1" fillId="0" borderId="0" applyNumberFormat="0" applyFont="0" applyFill="0" applyBorder="0" applyAlignment="0" applyProtection="0">
      <alignment vertical="top"/>
    </xf>
    <xf numFmtId="0" fontId="1" fillId="0" borderId="0" applyNumberFormat="0" applyFont="0" applyFill="0" applyBorder="0" applyAlignment="0" applyProtection="0">
      <alignment vertical="top"/>
    </xf>
    <xf numFmtId="0" fontId="1" fillId="0" borderId="0"/>
    <xf numFmtId="0" fontId="34" fillId="0" borderId="0" applyNumberFormat="0" applyFont="0" applyFill="0" applyBorder="0" applyAlignment="0" applyProtection="0">
      <alignment vertical="top"/>
    </xf>
    <xf numFmtId="9" fontId="34" fillId="0" borderId="0" applyFill="0" applyBorder="0" applyAlignment="0" applyProtection="0"/>
    <xf numFmtId="9" fontId="34" fillId="0" borderId="0" applyFill="0" applyBorder="0" applyAlignment="0" applyProtection="0"/>
    <xf numFmtId="0" fontId="11" fillId="0" borderId="0" applyFont="0"/>
    <xf numFmtId="0" fontId="12" fillId="0" borderId="0" applyNumberFormat="0" applyFill="0" applyBorder="0" applyAlignment="0" applyProtection="0">
      <alignment vertical="top"/>
      <protection locked="0"/>
    </xf>
    <xf numFmtId="0" fontId="68" fillId="0" borderId="0" applyNumberFormat="0" applyFill="0" applyBorder="0" applyAlignment="0" applyProtection="0">
      <alignment vertical="top"/>
      <protection locked="0"/>
    </xf>
    <xf numFmtId="0" fontId="12" fillId="0" borderId="0" applyNumberFormat="0" applyFill="0" applyBorder="0" applyAlignment="0" applyProtection="0">
      <alignment vertical="top"/>
      <protection locked="0"/>
    </xf>
    <xf numFmtId="0" fontId="13" fillId="0" borderId="0"/>
    <xf numFmtId="9" fontId="16" fillId="0" borderId="0" applyFont="0" applyFill="0" applyBorder="0" applyAlignment="0" applyProtection="0"/>
  </cellStyleXfs>
  <cellXfs count="1451">
    <xf numFmtId="0" fontId="0" fillId="0" borderId="0" xfId="0"/>
    <xf numFmtId="0" fontId="16" fillId="0" borderId="0" xfId="0" applyFont="1" applyAlignment="1">
      <alignment vertical="center"/>
    </xf>
    <xf numFmtId="0" fontId="16" fillId="0" borderId="0" xfId="0" applyFont="1" applyAlignment="1">
      <alignment horizontal="justify" vertical="center" wrapText="1"/>
    </xf>
    <xf numFmtId="0" fontId="16" fillId="0" borderId="0" xfId="200" applyNumberFormat="1" applyFill="1" applyBorder="1" applyAlignment="1" applyProtection="1">
      <alignment vertical="center"/>
    </xf>
    <xf numFmtId="0" fontId="16" fillId="0" borderId="0" xfId="0" applyFont="1" applyAlignment="1">
      <alignment horizontal="left" vertical="center"/>
    </xf>
    <xf numFmtId="0" fontId="15" fillId="0" borderId="4" xfId="0" applyFont="1" applyBorder="1" applyAlignment="1">
      <alignment horizontal="center" vertical="center" wrapText="1"/>
    </xf>
    <xf numFmtId="0" fontId="16" fillId="0" borderId="0" xfId="0" applyFont="1" applyAlignment="1">
      <alignment horizontal="center" vertical="center"/>
    </xf>
    <xf numFmtId="0" fontId="15" fillId="0" borderId="5" xfId="0" applyFont="1" applyBorder="1" applyAlignment="1">
      <alignment vertical="center"/>
    </xf>
    <xf numFmtId="0" fontId="15" fillId="0" borderId="5" xfId="0" applyFont="1" applyBorder="1" applyAlignment="1">
      <alignment horizontal="right" vertical="center"/>
    </xf>
    <xf numFmtId="0" fontId="15" fillId="0" borderId="4" xfId="0" applyFont="1" applyBorder="1" applyAlignment="1">
      <alignment horizontal="center" vertical="center"/>
    </xf>
    <xf numFmtId="0" fontId="16" fillId="0" borderId="4" xfId="0" applyFont="1" applyBorder="1" applyAlignment="1">
      <alignment vertical="center"/>
    </xf>
    <xf numFmtId="0" fontId="15" fillId="0" borderId="0" xfId="0" applyFont="1" applyAlignment="1">
      <alignment horizontal="center" vertical="center"/>
    </xf>
    <xf numFmtId="14" fontId="16" fillId="0" borderId="0" xfId="0" applyNumberFormat="1" applyFont="1" applyAlignment="1">
      <alignment horizontal="left" vertical="center"/>
    </xf>
    <xf numFmtId="0" fontId="16" fillId="0" borderId="0" xfId="0" applyFont="1" applyAlignment="1">
      <alignment horizontal="justify" vertical="center"/>
    </xf>
    <xf numFmtId="0" fontId="15" fillId="0" borderId="4" xfId="200" applyNumberFormat="1" applyFont="1" applyFill="1" applyBorder="1" applyAlignment="1" applyProtection="1">
      <alignment vertical="center" wrapText="1"/>
    </xf>
    <xf numFmtId="0" fontId="19" fillId="0" borderId="0" xfId="205" applyFont="1" applyAlignment="1" applyProtection="1">
      <alignment vertical="center"/>
      <protection hidden="1"/>
    </xf>
    <xf numFmtId="0" fontId="4" fillId="0" borderId="0" xfId="205" applyFont="1" applyAlignment="1" applyProtection="1">
      <alignment vertical="center"/>
      <protection hidden="1"/>
    </xf>
    <xf numFmtId="0" fontId="4" fillId="0" borderId="6" xfId="205" applyFont="1" applyBorder="1" applyAlignment="1" applyProtection="1">
      <alignment vertical="center"/>
      <protection hidden="1"/>
    </xf>
    <xf numFmtId="0" fontId="4" fillId="0" borderId="7" xfId="205" applyFont="1" applyBorder="1" applyAlignment="1" applyProtection="1">
      <alignment vertical="center"/>
      <protection hidden="1"/>
    </xf>
    <xf numFmtId="0" fontId="4" fillId="0" borderId="8" xfId="205" applyFont="1" applyBorder="1" applyAlignment="1" applyProtection="1">
      <alignment vertical="center"/>
      <protection hidden="1"/>
    </xf>
    <xf numFmtId="0" fontId="4" fillId="0" borderId="5" xfId="205" applyFont="1" applyBorder="1" applyAlignment="1" applyProtection="1">
      <alignment vertical="center"/>
      <protection hidden="1"/>
    </xf>
    <xf numFmtId="0" fontId="4" fillId="0" borderId="9" xfId="205" applyFont="1" applyBorder="1" applyAlignment="1" applyProtection="1">
      <alignment vertical="center"/>
      <protection hidden="1"/>
    </xf>
    <xf numFmtId="0" fontId="4" fillId="0" borderId="10" xfId="205" applyFont="1" applyBorder="1" applyAlignment="1" applyProtection="1">
      <alignment vertical="center"/>
      <protection hidden="1"/>
    </xf>
    <xf numFmtId="0" fontId="15" fillId="0" borderId="0" xfId="206" applyFont="1" applyAlignment="1" applyProtection="1">
      <alignment vertical="center"/>
      <protection hidden="1"/>
    </xf>
    <xf numFmtId="0" fontId="16" fillId="0" borderId="0" xfId="206" applyAlignment="1" applyProtection="1">
      <alignment vertical="center"/>
      <protection hidden="1"/>
    </xf>
    <xf numFmtId="0" fontId="16" fillId="0" borderId="0" xfId="206" applyAlignment="1" applyProtection="1">
      <alignment vertical="top"/>
      <protection hidden="1"/>
    </xf>
    <xf numFmtId="0" fontId="16" fillId="0" borderId="0" xfId="0" applyFont="1" applyAlignment="1" applyProtection="1">
      <alignment vertical="center"/>
      <protection hidden="1"/>
    </xf>
    <xf numFmtId="0" fontId="15" fillId="0" borderId="0" xfId="0" applyFont="1" applyAlignment="1">
      <alignment horizontal="justify" vertical="center"/>
    </xf>
    <xf numFmtId="0" fontId="15" fillId="0" borderId="0" xfId="0" applyFont="1" applyAlignment="1">
      <alignment horizontal="right" vertical="center"/>
    </xf>
    <xf numFmtId="0" fontId="16" fillId="0" borderId="0" xfId="0" applyFont="1"/>
    <xf numFmtId="0" fontId="4" fillId="0" borderId="0" xfId="205" applyFont="1" applyAlignment="1" applyProtection="1">
      <alignment vertical="top"/>
      <protection hidden="1"/>
    </xf>
    <xf numFmtId="0" fontId="24" fillId="0" borderId="0" xfId="205" applyFont="1" applyAlignment="1" applyProtection="1">
      <alignment horizontal="center" vertical="center"/>
      <protection hidden="1"/>
    </xf>
    <xf numFmtId="0" fontId="15" fillId="0" borderId="0" xfId="205" applyFont="1" applyAlignment="1" applyProtection="1">
      <alignment vertical="center"/>
      <protection hidden="1"/>
    </xf>
    <xf numFmtId="0" fontId="16" fillId="0" borderId="0" xfId="205" applyFont="1" applyAlignment="1" applyProtection="1">
      <alignment vertical="center"/>
      <protection hidden="1"/>
    </xf>
    <xf numFmtId="0" fontId="15" fillId="0" borderId="0" xfId="208" applyFont="1" applyAlignment="1" applyProtection="1">
      <alignment vertical="top"/>
      <protection hidden="1"/>
    </xf>
    <xf numFmtId="0" fontId="16" fillId="0" borderId="0" xfId="205" applyFont="1" applyAlignment="1" applyProtection="1">
      <alignment vertical="top"/>
      <protection hidden="1"/>
    </xf>
    <xf numFmtId="0" fontId="24" fillId="0" borderId="0" xfId="205" applyFont="1" applyAlignment="1" applyProtection="1">
      <alignment vertical="center"/>
      <protection hidden="1"/>
    </xf>
    <xf numFmtId="177" fontId="15" fillId="0" borderId="11" xfId="205" applyNumberFormat="1" applyFont="1" applyBorder="1" applyAlignment="1" applyProtection="1">
      <alignment horizontal="center" vertical="center"/>
      <protection hidden="1"/>
    </xf>
    <xf numFmtId="0" fontId="16" fillId="0" borderId="12" xfId="205" applyFont="1" applyBorder="1" applyAlignment="1" applyProtection="1">
      <alignment horizontal="center" vertical="center"/>
      <protection hidden="1"/>
    </xf>
    <xf numFmtId="0" fontId="16" fillId="0" borderId="13" xfId="205" applyFont="1" applyBorder="1" applyAlignment="1" applyProtection="1">
      <alignment vertical="center"/>
      <protection hidden="1"/>
    </xf>
    <xf numFmtId="0" fontId="15" fillId="0" borderId="0" xfId="205" applyFont="1" applyAlignment="1" applyProtection="1">
      <alignment vertical="center" wrapText="1"/>
      <protection hidden="1"/>
    </xf>
    <xf numFmtId="4" fontId="15" fillId="0" borderId="0" xfId="205" applyNumberFormat="1" applyFont="1" applyAlignment="1" applyProtection="1">
      <alignment vertical="center"/>
      <protection hidden="1"/>
    </xf>
    <xf numFmtId="0" fontId="16" fillId="0" borderId="0" xfId="205" applyFont="1" applyAlignment="1" applyProtection="1">
      <alignment horizontal="left" vertical="center" wrapText="1"/>
      <protection hidden="1"/>
    </xf>
    <xf numFmtId="0" fontId="16" fillId="0" borderId="0" xfId="205" applyFont="1" applyAlignment="1" applyProtection="1">
      <alignment horizontal="right" vertical="center"/>
      <protection hidden="1"/>
    </xf>
    <xf numFmtId="0" fontId="5" fillId="0" borderId="0" xfId="205" applyFont="1" applyAlignment="1" applyProtection="1">
      <alignment horizontal="center" vertical="top"/>
      <protection hidden="1"/>
    </xf>
    <xf numFmtId="0" fontId="15" fillId="0" borderId="5" xfId="205" applyFont="1" applyBorder="1" applyAlignment="1" applyProtection="1">
      <alignment vertical="top"/>
      <protection hidden="1"/>
    </xf>
    <xf numFmtId="0" fontId="15" fillId="0" borderId="11" xfId="205" applyFont="1" applyBorder="1" applyAlignment="1" applyProtection="1">
      <alignment horizontal="justify" vertical="top" wrapText="1"/>
      <protection hidden="1"/>
    </xf>
    <xf numFmtId="0" fontId="15" fillId="0" borderId="11" xfId="205" applyFont="1" applyBorder="1" applyAlignment="1" applyProtection="1">
      <alignment horizontal="right" vertical="center" wrapText="1" indent="5"/>
      <protection hidden="1"/>
    </xf>
    <xf numFmtId="0" fontId="16" fillId="0" borderId="13" xfId="205" applyFont="1" applyBorder="1" applyAlignment="1" applyProtection="1">
      <alignment horizontal="center" vertical="center"/>
      <protection hidden="1"/>
    </xf>
    <xf numFmtId="0" fontId="16" fillId="0" borderId="0" xfId="205" applyFont="1" applyAlignment="1" applyProtection="1">
      <alignment horizontal="left" vertical="center"/>
      <protection hidden="1"/>
    </xf>
    <xf numFmtId="0" fontId="4" fillId="0" borderId="0" xfId="205" applyFont="1" applyAlignment="1" applyProtection="1">
      <alignment horizontal="right"/>
      <protection hidden="1"/>
    </xf>
    <xf numFmtId="0" fontId="15" fillId="0" borderId="5" xfId="0" applyFont="1" applyBorder="1" applyAlignment="1">
      <alignment horizontal="left" vertical="center"/>
    </xf>
    <xf numFmtId="0" fontId="15" fillId="0" borderId="5" xfId="0" applyFont="1" applyBorder="1" applyAlignment="1">
      <alignment horizontal="justify" vertical="center"/>
    </xf>
    <xf numFmtId="0" fontId="15" fillId="0" borderId="5" xfId="0" applyFont="1" applyBorder="1" applyAlignment="1">
      <alignment horizontal="center" vertical="center"/>
    </xf>
    <xf numFmtId="0" fontId="16" fillId="0" borderId="0" xfId="206" applyAlignment="1" applyProtection="1">
      <alignment horizontal="left" vertical="center" indent="1"/>
      <protection hidden="1"/>
    </xf>
    <xf numFmtId="0" fontId="16" fillId="0" borderId="0" xfId="0" applyFont="1" applyAlignment="1" applyProtection="1">
      <alignment horizontal="left" vertical="center" indent="1"/>
      <protection hidden="1"/>
    </xf>
    <xf numFmtId="0" fontId="16" fillId="0" borderId="0" xfId="205" applyFont="1" applyAlignment="1" applyProtection="1">
      <alignment horizontal="left" vertical="center" indent="1"/>
      <protection hidden="1"/>
    </xf>
    <xf numFmtId="0" fontId="16" fillId="0" borderId="0" xfId="208" applyFont="1" applyAlignment="1" applyProtection="1">
      <alignment horizontal="left" vertical="center" indent="1"/>
      <protection hidden="1"/>
    </xf>
    <xf numFmtId="0" fontId="16" fillId="0" borderId="5" xfId="0" applyFont="1" applyBorder="1" applyAlignment="1">
      <alignment horizontal="left" vertical="center"/>
    </xf>
    <xf numFmtId="0" fontId="16" fillId="0" borderId="0" xfId="0" applyFont="1" applyAlignment="1" applyProtection="1">
      <alignment horizontal="left" vertical="center"/>
      <protection hidden="1"/>
    </xf>
    <xf numFmtId="0" fontId="15" fillId="0" borderId="0" xfId="206" applyFont="1" applyAlignment="1" applyProtection="1">
      <alignment horizontal="left" vertical="center"/>
      <protection hidden="1"/>
    </xf>
    <xf numFmtId="4" fontId="15" fillId="0" borderId="11" xfId="205" applyNumberFormat="1" applyFont="1" applyBorder="1" applyAlignment="1" applyProtection="1">
      <alignment vertical="center"/>
      <protection hidden="1"/>
    </xf>
    <xf numFmtId="4" fontId="15" fillId="0" borderId="11" xfId="205" applyNumberFormat="1" applyFont="1" applyBorder="1" applyAlignment="1" applyProtection="1">
      <alignment vertical="center" wrapText="1"/>
      <protection hidden="1"/>
    </xf>
    <xf numFmtId="0" fontId="15" fillId="0" borderId="0" xfId="205" applyFont="1" applyAlignment="1" applyProtection="1">
      <alignment horizontal="left" vertical="top" wrapText="1"/>
      <protection hidden="1"/>
    </xf>
    <xf numFmtId="0" fontId="15" fillId="0" borderId="4" xfId="200" applyNumberFormat="1" applyFont="1" applyFill="1" applyBorder="1" applyAlignment="1" applyProtection="1">
      <alignment horizontal="center" vertical="center"/>
    </xf>
    <xf numFmtId="0" fontId="15" fillId="0" borderId="4" xfId="200" applyNumberFormat="1" applyFont="1" applyFill="1" applyBorder="1" applyAlignment="1" applyProtection="1">
      <alignment horizontal="center" vertical="center" wrapText="1"/>
    </xf>
    <xf numFmtId="0" fontId="26" fillId="0" borderId="0" xfId="0" applyFont="1" applyAlignment="1">
      <alignment vertical="center" wrapText="1"/>
    </xf>
    <xf numFmtId="0" fontId="15" fillId="0" borderId="0" xfId="0" applyFont="1" applyAlignment="1">
      <alignment horizontal="left" vertical="top"/>
    </xf>
    <xf numFmtId="0" fontId="15" fillId="0" borderId="11" xfId="205" applyFont="1" applyBorder="1" applyAlignment="1" applyProtection="1">
      <alignment horizontal="center" vertical="center" wrapText="1"/>
      <protection hidden="1"/>
    </xf>
    <xf numFmtId="0" fontId="16" fillId="0" borderId="0" xfId="205" applyFont="1" applyAlignment="1" applyProtection="1">
      <alignment horizontal="center" vertical="center"/>
      <protection hidden="1"/>
    </xf>
    <xf numFmtId="0" fontId="15" fillId="0" borderId="0" xfId="205" applyFont="1" applyAlignment="1" applyProtection="1">
      <alignment horizontal="left" vertical="center" wrapText="1"/>
      <protection hidden="1"/>
    </xf>
    <xf numFmtId="0" fontId="15" fillId="0" borderId="0" xfId="205" applyFont="1" applyAlignment="1" applyProtection="1">
      <alignment horizontal="right" vertical="center" wrapText="1"/>
      <protection hidden="1"/>
    </xf>
    <xf numFmtId="0" fontId="30" fillId="0" borderId="0" xfId="0" applyFont="1"/>
    <xf numFmtId="0" fontId="15" fillId="0" borderId="5" xfId="0" applyFont="1" applyBorder="1" applyAlignment="1" applyProtection="1">
      <alignment horizontal="left" vertical="center"/>
      <protection hidden="1"/>
    </xf>
    <xf numFmtId="0" fontId="15" fillId="0" borderId="5" xfId="0" applyFont="1" applyBorder="1" applyAlignment="1" applyProtection="1">
      <alignment horizontal="justify" vertical="center"/>
      <protection hidden="1"/>
    </xf>
    <xf numFmtId="0" fontId="15" fillId="0" borderId="5" xfId="0" applyFont="1" applyBorder="1" applyAlignment="1" applyProtection="1">
      <alignment horizontal="center" vertical="center"/>
      <protection hidden="1"/>
    </xf>
    <xf numFmtId="0" fontId="15" fillId="0" borderId="5" xfId="0" applyFont="1" applyBorder="1" applyAlignment="1" applyProtection="1">
      <alignment vertical="center"/>
      <protection hidden="1"/>
    </xf>
    <xf numFmtId="0" fontId="15" fillId="0" borderId="5" xfId="0" applyFont="1" applyBorder="1" applyAlignment="1" applyProtection="1">
      <alignment horizontal="right" vertical="center"/>
      <protection hidden="1"/>
    </xf>
    <xf numFmtId="0" fontId="1" fillId="0" borderId="0" xfId="203" applyNumberFormat="1" applyFont="1" applyFill="1" applyBorder="1" applyAlignment="1" applyProtection="1">
      <alignment vertical="center"/>
      <protection hidden="1"/>
    </xf>
    <xf numFmtId="0" fontId="1" fillId="0" borderId="0" xfId="203" applyNumberFormat="1" applyFont="1" applyFill="1" applyBorder="1" applyAlignment="1" applyProtection="1">
      <alignment vertical="top"/>
      <protection hidden="1"/>
    </xf>
    <xf numFmtId="0" fontId="16" fillId="0" borderId="0" xfId="0" applyFont="1" applyAlignment="1" applyProtection="1">
      <alignment horizontal="justify" vertical="center"/>
      <protection hidden="1"/>
    </xf>
    <xf numFmtId="0" fontId="16" fillId="0" borderId="0" xfId="0" applyFont="1" applyAlignment="1" applyProtection="1">
      <alignment horizontal="center" vertical="center"/>
      <protection hidden="1"/>
    </xf>
    <xf numFmtId="0" fontId="16" fillId="0" borderId="0" xfId="200" applyNumberFormat="1" applyFill="1" applyBorder="1" applyAlignment="1" applyProtection="1">
      <alignment vertical="center"/>
      <protection hidden="1"/>
    </xf>
    <xf numFmtId="0" fontId="16" fillId="0" borderId="0" xfId="200" applyNumberFormat="1" applyFill="1" applyBorder="1" applyAlignment="1" applyProtection="1">
      <alignment vertical="center" wrapText="1"/>
      <protection hidden="1"/>
    </xf>
    <xf numFmtId="0" fontId="4" fillId="0" borderId="0" xfId="203" applyFont="1" applyAlignment="1" applyProtection="1">
      <alignment vertical="center"/>
      <protection hidden="1"/>
    </xf>
    <xf numFmtId="0" fontId="4" fillId="0" borderId="0" xfId="203" applyFont="1" applyAlignment="1" applyProtection="1">
      <alignment vertical="center" wrapText="1"/>
      <protection hidden="1"/>
    </xf>
    <xf numFmtId="0" fontId="5" fillId="0" borderId="0" xfId="203" applyFont="1" applyAlignment="1" applyProtection="1">
      <alignment vertical="center"/>
      <protection hidden="1"/>
    </xf>
    <xf numFmtId="0" fontId="14" fillId="0" borderId="0" xfId="203" applyFont="1" applyAlignment="1" applyProtection="1">
      <alignment horizontal="center" vertical="center" wrapText="1"/>
      <protection hidden="1"/>
    </xf>
    <xf numFmtId="0" fontId="23" fillId="0" borderId="0" xfId="203" applyNumberFormat="1" applyFont="1" applyFill="1" applyBorder="1" applyAlignment="1" applyProtection="1">
      <alignment vertical="center" wrapText="1"/>
      <protection hidden="1"/>
    </xf>
    <xf numFmtId="0" fontId="5" fillId="0" borderId="0" xfId="203" applyFont="1" applyBorder="1" applyAlignment="1" applyProtection="1">
      <alignment horizontal="left" vertical="center"/>
      <protection hidden="1"/>
    </xf>
    <xf numFmtId="0" fontId="4" fillId="0" borderId="0" xfId="203" applyFont="1" applyBorder="1" applyAlignment="1" applyProtection="1">
      <alignment horizontal="justify" vertical="center" wrapText="1"/>
      <protection hidden="1"/>
    </xf>
    <xf numFmtId="0" fontId="15" fillId="0" borderId="0" xfId="0" applyFont="1" applyAlignment="1" applyProtection="1">
      <alignment horizontal="justify" vertical="center"/>
      <protection hidden="1"/>
    </xf>
    <xf numFmtId="14" fontId="16" fillId="0" borderId="0" xfId="0" applyNumberFormat="1" applyFont="1" applyAlignment="1" applyProtection="1">
      <alignment horizontal="left" vertical="center"/>
      <protection hidden="1"/>
    </xf>
    <xf numFmtId="0" fontId="15" fillId="0" borderId="0" xfId="0" applyFont="1" applyAlignment="1" applyProtection="1">
      <alignment horizontal="right" vertical="center"/>
      <protection hidden="1"/>
    </xf>
    <xf numFmtId="0" fontId="16" fillId="0" borderId="0" xfId="0" applyFont="1" applyAlignment="1" applyProtection="1">
      <alignment horizontal="right" vertical="center"/>
      <protection hidden="1"/>
    </xf>
    <xf numFmtId="0" fontId="18" fillId="0" borderId="0" xfId="203" applyNumberFormat="1" applyFont="1" applyFill="1" applyBorder="1" applyAlignment="1" applyProtection="1">
      <alignment vertical="center"/>
      <protection hidden="1"/>
    </xf>
    <xf numFmtId="2" fontId="16" fillId="0" borderId="4" xfId="0" applyNumberFormat="1" applyFont="1" applyBorder="1" applyAlignment="1">
      <alignment horizontal="right" vertical="center"/>
    </xf>
    <xf numFmtId="0" fontId="15" fillId="0" borderId="0" xfId="0" applyFont="1" applyAlignment="1">
      <alignment horizontal="left" vertical="center" indent="1"/>
    </xf>
    <xf numFmtId="0" fontId="15" fillId="0" borderId="0" xfId="205" applyFont="1" applyAlignment="1" applyProtection="1">
      <alignment horizontal="left" vertical="center" indent="1"/>
      <protection hidden="1"/>
    </xf>
    <xf numFmtId="0" fontId="15" fillId="0" borderId="0" xfId="206" applyFont="1" applyAlignment="1" applyProtection="1">
      <alignment horizontal="center" vertical="center"/>
      <protection hidden="1"/>
    </xf>
    <xf numFmtId="0" fontId="15" fillId="0" borderId="4" xfId="0" applyFont="1" applyBorder="1" applyAlignment="1" applyProtection="1">
      <alignment horizontal="left" vertical="center" wrapText="1"/>
      <protection hidden="1"/>
    </xf>
    <xf numFmtId="168" fontId="15" fillId="0" borderId="4" xfId="0" applyNumberFormat="1" applyFont="1" applyBorder="1" applyAlignment="1" applyProtection="1">
      <alignment horizontal="center" vertical="center" wrapText="1"/>
      <protection hidden="1"/>
    </xf>
    <xf numFmtId="0" fontId="15" fillId="0" borderId="0" xfId="0" applyFont="1" applyAlignment="1" applyProtection="1">
      <alignment horizontal="left" vertical="center" indent="1"/>
      <protection hidden="1"/>
    </xf>
    <xf numFmtId="0" fontId="15" fillId="0" borderId="0" xfId="206" applyFont="1" applyAlignment="1" applyProtection="1">
      <alignment horizontal="left" vertical="top"/>
      <protection hidden="1"/>
    </xf>
    <xf numFmtId="178" fontId="15" fillId="0" borderId="0" xfId="0" applyNumberFormat="1" applyFont="1" applyAlignment="1">
      <alignment horizontal="left" vertical="center" indent="1"/>
    </xf>
    <xf numFmtId="178" fontId="15" fillId="0" borderId="0" xfId="0" applyNumberFormat="1" applyFont="1" applyAlignment="1" applyProtection="1">
      <alignment horizontal="justify" vertical="center"/>
      <protection hidden="1"/>
    </xf>
    <xf numFmtId="178" fontId="15" fillId="0" borderId="0" xfId="0" applyNumberFormat="1" applyFont="1" applyAlignment="1" applyProtection="1">
      <alignment horizontal="left" vertical="center" indent="1"/>
      <protection hidden="1"/>
    </xf>
    <xf numFmtId="0" fontId="34" fillId="0" borderId="0" xfId="198" applyFont="1" applyAlignment="1" applyProtection="1">
      <alignment horizontal="left" vertical="center"/>
      <protection hidden="1"/>
    </xf>
    <xf numFmtId="0" fontId="1" fillId="0" borderId="0" xfId="198" applyAlignment="1" applyProtection="1">
      <alignment vertical="center"/>
      <protection hidden="1"/>
    </xf>
    <xf numFmtId="0" fontId="34" fillId="0" borderId="0" xfId="198" applyFont="1" applyAlignment="1" applyProtection="1">
      <alignment vertical="center"/>
      <protection hidden="1"/>
    </xf>
    <xf numFmtId="0" fontId="1" fillId="0" borderId="0" xfId="198" applyProtection="1">
      <protection hidden="1"/>
    </xf>
    <xf numFmtId="1" fontId="16" fillId="0" borderId="0" xfId="209" applyNumberFormat="1" applyFont="1" applyAlignment="1" applyProtection="1">
      <alignment vertical="center" wrapText="1"/>
      <protection hidden="1"/>
    </xf>
    <xf numFmtId="1" fontId="15" fillId="0" borderId="0" xfId="209" applyNumberFormat="1" applyFont="1" applyAlignment="1" applyProtection="1">
      <alignment horizontal="center" vertical="center" wrapText="1"/>
      <protection hidden="1"/>
    </xf>
    <xf numFmtId="0" fontId="15" fillId="0" borderId="0" xfId="209" applyFont="1" applyAlignment="1" applyProtection="1">
      <alignment horizontal="center" vertical="center" wrapText="1"/>
      <protection hidden="1"/>
    </xf>
    <xf numFmtId="0" fontId="1" fillId="0" borderId="0" xfId="209" applyProtection="1">
      <protection hidden="1"/>
    </xf>
    <xf numFmtId="4" fontId="15" fillId="0" borderId="0" xfId="209" applyNumberFormat="1" applyFont="1" applyAlignment="1" applyProtection="1">
      <alignment horizontal="center" vertical="center" wrapText="1"/>
      <protection hidden="1"/>
    </xf>
    <xf numFmtId="0" fontId="18" fillId="0" borderId="0" xfId="209" applyFont="1" applyProtection="1">
      <protection hidden="1"/>
    </xf>
    <xf numFmtId="4" fontId="15" fillId="0" borderId="4" xfId="209" applyNumberFormat="1" applyFont="1" applyBorder="1" applyAlignment="1" applyProtection="1">
      <alignment horizontal="center" vertical="center" wrapText="1"/>
      <protection hidden="1"/>
    </xf>
    <xf numFmtId="1" fontId="15" fillId="0" borderId="4" xfId="209" applyNumberFormat="1" applyFont="1" applyBorder="1" applyAlignment="1" applyProtection="1">
      <alignment vertical="center" wrapText="1"/>
      <protection hidden="1"/>
    </xf>
    <xf numFmtId="4" fontId="15" fillId="0" borderId="4" xfId="209" applyNumberFormat="1" applyFont="1" applyBorder="1" applyAlignment="1" applyProtection="1">
      <alignment horizontal="right" vertical="center" wrapText="1"/>
      <protection hidden="1"/>
    </xf>
    <xf numFmtId="4" fontId="15" fillId="0" borderId="14" xfId="209" applyNumberFormat="1" applyFont="1" applyBorder="1" applyAlignment="1" applyProtection="1">
      <alignment horizontal="right" vertical="center" wrapText="1"/>
      <protection hidden="1"/>
    </xf>
    <xf numFmtId="4" fontId="16" fillId="0" borderId="15" xfId="209" applyNumberFormat="1" applyFont="1" applyBorder="1" applyAlignment="1" applyProtection="1">
      <alignment horizontal="right" vertical="center" wrapText="1"/>
      <protection hidden="1"/>
    </xf>
    <xf numFmtId="0" fontId="18" fillId="0" borderId="0" xfId="209" applyFont="1" applyAlignment="1" applyProtection="1">
      <alignment vertical="center"/>
      <protection hidden="1"/>
    </xf>
    <xf numFmtId="1" fontId="16" fillId="0" borderId="4" xfId="209" applyNumberFormat="1" applyFont="1" applyBorder="1" applyAlignment="1" applyProtection="1">
      <alignment horizontal="center" vertical="center" wrapText="1"/>
      <protection hidden="1"/>
    </xf>
    <xf numFmtId="0" fontId="15" fillId="0" borderId="14" xfId="209" applyFont="1" applyBorder="1" applyAlignment="1" applyProtection="1">
      <alignment vertical="center" wrapText="1"/>
      <protection hidden="1"/>
    </xf>
    <xf numFmtId="0" fontId="15" fillId="0" borderId="15" xfId="209" applyFont="1" applyBorder="1" applyAlignment="1" applyProtection="1">
      <alignment vertical="center" wrapText="1"/>
      <protection hidden="1"/>
    </xf>
    <xf numFmtId="4" fontId="16" fillId="0" borderId="4" xfId="209" applyNumberFormat="1" applyFont="1" applyBorder="1" applyAlignment="1" applyProtection="1">
      <alignment vertical="center" wrapText="1"/>
      <protection hidden="1"/>
    </xf>
    <xf numFmtId="4" fontId="15" fillId="0" borderId="14" xfId="209" applyNumberFormat="1" applyFont="1" applyBorder="1" applyAlignment="1" applyProtection="1">
      <alignment vertical="center" wrapText="1"/>
      <protection hidden="1"/>
    </xf>
    <xf numFmtId="4" fontId="16" fillId="0" borderId="15" xfId="209" applyNumberFormat="1" applyFont="1" applyBorder="1" applyAlignment="1" applyProtection="1">
      <alignment vertical="center" wrapText="1"/>
      <protection hidden="1"/>
    </xf>
    <xf numFmtId="3" fontId="18" fillId="0" borderId="0" xfId="209" applyNumberFormat="1" applyFont="1" applyProtection="1">
      <protection hidden="1"/>
    </xf>
    <xf numFmtId="4" fontId="16" fillId="0" borderId="4" xfId="209" applyNumberFormat="1" applyFont="1" applyBorder="1" applyAlignment="1" applyProtection="1">
      <alignment horizontal="right" vertical="center" wrapText="1"/>
      <protection hidden="1"/>
    </xf>
    <xf numFmtId="4" fontId="15" fillId="0" borderId="4" xfId="209" applyNumberFormat="1" applyFont="1" applyBorder="1" applyAlignment="1" applyProtection="1">
      <alignment vertical="center" wrapText="1"/>
      <protection hidden="1"/>
    </xf>
    <xf numFmtId="4" fontId="15" fillId="0" borderId="15" xfId="209" applyNumberFormat="1" applyFont="1" applyBorder="1" applyAlignment="1" applyProtection="1">
      <alignment vertical="center" wrapText="1"/>
      <protection hidden="1"/>
    </xf>
    <xf numFmtId="0" fontId="15" fillId="2" borderId="14" xfId="209" applyFont="1" applyFill="1" applyBorder="1" applyAlignment="1" applyProtection="1">
      <alignment vertical="center" wrapText="1"/>
      <protection hidden="1"/>
    </xf>
    <xf numFmtId="0" fontId="16" fillId="0" borderId="15" xfId="209" applyFont="1" applyBorder="1" applyAlignment="1" applyProtection="1">
      <alignment vertical="center" wrapText="1"/>
      <protection hidden="1"/>
    </xf>
    <xf numFmtId="4" fontId="16" fillId="0" borderId="14" xfId="209" applyNumberFormat="1" applyFont="1" applyBorder="1" applyAlignment="1" applyProtection="1">
      <alignment vertical="center" wrapText="1"/>
      <protection hidden="1"/>
    </xf>
    <xf numFmtId="179" fontId="18" fillId="0" borderId="0" xfId="209" applyNumberFormat="1" applyFont="1" applyProtection="1">
      <protection hidden="1"/>
    </xf>
    <xf numFmtId="0" fontId="16" fillId="0" borderId="15" xfId="209" applyFont="1" applyBorder="1" applyAlignment="1" applyProtection="1">
      <alignment horizontal="center" vertical="center" wrapText="1"/>
      <protection hidden="1"/>
    </xf>
    <xf numFmtId="3" fontId="16" fillId="0" borderId="14" xfId="209" applyNumberFormat="1" applyFont="1" applyBorder="1" applyAlignment="1" applyProtection="1">
      <alignment horizontal="right" vertical="center" wrapText="1"/>
      <protection hidden="1"/>
    </xf>
    <xf numFmtId="3" fontId="15" fillId="0" borderId="14" xfId="209" applyNumberFormat="1" applyFont="1" applyBorder="1" applyAlignment="1" applyProtection="1">
      <alignment horizontal="right" vertical="center" wrapText="1"/>
      <protection hidden="1"/>
    </xf>
    <xf numFmtId="4" fontId="15" fillId="0" borderId="15" xfId="11" applyNumberFormat="1" applyFont="1" applyBorder="1" applyAlignment="1" applyProtection="1">
      <alignment horizontal="right" vertical="center" wrapText="1"/>
      <protection hidden="1"/>
    </xf>
    <xf numFmtId="4" fontId="15" fillId="0" borderId="14" xfId="11" applyNumberFormat="1" applyFont="1" applyBorder="1" applyAlignment="1" applyProtection="1">
      <alignment horizontal="right" vertical="center" wrapText="1"/>
      <protection hidden="1"/>
    </xf>
    <xf numFmtId="4" fontId="15" fillId="0" borderId="14" xfId="209" applyNumberFormat="1" applyFont="1" applyBorder="1" applyAlignment="1" applyProtection="1">
      <alignment horizontal="center" vertical="center" wrapText="1"/>
      <protection hidden="1"/>
    </xf>
    <xf numFmtId="4" fontId="15" fillId="0" borderId="15" xfId="209" applyNumberFormat="1" applyFont="1" applyBorder="1" applyAlignment="1" applyProtection="1">
      <alignment horizontal="right" vertical="center" wrapText="1"/>
      <protection hidden="1"/>
    </xf>
    <xf numFmtId="1" fontId="15" fillId="0" borderId="6" xfId="209" applyNumberFormat="1" applyFont="1" applyBorder="1" applyAlignment="1" applyProtection="1">
      <alignment horizontal="center" vertical="center" wrapText="1"/>
      <protection hidden="1"/>
    </xf>
    <xf numFmtId="0" fontId="16" fillId="0" borderId="0" xfId="209" applyFont="1" applyAlignment="1" applyProtection="1">
      <alignment horizontal="justify" vertical="center" wrapText="1"/>
      <protection hidden="1"/>
    </xf>
    <xf numFmtId="1" fontId="16" fillId="0" borderId="6" xfId="209" applyNumberFormat="1" applyFont="1" applyBorder="1" applyAlignment="1" applyProtection="1">
      <alignment horizontal="left" vertical="center" wrapText="1" indent="3"/>
      <protection hidden="1"/>
    </xf>
    <xf numFmtId="3" fontId="16" fillId="0" borderId="7" xfId="209" applyNumberFormat="1" applyFont="1" applyBorder="1" applyAlignment="1" applyProtection="1">
      <alignment horizontal="right" vertical="center" wrapText="1"/>
      <protection hidden="1"/>
    </xf>
    <xf numFmtId="4" fontId="16" fillId="0" borderId="7" xfId="209" applyNumberFormat="1" applyFont="1" applyBorder="1" applyAlignment="1" applyProtection="1">
      <alignment horizontal="right" vertical="center" wrapText="1"/>
      <protection hidden="1"/>
    </xf>
    <xf numFmtId="4" fontId="16" fillId="0" borderId="0" xfId="209" applyNumberFormat="1" applyFont="1" applyAlignment="1" applyProtection="1">
      <alignment vertical="center" wrapText="1"/>
      <protection hidden="1"/>
    </xf>
    <xf numFmtId="1" fontId="15" fillId="0" borderId="6" xfId="209" applyNumberFormat="1" applyFont="1" applyBorder="1" applyAlignment="1" applyProtection="1">
      <alignment horizontal="center" vertical="top" wrapText="1"/>
      <protection hidden="1"/>
    </xf>
    <xf numFmtId="0" fontId="36" fillId="0" borderId="0" xfId="205" applyFont="1" applyAlignment="1" applyProtection="1">
      <alignment vertical="top"/>
      <protection hidden="1"/>
    </xf>
    <xf numFmtId="0" fontId="31" fillId="0" borderId="0" xfId="197" applyProtection="1">
      <protection hidden="1"/>
    </xf>
    <xf numFmtId="0" fontId="37" fillId="0" borderId="0" xfId="197" applyFont="1" applyAlignment="1" applyProtection="1">
      <alignment horizontal="center" vertical="center" wrapText="1"/>
      <protection hidden="1"/>
    </xf>
    <xf numFmtId="0" fontId="16" fillId="0" borderId="0" xfId="197" applyFont="1" applyAlignment="1" applyProtection="1">
      <alignment vertical="center"/>
      <protection hidden="1"/>
    </xf>
    <xf numFmtId="0" fontId="15" fillId="0" borderId="0" xfId="197" applyFont="1" applyAlignment="1" applyProtection="1">
      <alignment horizontal="center" vertical="center"/>
      <protection hidden="1"/>
    </xf>
    <xf numFmtId="0" fontId="16" fillId="0" borderId="0" xfId="197" applyFont="1" applyAlignment="1" applyProtection="1">
      <alignment horizontal="justify" vertical="center"/>
      <protection hidden="1"/>
    </xf>
    <xf numFmtId="0" fontId="31" fillId="0" borderId="0" xfId="197" applyAlignment="1" applyProtection="1">
      <alignment vertical="center"/>
      <protection hidden="1"/>
    </xf>
    <xf numFmtId="0" fontId="16" fillId="0" borderId="0" xfId="197" applyFont="1" applyAlignment="1" applyProtection="1">
      <alignment horizontal="center" vertical="center"/>
      <protection hidden="1"/>
    </xf>
    <xf numFmtId="0" fontId="16" fillId="0" borderId="0" xfId="197" applyFont="1" applyProtection="1">
      <protection hidden="1"/>
    </xf>
    <xf numFmtId="0" fontId="16" fillId="0" borderId="0" xfId="197" applyFont="1" applyAlignment="1" applyProtection="1">
      <alignment vertical="center" wrapText="1"/>
      <protection hidden="1"/>
    </xf>
    <xf numFmtId="0" fontId="16" fillId="0" borderId="16" xfId="197" applyFont="1" applyBorder="1" applyAlignment="1" applyProtection="1">
      <alignment vertical="center"/>
      <protection hidden="1"/>
    </xf>
    <xf numFmtId="0" fontId="16" fillId="0" borderId="17" xfId="197" applyFont="1" applyBorder="1" applyAlignment="1" applyProtection="1">
      <alignment vertical="center"/>
      <protection hidden="1"/>
    </xf>
    <xf numFmtId="0" fontId="16" fillId="0" borderId="18" xfId="197" applyFont="1" applyBorder="1" applyAlignment="1" applyProtection="1">
      <alignment vertical="center"/>
      <protection hidden="1"/>
    </xf>
    <xf numFmtId="0" fontId="16" fillId="0" borderId="19" xfId="197" applyFont="1" applyBorder="1" applyAlignment="1" applyProtection="1">
      <alignment vertical="center"/>
      <protection hidden="1"/>
    </xf>
    <xf numFmtId="0" fontId="16" fillId="0" borderId="20" xfId="197" applyFont="1" applyBorder="1" applyAlignment="1" applyProtection="1">
      <alignment vertical="center"/>
      <protection hidden="1"/>
    </xf>
    <xf numFmtId="0" fontId="16" fillId="0" borderId="21" xfId="197" applyFont="1" applyBorder="1" applyAlignment="1" applyProtection="1">
      <alignment vertical="center"/>
      <protection hidden="1"/>
    </xf>
    <xf numFmtId="0" fontId="16" fillId="0" borderId="8" xfId="197" applyFont="1" applyBorder="1" applyAlignment="1" applyProtection="1">
      <alignment vertical="center"/>
      <protection hidden="1"/>
    </xf>
    <xf numFmtId="0" fontId="16" fillId="0" borderId="9" xfId="197" applyFont="1" applyBorder="1" applyAlignment="1" applyProtection="1">
      <alignment vertical="center"/>
      <protection hidden="1"/>
    </xf>
    <xf numFmtId="0" fontId="16" fillId="0" borderId="14" xfId="197" applyFont="1" applyBorder="1" applyAlignment="1" applyProtection="1">
      <alignment horizontal="left" vertical="center"/>
      <protection hidden="1"/>
    </xf>
    <xf numFmtId="0" fontId="16" fillId="0" borderId="15" xfId="197" applyFont="1" applyBorder="1" applyAlignment="1" applyProtection="1">
      <alignment horizontal="left" vertical="center"/>
      <protection hidden="1"/>
    </xf>
    <xf numFmtId="0" fontId="16" fillId="0" borderId="0" xfId="197" applyFont="1" applyAlignment="1" applyProtection="1">
      <alignment horizontal="left" vertical="center"/>
      <protection hidden="1"/>
    </xf>
    <xf numFmtId="0" fontId="15" fillId="0" borderId="0" xfId="200" applyNumberFormat="1" applyFont="1" applyFill="1" applyBorder="1" applyAlignment="1" applyProtection="1">
      <alignment horizontal="left" vertical="center"/>
    </xf>
    <xf numFmtId="0" fontId="15" fillId="0" borderId="0" xfId="206" applyFont="1" applyAlignment="1" applyProtection="1">
      <alignment vertical="top"/>
      <protection hidden="1"/>
    </xf>
    <xf numFmtId="0" fontId="38" fillId="0" borderId="0" xfId="197" applyFont="1" applyAlignment="1" applyProtection="1">
      <alignment vertical="center"/>
      <protection hidden="1"/>
    </xf>
    <xf numFmtId="0" fontId="38" fillId="0" borderId="0" xfId="197" applyFont="1" applyProtection="1">
      <protection hidden="1"/>
    </xf>
    <xf numFmtId="0" fontId="30" fillId="0" borderId="0" xfId="0" applyFont="1" applyProtection="1">
      <protection hidden="1"/>
    </xf>
    <xf numFmtId="0" fontId="30" fillId="0" borderId="0" xfId="0" applyFont="1" applyAlignment="1">
      <alignment vertical="center"/>
    </xf>
    <xf numFmtId="0" fontId="15" fillId="0" borderId="0" xfId="0" applyFont="1" applyAlignment="1" applyProtection="1">
      <alignment horizontal="left" vertical="center"/>
      <protection hidden="1"/>
    </xf>
    <xf numFmtId="3" fontId="22" fillId="0" borderId="13" xfId="205" applyNumberFormat="1" applyFont="1" applyBorder="1" applyAlignment="1" applyProtection="1">
      <alignment horizontal="justify" vertical="center" wrapText="1"/>
      <protection hidden="1"/>
    </xf>
    <xf numFmtId="0" fontId="15" fillId="0" borderId="0" xfId="0" applyFont="1" applyAlignment="1" applyProtection="1">
      <alignment vertical="center"/>
      <protection hidden="1"/>
    </xf>
    <xf numFmtId="0" fontId="15" fillId="0" borderId="0" xfId="0" applyFont="1" applyAlignment="1" applyProtection="1">
      <alignment horizontal="center" vertical="center"/>
      <protection hidden="1"/>
    </xf>
    <xf numFmtId="0" fontId="30" fillId="0" borderId="0" xfId="0" applyFont="1" applyAlignment="1">
      <alignment horizontal="left" vertical="center"/>
    </xf>
    <xf numFmtId="10" fontId="30" fillId="0" borderId="0" xfId="0" applyNumberFormat="1" applyFont="1" applyAlignment="1">
      <alignment horizontal="center" vertical="center"/>
    </xf>
    <xf numFmtId="0" fontId="24" fillId="0" borderId="0" xfId="0" applyFont="1" applyAlignment="1">
      <alignment vertical="center"/>
    </xf>
    <xf numFmtId="0" fontId="30" fillId="0" borderId="0" xfId="206" applyFont="1" applyAlignment="1" applyProtection="1">
      <alignment vertical="center"/>
      <protection hidden="1"/>
    </xf>
    <xf numFmtId="0" fontId="30" fillId="0" borderId="0" xfId="0" applyFont="1" applyAlignment="1" applyProtection="1">
      <alignment vertical="center"/>
      <protection hidden="1"/>
    </xf>
    <xf numFmtId="0" fontId="24" fillId="0" borderId="0" xfId="200" applyNumberFormat="1" applyFont="1" applyFill="1" applyBorder="1" applyAlignment="1" applyProtection="1">
      <alignment horizontal="center" vertical="center" wrapText="1"/>
      <protection hidden="1"/>
    </xf>
    <xf numFmtId="0" fontId="24" fillId="0" borderId="0" xfId="0" applyFont="1" applyAlignment="1">
      <alignment horizontal="center" vertical="center"/>
    </xf>
    <xf numFmtId="0" fontId="24" fillId="0" borderId="0" xfId="0" applyFont="1" applyAlignment="1" applyProtection="1">
      <alignment horizontal="center" vertical="center"/>
      <protection hidden="1"/>
    </xf>
    <xf numFmtId="0" fontId="30" fillId="0" borderId="0" xfId="200" applyNumberFormat="1" applyFont="1" applyFill="1" applyBorder="1" applyAlignment="1" applyProtection="1">
      <alignment horizontal="center" vertical="center"/>
      <protection hidden="1"/>
    </xf>
    <xf numFmtId="0" fontId="30" fillId="0" borderId="0" xfId="0" applyFont="1" applyAlignment="1" applyProtection="1">
      <alignment horizontal="left" vertical="center"/>
      <protection hidden="1"/>
    </xf>
    <xf numFmtId="0" fontId="30" fillId="0" borderId="0" xfId="0" applyFont="1" applyAlignment="1" applyProtection="1">
      <alignment horizontal="justify" vertical="center"/>
      <protection hidden="1"/>
    </xf>
    <xf numFmtId="0" fontId="30" fillId="0" borderId="0" xfId="0" applyFont="1" applyAlignment="1" applyProtection="1">
      <alignment horizontal="center" vertical="center"/>
      <protection hidden="1"/>
    </xf>
    <xf numFmtId="0" fontId="30" fillId="0" borderId="0" xfId="200" applyNumberFormat="1" applyFont="1" applyFill="1" applyBorder="1" applyAlignment="1" applyProtection="1">
      <alignment vertical="center"/>
      <protection hidden="1"/>
    </xf>
    <xf numFmtId="0" fontId="30" fillId="0" borderId="0" xfId="0" applyFont="1" applyAlignment="1" applyProtection="1">
      <alignment horizontal="left" vertical="center" indent="1"/>
      <protection hidden="1"/>
    </xf>
    <xf numFmtId="0" fontId="30" fillId="0" borderId="0" xfId="206" applyFont="1" applyAlignment="1" applyProtection="1">
      <alignment horizontal="left" vertical="center" indent="1"/>
      <protection hidden="1"/>
    </xf>
    <xf numFmtId="0" fontId="30" fillId="0" borderId="0" xfId="206" applyFont="1" applyAlignment="1" applyProtection="1">
      <alignment horizontal="left" vertical="center"/>
      <protection hidden="1"/>
    </xf>
    <xf numFmtId="0" fontId="24" fillId="0" borderId="0" xfId="206" applyFont="1" applyAlignment="1" applyProtection="1">
      <alignment vertical="center"/>
      <protection hidden="1"/>
    </xf>
    <xf numFmtId="0" fontId="24" fillId="0" borderId="0" xfId="0" applyFont="1" applyAlignment="1" applyProtection="1">
      <alignment horizontal="left" vertical="center"/>
      <protection hidden="1"/>
    </xf>
    <xf numFmtId="0" fontId="24" fillId="0" borderId="0" xfId="0" applyFont="1" applyAlignment="1" applyProtection="1">
      <alignment vertical="center"/>
      <protection hidden="1"/>
    </xf>
    <xf numFmtId="0" fontId="24" fillId="0" borderId="0" xfId="0" applyFont="1" applyAlignment="1" applyProtection="1">
      <alignment horizontal="right" vertical="center"/>
      <protection hidden="1"/>
    </xf>
    <xf numFmtId="0" fontId="24" fillId="0" borderId="0" xfId="200" applyNumberFormat="1" applyFont="1" applyFill="1" applyBorder="1" applyAlignment="1" applyProtection="1">
      <alignment vertical="center" wrapText="1"/>
      <protection hidden="1"/>
    </xf>
    <xf numFmtId="0" fontId="30" fillId="0" borderId="0" xfId="211" applyFont="1" applyFill="1" applyBorder="1" applyAlignment="1" applyProtection="1">
      <alignment vertical="center" wrapText="1"/>
      <protection hidden="1"/>
    </xf>
    <xf numFmtId="0" fontId="30" fillId="0" borderId="0" xfId="211" applyNumberFormat="1" applyFont="1" applyFill="1" applyBorder="1" applyAlignment="1" applyProtection="1">
      <alignment horizontal="center" vertical="center" wrapText="1"/>
      <protection hidden="1"/>
    </xf>
    <xf numFmtId="3" fontId="30" fillId="0" borderId="0" xfId="211" applyNumberFormat="1" applyFont="1" applyFill="1" applyBorder="1" applyAlignment="1" applyProtection="1">
      <alignment horizontal="left" vertical="center" wrapText="1"/>
      <protection hidden="1"/>
    </xf>
    <xf numFmtId="0" fontId="30" fillId="0" borderId="0" xfId="211" applyFont="1" applyFill="1" applyBorder="1" applyAlignment="1" applyProtection="1">
      <alignment horizontal="center" vertical="center" wrapText="1"/>
      <protection hidden="1"/>
    </xf>
    <xf numFmtId="165" fontId="24" fillId="0" borderId="0" xfId="211" applyNumberFormat="1" applyFont="1" applyFill="1" applyBorder="1" applyAlignment="1" applyProtection="1">
      <alignment horizontal="center" vertical="center" wrapText="1"/>
      <protection hidden="1"/>
    </xf>
    <xf numFmtId="165" fontId="30" fillId="0" borderId="0" xfId="211" applyNumberFormat="1" applyFont="1" applyFill="1" applyBorder="1" applyAlignment="1" applyProtection="1">
      <alignment horizontal="center" vertical="center" wrapText="1"/>
      <protection hidden="1"/>
    </xf>
    <xf numFmtId="0" fontId="30" fillId="0" borderId="0" xfId="211" applyNumberFormat="1" applyFont="1" applyFill="1" applyBorder="1" applyAlignment="1" applyProtection="1">
      <alignment vertical="center" wrapText="1"/>
      <protection hidden="1"/>
    </xf>
    <xf numFmtId="0" fontId="30" fillId="0" borderId="0" xfId="211" applyFont="1" applyFill="1" applyBorder="1" applyAlignment="1" applyProtection="1">
      <alignment horizontal="left" vertical="center" wrapText="1"/>
      <protection hidden="1"/>
    </xf>
    <xf numFmtId="0" fontId="24" fillId="0" borderId="0" xfId="211" applyFont="1" applyFill="1" applyBorder="1" applyAlignment="1" applyProtection="1">
      <alignment vertical="center" wrapText="1"/>
      <protection hidden="1"/>
    </xf>
    <xf numFmtId="10" fontId="30" fillId="0" borderId="0" xfId="0" applyNumberFormat="1" applyFont="1" applyAlignment="1" applyProtection="1">
      <alignment horizontal="center" vertical="center"/>
      <protection hidden="1"/>
    </xf>
    <xf numFmtId="4" fontId="30" fillId="0" borderId="0" xfId="200" applyNumberFormat="1" applyFont="1" applyFill="1" applyBorder="1" applyAlignment="1" applyProtection="1">
      <alignment vertical="center"/>
      <protection hidden="1"/>
    </xf>
    <xf numFmtId="0" fontId="30" fillId="0" borderId="0" xfId="0" applyFont="1" applyAlignment="1" applyProtection="1">
      <alignment horizontal="justify" vertical="center" wrapText="1"/>
      <protection hidden="1"/>
    </xf>
    <xf numFmtId="0" fontId="24" fillId="0" borderId="0" xfId="0" applyFont="1" applyAlignment="1" applyProtection="1">
      <alignment horizontal="center" vertical="center" wrapText="1"/>
      <protection hidden="1"/>
    </xf>
    <xf numFmtId="0" fontId="30" fillId="0" borderId="0" xfId="205" applyFont="1" applyAlignment="1" applyProtection="1">
      <alignment vertical="center"/>
      <protection hidden="1"/>
    </xf>
    <xf numFmtId="0" fontId="30" fillId="0" borderId="0" xfId="205" applyFont="1" applyAlignment="1" applyProtection="1">
      <alignment horizontal="right" vertical="center"/>
      <protection hidden="1"/>
    </xf>
    <xf numFmtId="0" fontId="30" fillId="0" borderId="0" xfId="205" applyFont="1" applyAlignment="1" applyProtection="1">
      <alignment horizontal="left" vertical="center"/>
      <protection hidden="1"/>
    </xf>
    <xf numFmtId="180" fontId="30" fillId="0" borderId="0" xfId="0" applyNumberFormat="1" applyFont="1" applyAlignment="1" applyProtection="1">
      <alignment horizontal="center" vertical="center"/>
      <protection hidden="1"/>
    </xf>
    <xf numFmtId="2" fontId="30" fillId="0" borderId="0" xfId="206" applyNumberFormat="1" applyFont="1" applyAlignment="1" applyProtection="1">
      <alignment vertical="center"/>
      <protection hidden="1"/>
    </xf>
    <xf numFmtId="2" fontId="30" fillId="0" borderId="0" xfId="0" applyNumberFormat="1" applyFont="1" applyProtection="1">
      <protection hidden="1"/>
    </xf>
    <xf numFmtId="0" fontId="24" fillId="0" borderId="0" xfId="0" applyFont="1" applyAlignment="1" applyProtection="1">
      <alignment horizontal="left" vertical="center" wrapText="1"/>
      <protection hidden="1"/>
    </xf>
    <xf numFmtId="0" fontId="24" fillId="0" borderId="0" xfId="211" applyFont="1" applyFill="1" applyBorder="1" applyAlignment="1" applyProtection="1">
      <alignment vertical="center"/>
      <protection hidden="1"/>
    </xf>
    <xf numFmtId="0" fontId="30" fillId="0" borderId="0" xfId="211" applyNumberFormat="1" applyFont="1" applyFill="1" applyBorder="1" applyAlignment="1" applyProtection="1">
      <alignment horizontal="right" vertical="center" wrapText="1"/>
      <protection hidden="1"/>
    </xf>
    <xf numFmtId="2" fontId="30" fillId="0" borderId="0" xfId="0" applyNumberFormat="1" applyFont="1" applyAlignment="1" applyProtection="1">
      <alignment horizontal="right" vertical="center" wrapText="1"/>
      <protection hidden="1"/>
    </xf>
    <xf numFmtId="2" fontId="30" fillId="0" borderId="0" xfId="0" applyNumberFormat="1" applyFont="1" applyAlignment="1" applyProtection="1">
      <alignment horizontal="right" vertical="center"/>
      <protection hidden="1"/>
    </xf>
    <xf numFmtId="0" fontId="30" fillId="0" borderId="0" xfId="211" applyFont="1" applyFill="1" applyBorder="1" applyAlignment="1" applyProtection="1">
      <alignment horizontal="justify" vertical="center" wrapText="1"/>
      <protection hidden="1"/>
    </xf>
    <xf numFmtId="168" fontId="30" fillId="0" borderId="0" xfId="0" applyNumberFormat="1" applyFont="1" applyAlignment="1" applyProtection="1">
      <alignment horizontal="right" vertical="center" wrapText="1"/>
      <protection hidden="1"/>
    </xf>
    <xf numFmtId="2" fontId="30" fillId="0" borderId="0" xfId="0" applyNumberFormat="1" applyFont="1" applyAlignment="1" applyProtection="1">
      <alignment vertical="center" wrapText="1"/>
      <protection hidden="1"/>
    </xf>
    <xf numFmtId="0" fontId="30" fillId="0" borderId="0" xfId="0" applyFont="1" applyAlignment="1" applyProtection="1">
      <alignment vertical="center" wrapText="1"/>
      <protection hidden="1"/>
    </xf>
    <xf numFmtId="0" fontId="30" fillId="0" borderId="0" xfId="211" applyNumberFormat="1" applyFont="1" applyFill="1" applyBorder="1" applyAlignment="1" applyProtection="1">
      <alignment horizontal="left" vertical="center"/>
      <protection hidden="1"/>
    </xf>
    <xf numFmtId="167" fontId="30" fillId="0" borderId="0" xfId="0" applyNumberFormat="1" applyFont="1" applyAlignment="1" applyProtection="1">
      <alignment horizontal="right" vertical="center" wrapText="1"/>
      <protection hidden="1"/>
    </xf>
    <xf numFmtId="2" fontId="30" fillId="0" borderId="0" xfId="0" applyNumberFormat="1" applyFont="1" applyAlignment="1" applyProtection="1">
      <alignment vertical="center"/>
      <protection hidden="1"/>
    </xf>
    <xf numFmtId="2" fontId="30" fillId="0" borderId="0" xfId="11" applyNumberFormat="1" applyFont="1" applyFill="1" applyBorder="1" applyAlignment="1" applyProtection="1">
      <alignment horizontal="right" vertical="center" wrapText="1"/>
      <protection hidden="1"/>
    </xf>
    <xf numFmtId="168" fontId="30" fillId="0" borderId="0" xfId="11" applyNumberFormat="1" applyFont="1" applyFill="1" applyBorder="1" applyAlignment="1" applyProtection="1">
      <alignment horizontal="center" vertical="center"/>
      <protection hidden="1"/>
    </xf>
    <xf numFmtId="171" fontId="30" fillId="0" borderId="0" xfId="211" quotePrefix="1" applyNumberFormat="1" applyFont="1" applyFill="1" applyBorder="1" applyAlignment="1" applyProtection="1">
      <alignment horizontal="left" vertical="center" wrapText="1"/>
      <protection hidden="1"/>
    </xf>
    <xf numFmtId="171" fontId="30" fillId="0" borderId="0" xfId="211" applyNumberFormat="1" applyFont="1" applyFill="1" applyBorder="1" applyAlignment="1" applyProtection="1">
      <alignment horizontal="left" vertical="center" wrapText="1"/>
      <protection hidden="1"/>
    </xf>
    <xf numFmtId="165" fontId="30" fillId="0" borderId="0" xfId="211" applyNumberFormat="1" applyFont="1" applyFill="1" applyBorder="1" applyAlignment="1" applyProtection="1">
      <alignment horizontal="left" vertical="center" wrapText="1"/>
      <protection hidden="1"/>
    </xf>
    <xf numFmtId="0" fontId="30" fillId="0" borderId="0" xfId="211" applyFont="1" applyFill="1" applyBorder="1" applyAlignment="1" applyProtection="1">
      <alignment horizontal="right" vertical="center" wrapText="1"/>
      <protection hidden="1"/>
    </xf>
    <xf numFmtId="0" fontId="24" fillId="0" borderId="0" xfId="211" applyFont="1" applyFill="1" applyBorder="1" applyAlignment="1" applyProtection="1">
      <alignment horizontal="center" vertical="center" wrapText="1"/>
      <protection hidden="1"/>
    </xf>
    <xf numFmtId="0" fontId="30" fillId="0" borderId="0" xfId="211" applyNumberFormat="1" applyFont="1" applyFill="1" applyBorder="1" applyAlignment="1" applyProtection="1">
      <alignment horizontal="center" vertical="center"/>
      <protection hidden="1"/>
    </xf>
    <xf numFmtId="0" fontId="30" fillId="0" borderId="0" xfId="211" applyNumberFormat="1" applyFont="1" applyFill="1" applyBorder="1" applyAlignment="1" applyProtection="1">
      <alignment horizontal="right" vertical="center"/>
      <protection hidden="1"/>
    </xf>
    <xf numFmtId="0" fontId="30" fillId="0" borderId="0" xfId="0" applyFont="1" applyAlignment="1">
      <alignment horizontal="center"/>
    </xf>
    <xf numFmtId="0" fontId="30" fillId="0" borderId="0" xfId="0" applyFont="1" applyAlignment="1">
      <alignment horizontal="center" vertical="center"/>
    </xf>
    <xf numFmtId="0" fontId="30" fillId="0" borderId="0" xfId="0" applyFont="1" applyAlignment="1">
      <alignment horizontal="center" vertical="center" wrapText="1"/>
    </xf>
    <xf numFmtId="0" fontId="30" fillId="0" borderId="0" xfId="0" applyFont="1" applyAlignment="1">
      <alignment vertical="center" wrapText="1"/>
    </xf>
    <xf numFmtId="0" fontId="16" fillId="0" borderId="13" xfId="205" applyFont="1" applyBorder="1" applyAlignment="1" applyProtection="1">
      <alignment horizontal="justify" vertical="top" wrapText="1"/>
      <protection hidden="1"/>
    </xf>
    <xf numFmtId="4" fontId="15" fillId="0" borderId="11" xfId="205" applyNumberFormat="1" applyFont="1" applyBorder="1" applyAlignment="1" applyProtection="1">
      <alignment horizontal="right" vertical="center"/>
      <protection hidden="1"/>
    </xf>
    <xf numFmtId="0" fontId="30" fillId="0" borderId="0" xfId="0" applyFont="1" applyAlignment="1" applyProtection="1">
      <alignment horizontal="right"/>
      <protection hidden="1"/>
    </xf>
    <xf numFmtId="0" fontId="26" fillId="0" borderId="0" xfId="0" applyFont="1" applyAlignment="1" applyProtection="1">
      <alignment vertical="center"/>
      <protection hidden="1"/>
    </xf>
    <xf numFmtId="2" fontId="26" fillId="0" borderId="0" xfId="0" applyNumberFormat="1" applyFont="1" applyAlignment="1" applyProtection="1">
      <alignment vertical="center"/>
      <protection hidden="1"/>
    </xf>
    <xf numFmtId="0" fontId="26" fillId="0" borderId="0" xfId="206" applyFont="1" applyAlignment="1" applyProtection="1">
      <alignment vertical="center" wrapText="1"/>
      <protection hidden="1"/>
    </xf>
    <xf numFmtId="4" fontId="15" fillId="0" borderId="4" xfId="11" applyNumberFormat="1" applyFont="1" applyBorder="1" applyAlignment="1" applyProtection="1">
      <alignment horizontal="right" vertical="center" wrapText="1"/>
      <protection hidden="1"/>
    </xf>
    <xf numFmtId="0" fontId="1" fillId="0" borderId="6" xfId="209" applyBorder="1" applyProtection="1">
      <protection hidden="1"/>
    </xf>
    <xf numFmtId="0" fontId="1" fillId="0" borderId="7" xfId="209" applyBorder="1" applyProtection="1">
      <protection hidden="1"/>
    </xf>
    <xf numFmtId="0" fontId="18" fillId="0" borderId="6" xfId="209" applyFont="1" applyBorder="1" applyProtection="1">
      <protection hidden="1"/>
    </xf>
    <xf numFmtId="0" fontId="18" fillId="0" borderId="7" xfId="209" applyFont="1" applyBorder="1" applyProtection="1">
      <protection hidden="1"/>
    </xf>
    <xf numFmtId="1" fontId="16" fillId="0" borderId="8" xfId="209" applyNumberFormat="1" applyFont="1" applyBorder="1" applyAlignment="1" applyProtection="1">
      <alignment horizontal="left" vertical="center" wrapText="1" indent="3"/>
      <protection hidden="1"/>
    </xf>
    <xf numFmtId="0" fontId="16" fillId="0" borderId="5" xfId="209" applyFont="1" applyBorder="1" applyAlignment="1" applyProtection="1">
      <alignment horizontal="justify" vertical="center" wrapText="1"/>
      <protection hidden="1"/>
    </xf>
    <xf numFmtId="4" fontId="16" fillId="0" borderId="9" xfId="209" applyNumberFormat="1" applyFont="1" applyBorder="1" applyAlignment="1" applyProtection="1">
      <alignment horizontal="justify" vertical="center" wrapText="1"/>
      <protection hidden="1"/>
    </xf>
    <xf numFmtId="0" fontId="16" fillId="0" borderId="0" xfId="0" applyFont="1" applyProtection="1">
      <protection hidden="1"/>
    </xf>
    <xf numFmtId="0" fontId="15" fillId="0" borderId="0" xfId="0" applyFont="1" applyProtection="1">
      <protection hidden="1"/>
    </xf>
    <xf numFmtId="0" fontId="41" fillId="0" borderId="0" xfId="205" applyFont="1" applyAlignment="1" applyProtection="1">
      <alignment vertical="top"/>
      <protection hidden="1"/>
    </xf>
    <xf numFmtId="2" fontId="41" fillId="0" borderId="0" xfId="205" applyNumberFormat="1" applyFont="1" applyAlignment="1" applyProtection="1">
      <alignment vertical="top"/>
      <protection hidden="1"/>
    </xf>
    <xf numFmtId="166" fontId="36" fillId="0" borderId="0" xfId="205" applyNumberFormat="1" applyFont="1" applyAlignment="1" applyProtection="1">
      <alignment vertical="top"/>
      <protection hidden="1"/>
    </xf>
    <xf numFmtId="2" fontId="41" fillId="2" borderId="0" xfId="205" applyNumberFormat="1" applyFont="1" applyFill="1" applyAlignment="1" applyProtection="1">
      <alignment vertical="top"/>
      <protection hidden="1"/>
    </xf>
    <xf numFmtId="0" fontId="30" fillId="0" borderId="0" xfId="0" applyFont="1" applyAlignment="1" applyProtection="1">
      <alignment horizontal="right" vertical="center"/>
      <protection hidden="1"/>
    </xf>
    <xf numFmtId="0" fontId="43" fillId="0" borderId="0" xfId="209" applyFont="1" applyProtection="1">
      <protection hidden="1"/>
    </xf>
    <xf numFmtId="0" fontId="42" fillId="0" borderId="0" xfId="209" applyFont="1" applyProtection="1">
      <protection hidden="1"/>
    </xf>
    <xf numFmtId="0" fontId="42" fillId="0" borderId="0" xfId="209" applyFont="1" applyAlignment="1" applyProtection="1">
      <alignment vertical="center"/>
      <protection hidden="1"/>
    </xf>
    <xf numFmtId="0" fontId="42" fillId="0" borderId="0" xfId="209" applyFont="1" applyAlignment="1" applyProtection="1">
      <alignment wrapText="1"/>
      <protection hidden="1"/>
    </xf>
    <xf numFmtId="10" fontId="42" fillId="0" borderId="0" xfId="209" applyNumberFormat="1" applyFont="1" applyAlignment="1" applyProtection="1">
      <alignment vertical="center"/>
      <protection hidden="1"/>
    </xf>
    <xf numFmtId="0" fontId="30" fillId="0" borderId="0" xfId="203" applyNumberFormat="1" applyFont="1" applyFill="1" applyBorder="1" applyAlignment="1" applyProtection="1">
      <alignment vertical="center" wrapText="1"/>
      <protection hidden="1"/>
    </xf>
    <xf numFmtId="0" fontId="43" fillId="3" borderId="0" xfId="209" applyFont="1" applyFill="1" applyProtection="1">
      <protection hidden="1"/>
    </xf>
    <xf numFmtId="4" fontId="16" fillId="4" borderId="7" xfId="209" applyNumberFormat="1" applyFont="1" applyFill="1" applyBorder="1" applyAlignment="1" applyProtection="1">
      <alignment horizontal="right" vertical="center" wrapText="1"/>
      <protection hidden="1"/>
    </xf>
    <xf numFmtId="0" fontId="20" fillId="0" borderId="18" xfId="205" applyFont="1" applyBorder="1" applyAlignment="1" applyProtection="1">
      <alignment horizontal="center" vertical="center"/>
      <protection hidden="1"/>
    </xf>
    <xf numFmtId="0" fontId="0" fillId="0" borderId="0" xfId="0" applyAlignment="1">
      <alignment vertical="top"/>
    </xf>
    <xf numFmtId="0" fontId="3" fillId="0" borderId="4" xfId="205" applyFont="1" applyBorder="1" applyAlignment="1" applyProtection="1">
      <alignment vertical="center"/>
      <protection hidden="1"/>
    </xf>
    <xf numFmtId="0" fontId="45" fillId="0" borderId="0" xfId="0" applyFont="1" applyAlignment="1" applyProtection="1">
      <alignment horizontal="center" vertical="center" wrapText="1"/>
      <protection hidden="1"/>
    </xf>
    <xf numFmtId="0" fontId="35" fillId="0" borderId="0" xfId="0" applyFont="1" applyProtection="1">
      <protection hidden="1"/>
    </xf>
    <xf numFmtId="0" fontId="0" fillId="0" borderId="0" xfId="0" applyProtection="1">
      <protection hidden="1"/>
    </xf>
    <xf numFmtId="0" fontId="0" fillId="0" borderId="0" xfId="0" applyAlignment="1" applyProtection="1">
      <alignment vertical="top"/>
      <protection hidden="1"/>
    </xf>
    <xf numFmtId="0" fontId="4" fillId="0" borderId="0" xfId="0" applyFont="1" applyAlignment="1" applyProtection="1">
      <alignment vertical="top"/>
      <protection hidden="1"/>
    </xf>
    <xf numFmtId="0" fontId="4" fillId="0" borderId="0" xfId="0" applyFont="1" applyAlignment="1" applyProtection="1">
      <alignment vertical="center"/>
      <protection hidden="1"/>
    </xf>
    <xf numFmtId="0" fontId="19" fillId="0" borderId="0" xfId="0" applyFont="1" applyProtection="1">
      <protection hidden="1"/>
    </xf>
    <xf numFmtId="0" fontId="15" fillId="0" borderId="0" xfId="0" applyFont="1" applyAlignment="1" applyProtection="1">
      <alignment horizontal="center" vertical="top"/>
      <protection hidden="1"/>
    </xf>
    <xf numFmtId="0" fontId="4" fillId="0" borderId="0" xfId="0" applyFont="1" applyAlignment="1" applyProtection="1">
      <alignment horizontal="justify" vertical="center"/>
      <protection hidden="1"/>
    </xf>
    <xf numFmtId="0" fontId="19" fillId="0" borderId="0" xfId="0" applyFont="1" applyAlignment="1" applyProtection="1">
      <alignment vertical="top" wrapText="1"/>
      <protection hidden="1"/>
    </xf>
    <xf numFmtId="165" fontId="5" fillId="0" borderId="0" xfId="0" quotePrefix="1" applyNumberFormat="1" applyFont="1" applyAlignment="1" applyProtection="1">
      <alignment horizontal="left" vertical="top" wrapText="1" indent="1"/>
      <protection hidden="1"/>
    </xf>
    <xf numFmtId="0" fontId="4" fillId="0" borderId="0" xfId="0" applyFont="1" applyAlignment="1" applyProtection="1">
      <alignment horizontal="justify" vertical="top"/>
      <protection hidden="1"/>
    </xf>
    <xf numFmtId="165" fontId="5" fillId="0" borderId="0" xfId="0" quotePrefix="1" applyNumberFormat="1" applyFont="1" applyAlignment="1" applyProtection="1">
      <alignment horizontal="left" vertical="top" wrapText="1"/>
      <protection hidden="1"/>
    </xf>
    <xf numFmtId="0" fontId="20" fillId="0" borderId="0" xfId="0" applyFont="1" applyAlignment="1" applyProtection="1">
      <alignment horizontal="justify" vertical="center"/>
      <protection hidden="1"/>
    </xf>
    <xf numFmtId="0" fontId="4" fillId="0" borderId="0" xfId="0" applyFont="1" applyAlignment="1" applyProtection="1">
      <alignment horizontal="right" vertical="top" wrapText="1"/>
      <protection hidden="1"/>
    </xf>
    <xf numFmtId="0" fontId="4" fillId="0" borderId="0" xfId="0" applyFont="1" applyAlignment="1" applyProtection="1">
      <alignment horizontal="center" vertical="top" wrapText="1"/>
      <protection hidden="1"/>
    </xf>
    <xf numFmtId="0" fontId="16" fillId="0" borderId="0" xfId="0" applyFont="1" applyAlignment="1" applyProtection="1">
      <alignment vertical="top"/>
      <protection hidden="1"/>
    </xf>
    <xf numFmtId="0" fontId="4" fillId="0" borderId="0" xfId="0" applyFont="1" applyAlignment="1" applyProtection="1">
      <alignment horizontal="justify"/>
      <protection hidden="1"/>
    </xf>
    <xf numFmtId="0" fontId="4" fillId="0" borderId="0" xfId="0" applyFont="1" applyProtection="1">
      <protection hidden="1"/>
    </xf>
    <xf numFmtId="0" fontId="20" fillId="0" borderId="0" xfId="0" applyFont="1" applyAlignment="1" applyProtection="1">
      <alignment horizontal="center" vertical="top"/>
      <protection hidden="1"/>
    </xf>
    <xf numFmtId="0" fontId="15" fillId="0" borderId="0" xfId="0" applyFont="1" applyAlignment="1" applyProtection="1">
      <alignment horizontal="left" vertical="center" wrapText="1"/>
      <protection hidden="1"/>
    </xf>
    <xf numFmtId="0" fontId="15" fillId="0" borderId="0" xfId="200" applyNumberFormat="1" applyFont="1" applyFill="1" applyBorder="1" applyAlignment="1" applyProtection="1">
      <alignment horizontal="center" vertical="center" wrapText="1"/>
      <protection hidden="1"/>
    </xf>
    <xf numFmtId="0" fontId="16" fillId="0" borderId="0" xfId="206" applyAlignment="1" applyProtection="1">
      <alignment horizontal="left" vertical="center"/>
      <protection hidden="1"/>
    </xf>
    <xf numFmtId="2" fontId="16" fillId="0" borderId="0" xfId="200" applyNumberFormat="1" applyFill="1" applyBorder="1" applyAlignment="1" applyProtection="1">
      <alignment horizontal="right" vertical="center"/>
      <protection hidden="1"/>
    </xf>
    <xf numFmtId="10" fontId="16" fillId="0" borderId="0" xfId="0" applyNumberFormat="1" applyFont="1" applyAlignment="1">
      <alignment horizontal="center" vertical="center"/>
    </xf>
    <xf numFmtId="0" fontId="15" fillId="0" borderId="0" xfId="0" applyFont="1" applyAlignment="1" applyProtection="1">
      <alignment horizontal="center" vertical="center" wrapText="1"/>
      <protection hidden="1"/>
    </xf>
    <xf numFmtId="168" fontId="15" fillId="0" borderId="0" xfId="0" applyNumberFormat="1" applyFont="1" applyAlignment="1" applyProtection="1">
      <alignment horizontal="center" vertical="center" wrapText="1"/>
      <protection hidden="1"/>
    </xf>
    <xf numFmtId="169" fontId="15" fillId="0" borderId="0" xfId="11" applyNumberFormat="1" applyFont="1" applyFill="1" applyBorder="1" applyAlignment="1" applyProtection="1">
      <alignment horizontal="left" vertical="center" wrapText="1" indent="1"/>
      <protection hidden="1"/>
    </xf>
    <xf numFmtId="0" fontId="15" fillId="0" borderId="0" xfId="0" applyFont="1" applyAlignment="1" applyProtection="1">
      <alignment vertical="center" wrapText="1"/>
      <protection hidden="1"/>
    </xf>
    <xf numFmtId="169" fontId="16" fillId="0" borderId="0" xfId="11" applyNumberFormat="1" applyFont="1" applyFill="1" applyBorder="1" applyAlignment="1" applyProtection="1">
      <alignment horizontal="right" vertical="center" wrapText="1" indent="1"/>
      <protection hidden="1"/>
    </xf>
    <xf numFmtId="0" fontId="16" fillId="0" borderId="0" xfId="0" applyFont="1" applyAlignment="1" applyProtection="1">
      <alignment vertical="center" wrapText="1"/>
      <protection hidden="1"/>
    </xf>
    <xf numFmtId="2" fontId="16" fillId="0" borderId="0" xfId="206" applyNumberFormat="1" applyAlignment="1" applyProtection="1">
      <alignment horizontal="right" vertical="center"/>
      <protection hidden="1"/>
    </xf>
    <xf numFmtId="2" fontId="16" fillId="0" borderId="0" xfId="206" applyNumberFormat="1" applyAlignment="1" applyProtection="1">
      <alignment vertical="center"/>
      <protection hidden="1"/>
    </xf>
    <xf numFmtId="169" fontId="16" fillId="0" borderId="0" xfId="11" applyNumberFormat="1" applyFont="1" applyFill="1" applyBorder="1" applyAlignment="1" applyProtection="1">
      <alignment horizontal="left" vertical="center" wrapText="1"/>
      <protection hidden="1"/>
    </xf>
    <xf numFmtId="165" fontId="15" fillId="0" borderId="0" xfId="206" applyNumberFormat="1" applyFont="1" applyAlignment="1" applyProtection="1">
      <alignment horizontal="center" vertical="center"/>
      <protection hidden="1"/>
    </xf>
    <xf numFmtId="169" fontId="15" fillId="0" borderId="0" xfId="11" applyNumberFormat="1" applyFont="1" applyFill="1" applyBorder="1" applyAlignment="1" applyProtection="1">
      <alignment horizontal="right" vertical="center" wrapText="1" indent="1"/>
      <protection hidden="1"/>
    </xf>
    <xf numFmtId="169" fontId="15" fillId="0" borderId="0" xfId="11" applyNumberFormat="1" applyFont="1" applyFill="1" applyBorder="1" applyAlignment="1" applyProtection="1">
      <alignment horizontal="left" vertical="center" wrapText="1"/>
      <protection hidden="1"/>
    </xf>
    <xf numFmtId="0" fontId="16" fillId="0" borderId="0" xfId="206" applyAlignment="1" applyProtection="1">
      <alignment horizontal="left" vertical="center" wrapText="1"/>
      <protection hidden="1"/>
    </xf>
    <xf numFmtId="0" fontId="16" fillId="0" borderId="0" xfId="206" applyAlignment="1" applyProtection="1">
      <alignment horizontal="right" vertical="center" wrapText="1"/>
      <protection hidden="1"/>
    </xf>
    <xf numFmtId="0" fontId="16" fillId="0" borderId="0" xfId="0" applyFont="1" applyAlignment="1" applyProtection="1">
      <alignment horizontal="left" vertical="center" wrapText="1"/>
      <protection hidden="1"/>
    </xf>
    <xf numFmtId="169" fontId="16" fillId="0" borderId="0" xfId="11" applyNumberFormat="1" applyFont="1" applyFill="1" applyBorder="1" applyAlignment="1" applyProtection="1">
      <alignment horizontal="right" vertical="center" wrapText="1"/>
      <protection hidden="1"/>
    </xf>
    <xf numFmtId="0" fontId="47" fillId="0" borderId="0" xfId="0" applyFont="1"/>
    <xf numFmtId="0" fontId="47" fillId="0" borderId="0" xfId="0" applyFont="1" applyAlignment="1">
      <alignment horizontal="left" vertical="center"/>
    </xf>
    <xf numFmtId="0" fontId="47" fillId="0" borderId="0" xfId="0" applyFont="1" applyAlignment="1">
      <alignment vertical="center"/>
    </xf>
    <xf numFmtId="0" fontId="47" fillId="0" borderId="0" xfId="0" applyFont="1" applyAlignment="1">
      <alignment horizontal="center" vertical="center"/>
    </xf>
    <xf numFmtId="0" fontId="47" fillId="0" borderId="0" xfId="206" applyFont="1" applyAlignment="1" applyProtection="1">
      <alignment vertical="center"/>
      <protection hidden="1"/>
    </xf>
    <xf numFmtId="0" fontId="47" fillId="0" borderId="0" xfId="206" applyFont="1" applyAlignment="1" applyProtection="1">
      <alignment horizontal="left" vertical="center" indent="1"/>
      <protection hidden="1"/>
    </xf>
    <xf numFmtId="2" fontId="47" fillId="0" borderId="4" xfId="0" applyNumberFormat="1" applyFont="1" applyBorder="1" applyAlignment="1">
      <alignment horizontal="right" vertical="center"/>
    </xf>
    <xf numFmtId="0" fontId="47" fillId="0" borderId="4" xfId="211" applyNumberFormat="1" applyFont="1" applyFill="1" applyBorder="1" applyAlignment="1" applyProtection="1">
      <alignment horizontal="center" vertical="center"/>
    </xf>
    <xf numFmtId="0" fontId="48" fillId="0" borderId="0" xfId="213" applyFont="1" applyAlignment="1" applyProtection="1">
      <alignment horizontal="center"/>
      <protection hidden="1"/>
    </xf>
    <xf numFmtId="0" fontId="48" fillId="0" borderId="0" xfId="213" applyFont="1" applyProtection="1">
      <protection hidden="1"/>
    </xf>
    <xf numFmtId="0" fontId="48" fillId="0" borderId="0" xfId="198" applyFont="1" applyAlignment="1" applyProtection="1">
      <alignment horizontal="left" vertical="center"/>
      <protection hidden="1"/>
    </xf>
    <xf numFmtId="0" fontId="48" fillId="0" borderId="0" xfId="198" applyFont="1" applyProtection="1">
      <protection hidden="1"/>
    </xf>
    <xf numFmtId="0" fontId="48" fillId="0" borderId="0" xfId="198" applyFont="1" applyAlignment="1" applyProtection="1">
      <alignment vertical="center"/>
      <protection hidden="1"/>
    </xf>
    <xf numFmtId="0" fontId="48" fillId="0" borderId="0" xfId="198" applyFont="1" applyAlignment="1" applyProtection="1">
      <alignment horizontal="center" vertical="center"/>
      <protection hidden="1"/>
    </xf>
    <xf numFmtId="0" fontId="48" fillId="0" borderId="0" xfId="198" applyFont="1" applyAlignment="1" applyProtection="1">
      <alignment horizontal="left"/>
      <protection hidden="1"/>
    </xf>
    <xf numFmtId="0" fontId="48" fillId="0" borderId="0" xfId="198" applyFont="1" applyAlignment="1" applyProtection="1">
      <alignment horizontal="center"/>
      <protection hidden="1"/>
    </xf>
    <xf numFmtId="1" fontId="16" fillId="4" borderId="11" xfId="197" applyNumberFormat="1" applyFont="1" applyFill="1" applyBorder="1" applyAlignment="1" applyProtection="1">
      <alignment horizontal="center" vertical="center"/>
      <protection locked="0"/>
    </xf>
    <xf numFmtId="0" fontId="26" fillId="0" borderId="0" xfId="197" applyFont="1" applyAlignment="1" applyProtection="1">
      <alignment horizontal="center" vertical="center"/>
      <protection hidden="1"/>
    </xf>
    <xf numFmtId="0" fontId="49" fillId="0" borderId="0" xfId="197" applyFont="1" applyAlignment="1" applyProtection="1">
      <alignment vertical="center"/>
      <protection hidden="1"/>
    </xf>
    <xf numFmtId="0" fontId="31" fillId="0" borderId="0" xfId="197" applyAlignment="1" applyProtection="1">
      <alignment horizontal="center"/>
      <protection hidden="1"/>
    </xf>
    <xf numFmtId="0" fontId="16" fillId="0" borderId="0" xfId="0" applyFont="1" applyAlignment="1">
      <alignment horizontal="center"/>
    </xf>
    <xf numFmtId="1" fontId="16" fillId="0" borderId="0" xfId="0" applyNumberFormat="1" applyFont="1"/>
    <xf numFmtId="2" fontId="16" fillId="0" borderId="0" xfId="0" applyNumberFormat="1" applyFont="1"/>
    <xf numFmtId="1" fontId="16" fillId="0" borderId="0" xfId="0" applyNumberFormat="1" applyFont="1" applyAlignment="1">
      <alignment vertical="center"/>
    </xf>
    <xf numFmtId="10" fontId="15" fillId="0" borderId="0" xfId="0" applyNumberFormat="1" applyFont="1" applyAlignment="1">
      <alignment horizontal="center" vertical="center"/>
    </xf>
    <xf numFmtId="2" fontId="16" fillId="0" borderId="0" xfId="0" applyNumberFormat="1" applyFont="1" applyAlignment="1">
      <alignment horizontal="center" vertical="center"/>
    </xf>
    <xf numFmtId="180" fontId="16" fillId="0" borderId="0" xfId="0" applyNumberFormat="1" applyFont="1" applyAlignment="1">
      <alignment horizontal="center"/>
    </xf>
    <xf numFmtId="15" fontId="16" fillId="0" borderId="0" xfId="0" applyNumberFormat="1" applyFont="1"/>
    <xf numFmtId="2" fontId="15" fillId="0" borderId="0" xfId="0" applyNumberFormat="1" applyFont="1" applyAlignment="1" applyProtection="1">
      <alignment horizontal="center" vertical="center"/>
      <protection hidden="1"/>
    </xf>
    <xf numFmtId="2" fontId="16" fillId="0" borderId="0" xfId="0" applyNumberFormat="1" applyFont="1" applyAlignment="1" applyProtection="1">
      <alignment vertical="center" wrapText="1"/>
      <protection hidden="1"/>
    </xf>
    <xf numFmtId="168" fontId="16" fillId="0" borderId="0" xfId="0" applyNumberFormat="1" applyFont="1" applyAlignment="1" applyProtection="1">
      <alignment horizontal="right" vertical="center" wrapText="1"/>
      <protection hidden="1"/>
    </xf>
    <xf numFmtId="2" fontId="16" fillId="0" borderId="0" xfId="0" applyNumberFormat="1" applyFont="1" applyAlignment="1" applyProtection="1">
      <alignment vertical="center"/>
      <protection hidden="1"/>
    </xf>
    <xf numFmtId="2" fontId="16" fillId="0" borderId="0" xfId="0" applyNumberFormat="1" applyFont="1" applyAlignment="1">
      <alignment vertical="center"/>
    </xf>
    <xf numFmtId="2" fontId="16" fillId="0" borderId="0" xfId="11" applyNumberFormat="1" applyFont="1" applyFill="1" applyBorder="1" applyAlignment="1" applyProtection="1">
      <alignment horizontal="center" vertical="center"/>
      <protection hidden="1"/>
    </xf>
    <xf numFmtId="2" fontId="15" fillId="0" borderId="0" xfId="0" applyNumberFormat="1" applyFont="1" applyAlignment="1" applyProtection="1">
      <alignment vertical="center"/>
      <protection hidden="1"/>
    </xf>
    <xf numFmtId="0" fontId="16" fillId="0" borderId="0" xfId="0" applyFont="1" applyAlignment="1">
      <alignment horizontal="right" vertical="center"/>
    </xf>
    <xf numFmtId="180" fontId="16" fillId="0" borderId="0" xfId="0" applyNumberFormat="1" applyFont="1" applyAlignment="1">
      <alignment vertical="center"/>
    </xf>
    <xf numFmtId="0" fontId="15" fillId="0" borderId="0" xfId="0" applyFont="1" applyAlignment="1">
      <alignment horizontal="left" vertical="center"/>
    </xf>
    <xf numFmtId="2" fontId="15" fillId="0" borderId="0" xfId="0" applyNumberFormat="1" applyFont="1" applyAlignment="1">
      <alignment horizontal="center" vertical="center"/>
    </xf>
    <xf numFmtId="2" fontId="15" fillId="0" borderId="0" xfId="0" applyNumberFormat="1" applyFont="1" applyAlignment="1">
      <alignment vertical="center"/>
    </xf>
    <xf numFmtId="0" fontId="16" fillId="5" borderId="0" xfId="0" applyFont="1" applyFill="1"/>
    <xf numFmtId="0" fontId="15" fillId="0" borderId="0" xfId="0" applyFont="1" applyAlignment="1">
      <alignment vertical="center" wrapText="1"/>
    </xf>
    <xf numFmtId="0" fontId="47" fillId="0" borderId="0" xfId="0" applyFont="1" applyAlignment="1">
      <alignment horizontal="justify" vertical="center"/>
    </xf>
    <xf numFmtId="0" fontId="47" fillId="0" borderId="0" xfId="200" applyNumberFormat="1" applyFont="1" applyFill="1" applyBorder="1" applyAlignment="1" applyProtection="1">
      <alignment vertical="center"/>
    </xf>
    <xf numFmtId="0" fontId="47" fillId="0" borderId="0" xfId="200" applyNumberFormat="1" applyFont="1" applyFill="1" applyBorder="1" applyAlignment="1" applyProtection="1">
      <alignment vertical="center" wrapText="1"/>
    </xf>
    <xf numFmtId="0" fontId="47" fillId="0" borderId="0" xfId="200" applyNumberFormat="1" applyFont="1" applyFill="1" applyBorder="1" applyAlignment="1" applyProtection="1">
      <alignment vertical="center"/>
      <protection hidden="1"/>
    </xf>
    <xf numFmtId="0" fontId="47" fillId="0" borderId="0" xfId="200" applyNumberFormat="1" applyFont="1" applyFill="1" applyBorder="1" applyAlignment="1" applyProtection="1">
      <alignment vertical="center" wrapText="1"/>
      <protection hidden="1"/>
    </xf>
    <xf numFmtId="165" fontId="15" fillId="0" borderId="0" xfId="212" applyNumberFormat="1" applyFont="1" applyFill="1" applyBorder="1" applyAlignment="1" applyProtection="1">
      <alignment horizontal="center" vertical="center" wrapText="1"/>
      <protection hidden="1"/>
    </xf>
    <xf numFmtId="0" fontId="16" fillId="0" borderId="0" xfId="202" applyNumberFormat="1" applyFont="1" applyFill="1" applyBorder="1" applyAlignment="1" applyProtection="1">
      <alignment horizontal="justify" vertical="center" wrapText="1"/>
      <protection hidden="1"/>
    </xf>
    <xf numFmtId="179" fontId="16" fillId="0" borderId="0" xfId="11" applyNumberFormat="1" applyFont="1" applyFill="1" applyBorder="1" applyAlignment="1" applyProtection="1">
      <alignment horizontal="center" vertical="center" wrapText="1"/>
      <protection hidden="1"/>
    </xf>
    <xf numFmtId="0" fontId="16" fillId="0" borderId="0" xfId="202" applyNumberFormat="1" applyFont="1" applyFill="1" applyBorder="1" applyAlignment="1" applyProtection="1">
      <alignment horizontal="right" vertical="center"/>
      <protection hidden="1"/>
    </xf>
    <xf numFmtId="0" fontId="47" fillId="0" borderId="0" xfId="206" applyFont="1" applyAlignment="1" applyProtection="1">
      <alignment horizontal="left" vertical="center"/>
      <protection hidden="1"/>
    </xf>
    <xf numFmtId="2" fontId="30" fillId="0" borderId="0" xfId="200" applyNumberFormat="1" applyFont="1" applyFill="1" applyBorder="1" applyAlignment="1" applyProtection="1">
      <alignment horizontal="right" vertical="center"/>
      <protection hidden="1"/>
    </xf>
    <xf numFmtId="2" fontId="24" fillId="0" borderId="0" xfId="200" applyNumberFormat="1" applyFont="1" applyFill="1" applyBorder="1" applyAlignment="1" applyProtection="1">
      <alignment horizontal="right" vertical="center"/>
      <protection hidden="1"/>
    </xf>
    <xf numFmtId="0" fontId="16" fillId="5" borderId="0" xfId="0" applyFont="1" applyFill="1" applyAlignment="1">
      <alignment horizontal="left" vertical="center"/>
    </xf>
    <xf numFmtId="1" fontId="16" fillId="5" borderId="0" xfId="0" applyNumberFormat="1" applyFont="1" applyFill="1"/>
    <xf numFmtId="0" fontId="47" fillId="0" borderId="0" xfId="0" applyFont="1" applyProtection="1">
      <protection hidden="1"/>
    </xf>
    <xf numFmtId="0" fontId="47" fillId="0" borderId="0" xfId="0" applyFont="1" applyAlignment="1" applyProtection="1">
      <alignment horizontal="left" vertical="center"/>
      <protection hidden="1"/>
    </xf>
    <xf numFmtId="0" fontId="47" fillId="0" borderId="0" xfId="0" applyFont="1" applyAlignment="1" applyProtection="1">
      <alignment horizontal="justify" vertical="center"/>
      <protection hidden="1"/>
    </xf>
    <xf numFmtId="0" fontId="47" fillId="0" borderId="0" xfId="0" applyFont="1" applyAlignment="1" applyProtection="1">
      <alignment horizontal="center" vertical="center"/>
      <protection hidden="1"/>
    </xf>
    <xf numFmtId="0" fontId="47" fillId="0" borderId="0" xfId="205" applyFont="1" applyAlignment="1" applyProtection="1">
      <alignment vertical="top"/>
      <protection hidden="1"/>
    </xf>
    <xf numFmtId="0" fontId="47" fillId="0" borderId="0" xfId="205" applyFont="1" applyAlignment="1" applyProtection="1">
      <alignment horizontal="left" vertical="top"/>
      <protection hidden="1"/>
    </xf>
    <xf numFmtId="0" fontId="26" fillId="0" borderId="0" xfId="206" applyFont="1" applyAlignment="1" applyProtection="1">
      <alignment horizontal="center" vertical="center" wrapText="1"/>
      <protection hidden="1"/>
    </xf>
    <xf numFmtId="0" fontId="47" fillId="4" borderId="22" xfId="0" applyFont="1" applyFill="1" applyBorder="1" applyAlignment="1" applyProtection="1">
      <alignment horizontal="left" vertical="center"/>
      <protection locked="0"/>
    </xf>
    <xf numFmtId="0" fontId="47" fillId="0" borderId="0" xfId="206" applyFont="1" applyAlignment="1">
      <alignment horizontal="left" vertical="center"/>
    </xf>
    <xf numFmtId="0" fontId="15" fillId="0" borderId="0" xfId="0" applyFont="1" applyAlignment="1">
      <alignment horizontal="left" vertical="center" wrapText="1"/>
    </xf>
    <xf numFmtId="0" fontId="25" fillId="0" borderId="0" xfId="0" applyFont="1" applyAlignment="1">
      <alignment horizontal="left" vertical="center"/>
    </xf>
    <xf numFmtId="10" fontId="25" fillId="0" borderId="0" xfId="0" applyNumberFormat="1" applyFont="1" applyAlignment="1">
      <alignment horizontal="center" vertical="center"/>
    </xf>
    <xf numFmtId="0" fontId="25" fillId="0" borderId="0" xfId="0" applyFont="1" applyAlignment="1">
      <alignment vertical="center"/>
    </xf>
    <xf numFmtId="0" fontId="47" fillId="0" borderId="0" xfId="200" applyNumberFormat="1" applyFont="1" applyFill="1" applyBorder="1" applyAlignment="1" applyProtection="1">
      <alignment horizontal="center" vertical="center"/>
    </xf>
    <xf numFmtId="10" fontId="47" fillId="0" borderId="0" xfId="0" applyNumberFormat="1" applyFont="1" applyAlignment="1">
      <alignment horizontal="center" vertical="center"/>
    </xf>
    <xf numFmtId="0" fontId="47" fillId="0" borderId="0" xfId="200" applyNumberFormat="1" applyFont="1" applyFill="1" applyBorder="1" applyAlignment="1" applyProtection="1">
      <alignment horizontal="center" vertical="center"/>
      <protection hidden="1"/>
    </xf>
    <xf numFmtId="0" fontId="26" fillId="0" borderId="0" xfId="0" applyFont="1" applyAlignment="1">
      <alignment vertical="center"/>
    </xf>
    <xf numFmtId="2" fontId="16" fillId="0" borderId="4" xfId="200" applyNumberFormat="1" applyFill="1" applyBorder="1" applyAlignment="1" applyProtection="1">
      <alignment horizontal="right" vertical="top"/>
    </xf>
    <xf numFmtId="0" fontId="47" fillId="0" borderId="0" xfId="0" applyFont="1" applyAlignment="1">
      <alignment horizontal="center" vertical="center" wrapText="1"/>
    </xf>
    <xf numFmtId="0" fontId="15" fillId="0" borderId="0" xfId="211" applyFont="1" applyFill="1" applyBorder="1" applyAlignment="1">
      <alignment vertical="center" wrapText="1"/>
    </xf>
    <xf numFmtId="2" fontId="16" fillId="0" borderId="0" xfId="0" applyNumberFormat="1" applyFont="1" applyAlignment="1">
      <alignment horizontal="right" vertical="center"/>
    </xf>
    <xf numFmtId="2" fontId="16" fillId="6" borderId="4" xfId="0" applyNumberFormat="1" applyFont="1" applyFill="1" applyBorder="1" applyAlignment="1">
      <alignment horizontal="right" vertical="center"/>
    </xf>
    <xf numFmtId="0" fontId="16" fillId="6" borderId="4" xfId="0" applyFont="1" applyFill="1" applyBorder="1" applyAlignment="1">
      <alignment horizontal="center" vertical="top" wrapText="1"/>
    </xf>
    <xf numFmtId="0" fontId="15" fillId="6" borderId="14" xfId="211" applyFont="1" applyFill="1" applyBorder="1" applyAlignment="1">
      <alignment vertical="center" wrapText="1"/>
    </xf>
    <xf numFmtId="0" fontId="15" fillId="6" borderId="3" xfId="211" applyFont="1" applyFill="1" applyBorder="1" applyAlignment="1">
      <alignment vertical="center" wrapText="1"/>
    </xf>
    <xf numFmtId="0" fontId="15" fillId="6" borderId="15" xfId="211" applyFont="1" applyFill="1" applyBorder="1" applyAlignment="1">
      <alignment vertical="center" wrapText="1"/>
    </xf>
    <xf numFmtId="0" fontId="17" fillId="6" borderId="4" xfId="0" applyFont="1" applyFill="1" applyBorder="1" applyAlignment="1" applyProtection="1">
      <alignment vertical="center"/>
      <protection locked="0"/>
    </xf>
    <xf numFmtId="0" fontId="47" fillId="7" borderId="4" xfId="211" applyNumberFormat="1" applyFont="1" applyFill="1" applyBorder="1" applyAlignment="1" applyProtection="1">
      <alignment horizontal="center" vertical="center"/>
    </xf>
    <xf numFmtId="2" fontId="16" fillId="7" borderId="4" xfId="0" applyNumberFormat="1" applyFont="1" applyFill="1" applyBorder="1" applyAlignment="1">
      <alignment horizontal="right" vertical="center"/>
    </xf>
    <xf numFmtId="0" fontId="16" fillId="7" borderId="4" xfId="0" applyFont="1" applyFill="1" applyBorder="1" applyAlignment="1">
      <alignment vertical="center"/>
    </xf>
    <xf numFmtId="2" fontId="16" fillId="0" borderId="4" xfId="200" applyNumberFormat="1" applyFill="1" applyBorder="1" applyAlignment="1" applyProtection="1">
      <alignment horizontal="right" vertical="top"/>
      <protection hidden="1"/>
    </xf>
    <xf numFmtId="0" fontId="15" fillId="0" borderId="0" xfId="211" applyFont="1" applyFill="1" applyBorder="1" applyAlignment="1">
      <alignment vertical="top" wrapText="1"/>
    </xf>
    <xf numFmtId="2" fontId="16" fillId="0" borderId="0" xfId="0" applyNumberFormat="1" applyFont="1" applyAlignment="1">
      <alignment horizontal="right" vertical="top"/>
    </xf>
    <xf numFmtId="0" fontId="15" fillId="0" borderId="0" xfId="0" applyFont="1" applyAlignment="1">
      <alignment horizontal="justify" vertical="top"/>
    </xf>
    <xf numFmtId="178" fontId="15" fillId="0" borderId="0" xfId="0" applyNumberFormat="1" applyFont="1" applyAlignment="1" applyProtection="1">
      <alignment horizontal="justify" vertical="top"/>
      <protection hidden="1"/>
    </xf>
    <xf numFmtId="14" fontId="16" fillId="0" borderId="0" xfId="0" applyNumberFormat="1" applyFont="1" applyAlignment="1">
      <alignment horizontal="left" vertical="top"/>
    </xf>
    <xf numFmtId="0" fontId="15" fillId="0" borderId="0" xfId="0" applyFont="1" applyAlignment="1">
      <alignment horizontal="right" vertical="top"/>
    </xf>
    <xf numFmtId="0" fontId="16" fillId="0" borderId="0" xfId="0" applyFont="1" applyAlignment="1">
      <alignment vertical="top"/>
    </xf>
    <xf numFmtId="0" fontId="15" fillId="0" borderId="0" xfId="0" applyFont="1" applyAlignment="1" applyProtection="1">
      <alignment vertical="top"/>
      <protection hidden="1"/>
    </xf>
    <xf numFmtId="0" fontId="30" fillId="0" borderId="0" xfId="0" applyFont="1" applyAlignment="1" applyProtection="1">
      <alignment horizontal="center" vertical="top"/>
      <protection hidden="1"/>
    </xf>
    <xf numFmtId="0" fontId="30" fillId="0" borderId="0" xfId="0" applyFont="1" applyAlignment="1" applyProtection="1">
      <alignment horizontal="justify" vertical="top"/>
      <protection hidden="1"/>
    </xf>
    <xf numFmtId="0" fontId="30" fillId="0" borderId="0" xfId="0" applyFont="1" applyAlignment="1" applyProtection="1">
      <alignment vertical="top"/>
      <protection hidden="1"/>
    </xf>
    <xf numFmtId="0" fontId="47" fillId="7" borderId="4" xfId="0" applyFont="1" applyFill="1" applyBorder="1" applyAlignment="1">
      <alignment horizontal="center" vertical="center" wrapText="1"/>
    </xf>
    <xf numFmtId="0" fontId="15" fillId="7" borderId="4" xfId="211" applyFont="1" applyFill="1" applyBorder="1" applyAlignment="1">
      <alignment vertical="center" wrapText="1"/>
    </xf>
    <xf numFmtId="0" fontId="47" fillId="4" borderId="0" xfId="0" applyFont="1" applyFill="1" applyAlignment="1">
      <alignment vertical="center"/>
    </xf>
    <xf numFmtId="0" fontId="15" fillId="0" borderId="5" xfId="194" applyFont="1" applyBorder="1" applyAlignment="1">
      <alignment vertical="center"/>
    </xf>
    <xf numFmtId="0" fontId="16" fillId="0" borderId="5" xfId="194" applyFont="1" applyBorder="1" applyAlignment="1">
      <alignment vertical="center"/>
    </xf>
    <xf numFmtId="0" fontId="15" fillId="0" borderId="5" xfId="194" applyFont="1" applyBorder="1" applyAlignment="1">
      <alignment horizontal="right" vertical="center"/>
    </xf>
    <xf numFmtId="0" fontId="16" fillId="0" borderId="0" xfId="194" applyFont="1" applyAlignment="1">
      <alignment vertical="center"/>
    </xf>
    <xf numFmtId="0" fontId="30" fillId="0" borderId="0" xfId="194" applyFont="1" applyAlignment="1">
      <alignment horizontal="center" vertical="center"/>
    </xf>
    <xf numFmtId="0" fontId="47" fillId="0" borderId="0" xfId="194" applyFont="1" applyAlignment="1">
      <alignment vertical="center"/>
    </xf>
    <xf numFmtId="0" fontId="15" fillId="0" borderId="0" xfId="194" applyFont="1" applyAlignment="1">
      <alignment horizontal="center" vertical="center"/>
    </xf>
    <xf numFmtId="0" fontId="47" fillId="0" borderId="0" xfId="194" applyFont="1" applyAlignment="1">
      <alignment horizontal="left" vertical="center"/>
    </xf>
    <xf numFmtId="178" fontId="47" fillId="0" borderId="0" xfId="194" applyNumberFormat="1" applyFont="1" applyAlignment="1">
      <alignment horizontal="left" vertical="center"/>
    </xf>
    <xf numFmtId="0" fontId="47" fillId="0" borderId="0" xfId="196" applyFont="1" applyAlignment="1">
      <alignment horizontal="left" vertical="center"/>
    </xf>
    <xf numFmtId="0" fontId="15" fillId="0" borderId="0" xfId="196" applyFont="1" applyAlignment="1">
      <alignment horizontal="left" vertical="center"/>
    </xf>
    <xf numFmtId="0" fontId="16" fillId="0" borderId="0" xfId="194" applyFont="1" applyAlignment="1">
      <alignment horizontal="justify" vertical="center"/>
    </xf>
    <xf numFmtId="0" fontId="47" fillId="0" borderId="0" xfId="207" applyFont="1" applyAlignment="1">
      <alignment horizontal="left" vertical="center"/>
    </xf>
    <xf numFmtId="0" fontId="47" fillId="0" borderId="0" xfId="194" applyFont="1" applyAlignment="1">
      <alignment horizontal="justify" vertical="center"/>
    </xf>
    <xf numFmtId="4" fontId="15" fillId="0" borderId="0" xfId="194" applyNumberFormat="1" applyFont="1" applyAlignment="1">
      <alignment vertical="center"/>
    </xf>
    <xf numFmtId="0" fontId="15" fillId="0" borderId="0" xfId="194" applyFont="1" applyAlignment="1">
      <alignment horizontal="justify" vertical="center"/>
    </xf>
    <xf numFmtId="165" fontId="47" fillId="0" borderId="0" xfId="194" applyNumberFormat="1" applyFont="1" applyAlignment="1">
      <alignment horizontal="center" vertical="center"/>
    </xf>
    <xf numFmtId="0" fontId="30" fillId="0" borderId="0" xfId="194" applyFont="1" applyAlignment="1">
      <alignment vertical="center"/>
    </xf>
    <xf numFmtId="165" fontId="47" fillId="0" borderId="0" xfId="0" applyNumberFormat="1" applyFont="1" applyAlignment="1">
      <alignment horizontal="center" vertical="center"/>
    </xf>
    <xf numFmtId="0" fontId="47" fillId="0" borderId="0" xfId="0" applyFont="1" applyAlignment="1">
      <alignment horizontal="right" vertical="center"/>
    </xf>
    <xf numFmtId="178" fontId="15" fillId="0" borderId="0" xfId="194" applyNumberFormat="1" applyFont="1" applyAlignment="1">
      <alignment vertical="center"/>
    </xf>
    <xf numFmtId="0" fontId="15" fillId="0" borderId="0" xfId="194" applyFont="1" applyAlignment="1">
      <alignment horizontal="right" vertical="center"/>
    </xf>
    <xf numFmtId="0" fontId="16" fillId="0" borderId="0" xfId="194" applyFont="1" applyAlignment="1">
      <alignment horizontal="left" vertical="center"/>
    </xf>
    <xf numFmtId="0" fontId="47" fillId="0" borderId="0" xfId="0" applyFont="1" applyAlignment="1">
      <alignment vertical="center" wrapText="1"/>
    </xf>
    <xf numFmtId="0" fontId="16" fillId="0" borderId="0" xfId="205" applyFont="1" applyAlignment="1" applyProtection="1">
      <alignment horizontal="left" vertical="top"/>
      <protection hidden="1"/>
    </xf>
    <xf numFmtId="0" fontId="15" fillId="0" borderId="0" xfId="200" applyNumberFormat="1" applyFont="1" applyFill="1" applyBorder="1" applyAlignment="1" applyProtection="1">
      <alignment horizontal="justify" vertical="center"/>
      <protection hidden="1"/>
    </xf>
    <xf numFmtId="0" fontId="26" fillId="0" borderId="0" xfId="206" applyFont="1" applyAlignment="1" applyProtection="1">
      <alignment horizontal="justify" vertical="center" wrapText="1"/>
      <protection hidden="1"/>
    </xf>
    <xf numFmtId="0" fontId="0" fillId="0" borderId="0" xfId="0" applyAlignment="1">
      <alignment wrapText="1"/>
    </xf>
    <xf numFmtId="165" fontId="3" fillId="0" borderId="23" xfId="0" applyNumberFormat="1" applyFont="1" applyBorder="1" applyAlignment="1">
      <alignment horizontal="center" vertical="top" wrapText="1"/>
    </xf>
    <xf numFmtId="0" fontId="19" fillId="0" borderId="0" xfId="0" applyFont="1" applyAlignment="1">
      <alignment vertical="top"/>
    </xf>
    <xf numFmtId="39" fontId="19" fillId="0" borderId="4" xfId="11" applyNumberFormat="1" applyFont="1" applyFill="1" applyBorder="1" applyAlignment="1" applyProtection="1">
      <alignment horizontal="right" vertical="top" wrapText="1"/>
    </xf>
    <xf numFmtId="165" fontId="19" fillId="0" borderId="23" xfId="0" applyNumberFormat="1" applyFont="1" applyBorder="1" applyAlignment="1">
      <alignment horizontal="right" vertical="top" wrapText="1"/>
    </xf>
    <xf numFmtId="0" fontId="51" fillId="0" borderId="0" xfId="0" applyFont="1" applyAlignment="1">
      <alignment vertical="top"/>
    </xf>
    <xf numFmtId="0" fontId="52" fillId="0" borderId="0" xfId="0" applyFont="1" applyAlignment="1">
      <alignment vertical="top"/>
    </xf>
    <xf numFmtId="165" fontId="3" fillId="0" borderId="15" xfId="0" applyNumberFormat="1" applyFont="1" applyBorder="1" applyAlignment="1">
      <alignment horizontal="right" vertical="top" wrapText="1"/>
    </xf>
    <xf numFmtId="0" fontId="19" fillId="0" borderId="3" xfId="0" applyFont="1" applyBorder="1" applyAlignment="1">
      <alignment horizontal="center" vertical="top" wrapText="1"/>
    </xf>
    <xf numFmtId="0" fontId="19" fillId="0" borderId="15" xfId="0" applyFont="1" applyBorder="1" applyAlignment="1">
      <alignment horizontal="center" vertical="top" wrapText="1"/>
    </xf>
    <xf numFmtId="0" fontId="55" fillId="4" borderId="4" xfId="0" applyFont="1" applyFill="1" applyBorder="1" applyAlignment="1" applyProtection="1">
      <alignment vertical="center"/>
      <protection locked="0"/>
    </xf>
    <xf numFmtId="0" fontId="54" fillId="0" borderId="0" xfId="200" applyNumberFormat="1" applyFont="1" applyFill="1" applyBorder="1" applyProtection="1">
      <alignment vertical="top"/>
    </xf>
    <xf numFmtId="0" fontId="19" fillId="0" borderId="0" xfId="200" applyNumberFormat="1" applyFont="1" applyFill="1" applyBorder="1" applyProtection="1">
      <alignment vertical="top"/>
    </xf>
    <xf numFmtId="0" fontId="54" fillId="0" borderId="6" xfId="200" applyNumberFormat="1" applyFont="1" applyFill="1" applyBorder="1" applyProtection="1">
      <alignment vertical="top"/>
    </xf>
    <xf numFmtId="0" fontId="19" fillId="0" borderId="6" xfId="200" applyNumberFormat="1" applyFont="1" applyFill="1" applyBorder="1" applyProtection="1">
      <alignment vertical="top"/>
    </xf>
    <xf numFmtId="0" fontId="3" fillId="0" borderId="10" xfId="0" applyFont="1" applyBorder="1" applyAlignment="1">
      <alignment horizontal="left" vertical="top"/>
    </xf>
    <xf numFmtId="0" fontId="3" fillId="0" borderId="0" xfId="0" applyFont="1" applyAlignment="1">
      <alignment horizontal="left" vertical="top"/>
    </xf>
    <xf numFmtId="0" fontId="19" fillId="0" borderId="4" xfId="200" applyNumberFormat="1" applyFont="1" applyFill="1" applyBorder="1" applyAlignment="1" applyProtection="1">
      <alignment vertical="top" wrapText="1"/>
    </xf>
    <xf numFmtId="0" fontId="51" fillId="0" borderId="4" xfId="200" applyNumberFormat="1" applyFont="1" applyFill="1" applyBorder="1" applyAlignment="1" applyProtection="1">
      <alignment vertical="top" wrapText="1"/>
    </xf>
    <xf numFmtId="0" fontId="16" fillId="7" borderId="4" xfId="0" applyFont="1" applyFill="1" applyBorder="1" applyAlignment="1">
      <alignment horizontal="center" vertical="center" wrapText="1"/>
    </xf>
    <xf numFmtId="0" fontId="16" fillId="0" borderId="0" xfId="0" applyFont="1" applyAlignment="1">
      <alignment horizontal="center" vertical="top" wrapText="1"/>
    </xf>
    <xf numFmtId="0" fontId="16" fillId="0" borderId="0" xfId="200" applyNumberFormat="1" applyFill="1" applyBorder="1" applyProtection="1">
      <alignment vertical="top"/>
    </xf>
    <xf numFmtId="0" fontId="16" fillId="0" borderId="0" xfId="200" applyNumberFormat="1" applyFill="1" applyBorder="1" applyAlignment="1" applyProtection="1">
      <alignment vertical="top" wrapText="1"/>
    </xf>
    <xf numFmtId="0" fontId="16" fillId="0" borderId="0" xfId="200" applyNumberFormat="1" applyFill="1" applyBorder="1" applyAlignment="1" applyProtection="1">
      <alignment vertical="center" wrapText="1"/>
    </xf>
    <xf numFmtId="165" fontId="15" fillId="0" borderId="23" xfId="0" applyNumberFormat="1" applyFont="1" applyBorder="1" applyAlignment="1">
      <alignment horizontal="center" vertical="top" wrapText="1"/>
    </xf>
    <xf numFmtId="0" fontId="0" fillId="0" borderId="0" xfId="0" applyAlignment="1" applyProtection="1">
      <alignment horizontal="center" vertical="center" wrapText="1"/>
      <protection hidden="1"/>
    </xf>
    <xf numFmtId="0" fontId="0" fillId="0" borderId="0" xfId="0" applyAlignment="1" applyProtection="1">
      <alignment vertical="center" wrapText="1"/>
      <protection hidden="1"/>
    </xf>
    <xf numFmtId="0" fontId="15" fillId="0" borderId="4" xfId="0" applyFont="1" applyBorder="1" applyAlignment="1" applyProtection="1">
      <alignment horizontal="center" vertical="center" wrapText="1"/>
      <protection hidden="1"/>
    </xf>
    <xf numFmtId="0" fontId="15" fillId="0" borderId="4" xfId="0" applyFont="1" applyBorder="1" applyAlignment="1" applyProtection="1">
      <alignment vertical="center" wrapText="1"/>
      <protection hidden="1"/>
    </xf>
    <xf numFmtId="0" fontId="15" fillId="0" borderId="4" xfId="0" quotePrefix="1" applyFont="1" applyBorder="1" applyAlignment="1" applyProtection="1">
      <alignment horizontal="center" vertical="center"/>
      <protection hidden="1"/>
    </xf>
    <xf numFmtId="0" fontId="0" fillId="0" borderId="4" xfId="0" applyBorder="1" applyAlignment="1" applyProtection="1">
      <alignment horizontal="center" vertical="center"/>
      <protection hidden="1"/>
    </xf>
    <xf numFmtId="0" fontId="0" fillId="4" borderId="4" xfId="0" applyFill="1" applyBorder="1" applyAlignment="1" applyProtection="1">
      <alignment vertical="center"/>
      <protection locked="0"/>
    </xf>
    <xf numFmtId="2" fontId="0" fillId="4" borderId="4" xfId="0" applyNumberFormat="1" applyFill="1" applyBorder="1" applyAlignment="1" applyProtection="1">
      <alignment vertical="center"/>
      <protection locked="0"/>
    </xf>
    <xf numFmtId="10" fontId="0" fillId="4" borderId="4" xfId="0" applyNumberFormat="1" applyFill="1" applyBorder="1" applyAlignment="1" applyProtection="1">
      <alignment vertical="center"/>
      <protection locked="0"/>
    </xf>
    <xf numFmtId="0" fontId="0" fillId="0" borderId="4" xfId="0" applyBorder="1" applyAlignment="1" applyProtection="1">
      <alignment vertical="center"/>
      <protection hidden="1"/>
    </xf>
    <xf numFmtId="0" fontId="15" fillId="0" borderId="4" xfId="0" applyFont="1" applyBorder="1" applyAlignment="1" applyProtection="1">
      <alignment horizontal="center" vertical="center"/>
      <protection hidden="1"/>
    </xf>
    <xf numFmtId="0" fontId="15" fillId="0" borderId="4" xfId="0" applyFont="1" applyBorder="1" applyAlignment="1" applyProtection="1">
      <alignment vertical="center"/>
      <protection hidden="1"/>
    </xf>
    <xf numFmtId="0" fontId="0" fillId="0" borderId="0" xfId="0" applyAlignment="1" applyProtection="1">
      <alignment horizontal="center" vertical="center"/>
      <protection hidden="1"/>
    </xf>
    <xf numFmtId="0" fontId="0" fillId="0" borderId="0" xfId="0" applyAlignment="1" applyProtection="1">
      <alignment vertical="center"/>
      <protection hidden="1"/>
    </xf>
    <xf numFmtId="0" fontId="15" fillId="0" borderId="0" xfId="0" quotePrefix="1" applyFont="1" applyAlignment="1" applyProtection="1">
      <alignment horizontal="center" vertical="center"/>
      <protection hidden="1"/>
    </xf>
    <xf numFmtId="2" fontId="15" fillId="0" borderId="0" xfId="206" applyNumberFormat="1" applyFont="1" applyAlignment="1" applyProtection="1">
      <alignment vertical="center"/>
      <protection hidden="1"/>
    </xf>
    <xf numFmtId="0" fontId="47" fillId="0" borderId="0" xfId="206" applyFont="1" applyAlignment="1" applyProtection="1">
      <alignment horizontal="left" vertical="center" wrapText="1"/>
      <protection hidden="1"/>
    </xf>
    <xf numFmtId="0" fontId="0" fillId="0" borderId="0" xfId="205" applyFont="1" applyAlignment="1" applyProtection="1">
      <alignment vertical="center"/>
      <protection hidden="1"/>
    </xf>
    <xf numFmtId="0" fontId="15" fillId="0" borderId="0" xfId="200" applyNumberFormat="1" applyFont="1" applyFill="1" applyBorder="1" applyAlignment="1" applyProtection="1">
      <alignment vertical="center"/>
      <protection hidden="1"/>
    </xf>
    <xf numFmtId="0" fontId="15" fillId="0" borderId="4" xfId="0" applyFont="1" applyBorder="1" applyAlignment="1">
      <alignment horizontal="left" vertical="top" wrapText="1"/>
    </xf>
    <xf numFmtId="0" fontId="4" fillId="0" borderId="4" xfId="0" applyFont="1" applyBorder="1" applyAlignment="1">
      <alignment vertical="top"/>
    </xf>
    <xf numFmtId="2" fontId="0" fillId="0" borderId="4" xfId="200" applyNumberFormat="1" applyFont="1" applyFill="1" applyBorder="1" applyAlignment="1" applyProtection="1">
      <alignment horizontal="right" vertical="top"/>
    </xf>
    <xf numFmtId="0" fontId="5" fillId="0" borderId="4" xfId="0" applyFont="1" applyBorder="1" applyAlignment="1">
      <alignment horizontal="center" vertical="top" wrapText="1"/>
    </xf>
    <xf numFmtId="0" fontId="4" fillId="0" borderId="4" xfId="0" applyFont="1" applyBorder="1" applyAlignment="1">
      <alignment horizontal="right" vertical="top" wrapText="1"/>
    </xf>
    <xf numFmtId="0" fontId="4" fillId="6" borderId="4" xfId="0" applyFont="1" applyFill="1" applyBorder="1" applyAlignment="1">
      <alignment horizontal="center" vertical="top" wrapText="1"/>
    </xf>
    <xf numFmtId="0" fontId="4" fillId="6" borderId="4" xfId="206" applyFont="1" applyFill="1" applyBorder="1" applyAlignment="1">
      <alignment vertical="top" wrapText="1"/>
    </xf>
    <xf numFmtId="0" fontId="15" fillId="6" borderId="4" xfId="0" applyFont="1" applyFill="1" applyBorder="1" applyAlignment="1">
      <alignment horizontal="left" vertical="top" wrapText="1"/>
    </xf>
    <xf numFmtId="2" fontId="15" fillId="6" borderId="4" xfId="0" applyNumberFormat="1" applyFont="1" applyFill="1" applyBorder="1" applyAlignment="1">
      <alignment horizontal="right" vertical="top" wrapText="1"/>
    </xf>
    <xf numFmtId="4" fontId="15" fillId="6" borderId="4" xfId="11" applyNumberFormat="1" applyFont="1" applyFill="1" applyBorder="1" applyAlignment="1" applyProtection="1">
      <alignment vertical="top" wrapText="1"/>
    </xf>
    <xf numFmtId="4" fontId="19" fillId="0" borderId="4" xfId="0" applyNumberFormat="1" applyFont="1" applyBorder="1" applyAlignment="1">
      <alignment vertical="top" wrapText="1"/>
    </xf>
    <xf numFmtId="1" fontId="0" fillId="4" borderId="4" xfId="0" applyNumberFormat="1" applyFill="1" applyBorder="1" applyAlignment="1">
      <alignment vertical="center"/>
    </xf>
    <xf numFmtId="170" fontId="53" fillId="0" borderId="4" xfId="0" applyNumberFormat="1" applyFont="1" applyBorder="1" applyAlignment="1">
      <alignment horizontal="center" vertical="top" wrapText="1"/>
    </xf>
    <xf numFmtId="0" fontId="56" fillId="0" borderId="0" xfId="197" applyFont="1" applyAlignment="1" applyProtection="1">
      <alignment horizontal="center" vertical="center"/>
      <protection hidden="1"/>
    </xf>
    <xf numFmtId="178" fontId="0" fillId="4" borderId="11" xfId="197" applyNumberFormat="1" applyFont="1" applyFill="1" applyBorder="1" applyAlignment="1" applyProtection="1">
      <alignment horizontal="center" vertical="center"/>
      <protection locked="0"/>
    </xf>
    <xf numFmtId="0" fontId="57" fillId="0" borderId="0" xfId="205" applyFont="1" applyAlignment="1" applyProtection="1">
      <alignment vertical="top"/>
      <protection hidden="1"/>
    </xf>
    <xf numFmtId="0" fontId="47" fillId="4" borderId="0" xfId="0" applyFont="1" applyFill="1" applyAlignment="1" applyProtection="1">
      <alignment vertical="center"/>
      <protection locked="0"/>
    </xf>
    <xf numFmtId="0" fontId="60" fillId="0" borderId="0" xfId="205" applyFont="1" applyAlignment="1" applyProtection="1">
      <alignment vertical="top"/>
      <protection hidden="1"/>
    </xf>
    <xf numFmtId="1" fontId="16" fillId="0" borderId="0" xfId="210" applyNumberFormat="1" applyFont="1" applyAlignment="1" applyProtection="1">
      <alignment vertical="center" wrapText="1"/>
      <protection hidden="1"/>
    </xf>
    <xf numFmtId="1" fontId="15" fillId="0" borderId="0" xfId="210" applyNumberFormat="1" applyFont="1" applyAlignment="1" applyProtection="1">
      <alignment horizontal="center" vertical="center" wrapText="1"/>
      <protection hidden="1"/>
    </xf>
    <xf numFmtId="0" fontId="15" fillId="0" borderId="0" xfId="210" applyFont="1" applyAlignment="1" applyProtection="1">
      <alignment horizontal="center" vertical="center" wrapText="1"/>
      <protection hidden="1"/>
    </xf>
    <xf numFmtId="0" fontId="34" fillId="0" borderId="0" xfId="210" applyProtection="1">
      <protection hidden="1"/>
    </xf>
    <xf numFmtId="4" fontId="15" fillId="0" borderId="0" xfId="210" applyNumberFormat="1" applyFont="1" applyAlignment="1" applyProtection="1">
      <alignment horizontal="center" vertical="center" wrapText="1"/>
      <protection hidden="1"/>
    </xf>
    <xf numFmtId="0" fontId="18" fillId="0" borderId="0" xfId="210" applyFont="1" applyProtection="1">
      <protection hidden="1"/>
    </xf>
    <xf numFmtId="1" fontId="15" fillId="0" borderId="4" xfId="210" applyNumberFormat="1" applyFont="1" applyBorder="1" applyAlignment="1" applyProtection="1">
      <alignment vertical="center" wrapText="1"/>
      <protection hidden="1"/>
    </xf>
    <xf numFmtId="4" fontId="15" fillId="0" borderId="4" xfId="210" applyNumberFormat="1" applyFont="1" applyBorder="1" applyAlignment="1" applyProtection="1">
      <alignment horizontal="right" vertical="center" wrapText="1"/>
      <protection hidden="1"/>
    </xf>
    <xf numFmtId="4" fontId="15" fillId="0" borderId="14" xfId="210" applyNumberFormat="1" applyFont="1" applyBorder="1" applyAlignment="1" applyProtection="1">
      <alignment horizontal="right" vertical="center" wrapText="1"/>
      <protection hidden="1"/>
    </xf>
    <xf numFmtId="4" fontId="16" fillId="0" borderId="15" xfId="210" applyNumberFormat="1" applyFont="1" applyBorder="1" applyAlignment="1" applyProtection="1">
      <alignment horizontal="right" vertical="center" wrapText="1"/>
      <protection hidden="1"/>
    </xf>
    <xf numFmtId="0" fontId="18" fillId="0" borderId="0" xfId="210" applyFont="1" applyAlignment="1" applyProtection="1">
      <alignment vertical="center"/>
      <protection hidden="1"/>
    </xf>
    <xf numFmtId="1" fontId="16" fillId="0" borderId="4" xfId="210" applyNumberFormat="1" applyFont="1" applyBorder="1" applyAlignment="1" applyProtection="1">
      <alignment horizontal="center" vertical="center" wrapText="1"/>
      <protection hidden="1"/>
    </xf>
    <xf numFmtId="0" fontId="15" fillId="0" borderId="14" xfId="210" applyFont="1" applyBorder="1" applyAlignment="1" applyProtection="1">
      <alignment vertical="center" wrapText="1"/>
      <protection hidden="1"/>
    </xf>
    <xf numFmtId="0" fontId="15" fillId="0" borderId="15" xfId="210" applyFont="1" applyBorder="1" applyAlignment="1" applyProtection="1">
      <alignment vertical="center" wrapText="1"/>
      <protection hidden="1"/>
    </xf>
    <xf numFmtId="4" fontId="16" fillId="0" borderId="4" xfId="210" applyNumberFormat="1" applyFont="1" applyBorder="1" applyAlignment="1" applyProtection="1">
      <alignment vertical="center" wrapText="1"/>
      <protection hidden="1"/>
    </xf>
    <xf numFmtId="4" fontId="15" fillId="0" borderId="14" xfId="210" applyNumberFormat="1" applyFont="1" applyBorder="1" applyAlignment="1" applyProtection="1">
      <alignment vertical="center" wrapText="1"/>
      <protection hidden="1"/>
    </xf>
    <xf numFmtId="4" fontId="16" fillId="0" borderId="15" xfId="210" applyNumberFormat="1" applyFont="1" applyBorder="1" applyAlignment="1" applyProtection="1">
      <alignment vertical="center" wrapText="1"/>
      <protection hidden="1"/>
    </xf>
    <xf numFmtId="3" fontId="18" fillId="0" borderId="0" xfId="210" applyNumberFormat="1" applyFont="1" applyProtection="1">
      <protection hidden="1"/>
    </xf>
    <xf numFmtId="4" fontId="16" fillId="0" borderId="4" xfId="210" applyNumberFormat="1" applyFont="1" applyBorder="1" applyAlignment="1" applyProtection="1">
      <alignment horizontal="right" vertical="center" wrapText="1"/>
      <protection hidden="1"/>
    </xf>
    <xf numFmtId="4" fontId="15" fillId="0" borderId="4" xfId="210" applyNumberFormat="1" applyFont="1" applyBorder="1" applyAlignment="1" applyProtection="1">
      <alignment vertical="center" wrapText="1"/>
      <protection hidden="1"/>
    </xf>
    <xf numFmtId="4" fontId="15" fillId="0" borderId="15" xfId="210" applyNumberFormat="1" applyFont="1" applyBorder="1" applyAlignment="1" applyProtection="1">
      <alignment vertical="center" wrapText="1"/>
      <protection hidden="1"/>
    </xf>
    <xf numFmtId="0" fontId="15" fillId="2" borderId="14" xfId="210" applyFont="1" applyFill="1" applyBorder="1" applyAlignment="1" applyProtection="1">
      <alignment vertical="center" wrapText="1"/>
      <protection hidden="1"/>
    </xf>
    <xf numFmtId="0" fontId="16" fillId="0" borderId="15" xfId="210" applyFont="1" applyBorder="1" applyAlignment="1" applyProtection="1">
      <alignment vertical="center" wrapText="1"/>
      <protection hidden="1"/>
    </xf>
    <xf numFmtId="4" fontId="16" fillId="0" borderId="14" xfId="210" applyNumberFormat="1" applyFont="1" applyBorder="1" applyAlignment="1" applyProtection="1">
      <alignment vertical="center" wrapText="1"/>
      <protection hidden="1"/>
    </xf>
    <xf numFmtId="2" fontId="18" fillId="0" borderId="0" xfId="210" applyNumberFormat="1" applyFont="1" applyProtection="1">
      <protection hidden="1"/>
    </xf>
    <xf numFmtId="179" fontId="18" fillId="0" borderId="0" xfId="210" applyNumberFormat="1" applyFont="1" applyProtection="1">
      <protection hidden="1"/>
    </xf>
    <xf numFmtId="0" fontId="16" fillId="0" borderId="15" xfId="210" applyFont="1" applyBorder="1" applyAlignment="1" applyProtection="1">
      <alignment horizontal="center" vertical="center" wrapText="1"/>
      <protection hidden="1"/>
    </xf>
    <xf numFmtId="3" fontId="16" fillId="0" borderId="4" xfId="210" applyNumberFormat="1" applyFont="1" applyBorder="1" applyAlignment="1" applyProtection="1">
      <alignment horizontal="right" vertical="center" wrapText="1"/>
      <protection hidden="1"/>
    </xf>
    <xf numFmtId="3" fontId="16" fillId="0" borderId="14" xfId="210" applyNumberFormat="1" applyFont="1" applyBorder="1" applyAlignment="1" applyProtection="1">
      <alignment horizontal="right" vertical="center" wrapText="1"/>
      <protection hidden="1"/>
    </xf>
    <xf numFmtId="3" fontId="15" fillId="0" borderId="14" xfId="210" applyNumberFormat="1" applyFont="1" applyBorder="1" applyAlignment="1" applyProtection="1">
      <alignment horizontal="right" vertical="center" wrapText="1"/>
      <protection hidden="1"/>
    </xf>
    <xf numFmtId="4" fontId="15" fillId="0" borderId="15" xfId="38" applyNumberFormat="1" applyFont="1" applyBorder="1" applyAlignment="1" applyProtection="1">
      <alignment horizontal="right" vertical="center" wrapText="1"/>
      <protection hidden="1"/>
    </xf>
    <xf numFmtId="3" fontId="15" fillId="0" borderId="4" xfId="38" applyNumberFormat="1" applyFont="1" applyBorder="1" applyAlignment="1" applyProtection="1">
      <alignment horizontal="right" vertical="center" wrapText="1"/>
      <protection hidden="1"/>
    </xf>
    <xf numFmtId="4" fontId="15" fillId="0" borderId="14" xfId="38" applyNumberFormat="1" applyFont="1" applyBorder="1" applyAlignment="1" applyProtection="1">
      <alignment horizontal="right" vertical="center" wrapText="1"/>
      <protection hidden="1"/>
    </xf>
    <xf numFmtId="4" fontId="15" fillId="0" borderId="14" xfId="210" applyNumberFormat="1" applyFont="1" applyBorder="1" applyAlignment="1" applyProtection="1">
      <alignment horizontal="center" vertical="center" wrapText="1"/>
      <protection hidden="1"/>
    </xf>
    <xf numFmtId="4" fontId="15" fillId="0" borderId="15" xfId="210" applyNumberFormat="1" applyFont="1" applyBorder="1" applyAlignment="1" applyProtection="1">
      <alignment horizontal="right" vertical="center" wrapText="1"/>
      <protection hidden="1"/>
    </xf>
    <xf numFmtId="1" fontId="16" fillId="0" borderId="29" xfId="210" applyNumberFormat="1" applyFont="1" applyBorder="1" applyAlignment="1" applyProtection="1">
      <alignment horizontal="center" vertical="center" wrapText="1"/>
      <protection hidden="1"/>
    </xf>
    <xf numFmtId="0" fontId="15" fillId="0" borderId="10" xfId="210" applyFont="1" applyBorder="1" applyAlignment="1" applyProtection="1">
      <alignment vertical="center" wrapText="1"/>
      <protection hidden="1"/>
    </xf>
    <xf numFmtId="4" fontId="16" fillId="0" borderId="10" xfId="210" applyNumberFormat="1" applyFont="1" applyBorder="1" applyAlignment="1" applyProtection="1">
      <alignment vertical="center" wrapText="1"/>
      <protection hidden="1"/>
    </xf>
    <xf numFmtId="4" fontId="15" fillId="0" borderId="10" xfId="210" applyNumberFormat="1" applyFont="1" applyBorder="1" applyAlignment="1" applyProtection="1">
      <alignment vertical="center" wrapText="1"/>
      <protection hidden="1"/>
    </xf>
    <xf numFmtId="4" fontId="16" fillId="0" borderId="30" xfId="210" applyNumberFormat="1" applyFont="1" applyBorder="1" applyAlignment="1" applyProtection="1">
      <alignment vertical="center" wrapText="1"/>
      <protection hidden="1"/>
    </xf>
    <xf numFmtId="1" fontId="15" fillId="0" borderId="6" xfId="210" applyNumberFormat="1" applyFont="1" applyBorder="1" applyAlignment="1" applyProtection="1">
      <alignment horizontal="center" vertical="center" wrapText="1"/>
      <protection hidden="1"/>
    </xf>
    <xf numFmtId="0" fontId="16" fillId="0" borderId="0" xfId="210" applyFont="1" applyAlignment="1" applyProtection="1">
      <alignment horizontal="justify" vertical="center" wrapText="1"/>
      <protection hidden="1"/>
    </xf>
    <xf numFmtId="2" fontId="0" fillId="0" borderId="6" xfId="210" applyNumberFormat="1" applyFont="1" applyBorder="1" applyAlignment="1" applyProtection="1">
      <alignment horizontal="left" vertical="center" wrapText="1" indent="3"/>
      <protection hidden="1"/>
    </xf>
    <xf numFmtId="0" fontId="0" fillId="0" borderId="0" xfId="210" applyFont="1" applyAlignment="1" applyProtection="1">
      <alignment vertical="center" wrapText="1"/>
      <protection hidden="1"/>
    </xf>
    <xf numFmtId="2" fontId="16" fillId="0" borderId="0" xfId="210" applyNumberFormat="1" applyFont="1" applyAlignment="1" applyProtection="1">
      <alignment horizontal="left" vertical="center" wrapText="1"/>
      <protection hidden="1"/>
    </xf>
    <xf numFmtId="0" fontId="0" fillId="0" borderId="0" xfId="210" applyFont="1" applyAlignment="1" applyProtection="1">
      <alignment horizontal="justify" vertical="center" wrapText="1"/>
      <protection hidden="1"/>
    </xf>
    <xf numFmtId="3" fontId="16" fillId="0" borderId="7" xfId="210" applyNumberFormat="1" applyFont="1" applyBorder="1" applyAlignment="1" applyProtection="1">
      <alignment horizontal="right" vertical="center" wrapText="1"/>
      <protection hidden="1"/>
    </xf>
    <xf numFmtId="10" fontId="16" fillId="0" borderId="0" xfId="210" applyNumberFormat="1" applyFont="1" applyAlignment="1" applyProtection="1">
      <alignment horizontal="left" vertical="center" wrapText="1"/>
      <protection hidden="1"/>
    </xf>
    <xf numFmtId="4" fontId="16" fillId="0" borderId="7" xfId="210" applyNumberFormat="1" applyFont="1" applyBorder="1" applyAlignment="1" applyProtection="1">
      <alignment horizontal="right" vertical="center" wrapText="1"/>
      <protection hidden="1"/>
    </xf>
    <xf numFmtId="1" fontId="15" fillId="0" borderId="6" xfId="210" applyNumberFormat="1" applyFont="1" applyBorder="1" applyAlignment="1" applyProtection="1">
      <alignment horizontal="center" vertical="top" wrapText="1"/>
      <protection hidden="1"/>
    </xf>
    <xf numFmtId="1" fontId="16" fillId="0" borderId="6" xfId="210" applyNumberFormat="1" applyFont="1" applyBorder="1" applyAlignment="1" applyProtection="1">
      <alignment horizontal="left" vertical="center" wrapText="1" indent="3"/>
      <protection hidden="1"/>
    </xf>
    <xf numFmtId="0" fontId="16" fillId="0" borderId="0" xfId="210" applyFont="1" applyAlignment="1" applyProtection="1">
      <alignment vertical="center" wrapText="1"/>
      <protection hidden="1"/>
    </xf>
    <xf numFmtId="10" fontId="15" fillId="7" borderId="0" xfId="210" applyNumberFormat="1" applyFont="1" applyFill="1" applyAlignment="1" applyProtection="1">
      <alignment vertical="center" wrapText="1"/>
      <protection locked="0" hidden="1"/>
    </xf>
    <xf numFmtId="1" fontId="0" fillId="0" borderId="6" xfId="210" applyNumberFormat="1" applyFont="1" applyBorder="1" applyAlignment="1" applyProtection="1">
      <alignment horizontal="left" vertical="center" wrapText="1" indent="3"/>
      <protection hidden="1"/>
    </xf>
    <xf numFmtId="2" fontId="15" fillId="0" borderId="0" xfId="210" applyNumberFormat="1" applyFont="1" applyAlignment="1" applyProtection="1">
      <alignment vertical="center" wrapText="1"/>
      <protection hidden="1"/>
    </xf>
    <xf numFmtId="4" fontId="16" fillId="7" borderId="7" xfId="210" applyNumberFormat="1" applyFont="1" applyFill="1" applyBorder="1" applyAlignment="1" applyProtection="1">
      <alignment horizontal="right" vertical="center" wrapText="1"/>
      <protection locked="0" hidden="1"/>
    </xf>
    <xf numFmtId="3" fontId="16" fillId="7" borderId="7" xfId="210" applyNumberFormat="1" applyFont="1" applyFill="1" applyBorder="1" applyAlignment="1" applyProtection="1">
      <alignment horizontal="right" vertical="center" wrapText="1"/>
      <protection locked="0" hidden="1"/>
    </xf>
    <xf numFmtId="4" fontId="16" fillId="0" borderId="7" xfId="210" applyNumberFormat="1" applyFont="1" applyBorder="1" applyAlignment="1" applyProtection="1">
      <alignment horizontal="justify" vertical="center" wrapText="1"/>
      <protection hidden="1"/>
    </xf>
    <xf numFmtId="1" fontId="0" fillId="0" borderId="0" xfId="210" applyNumberFormat="1" applyFont="1" applyAlignment="1" applyProtection="1">
      <alignment vertical="center" wrapText="1"/>
      <protection hidden="1"/>
    </xf>
    <xf numFmtId="4" fontId="16" fillId="0" borderId="0" xfId="210" applyNumberFormat="1" applyFont="1" applyAlignment="1" applyProtection="1">
      <alignment vertical="center" wrapText="1"/>
      <protection hidden="1"/>
    </xf>
    <xf numFmtId="1" fontId="59" fillId="0" borderId="8" xfId="210" applyNumberFormat="1" applyFont="1" applyBorder="1" applyAlignment="1" applyProtection="1">
      <alignment vertical="center" wrapText="1"/>
      <protection hidden="1"/>
    </xf>
    <xf numFmtId="1" fontId="16" fillId="0" borderId="5" xfId="210" applyNumberFormat="1" applyFont="1" applyBorder="1" applyAlignment="1" applyProtection="1">
      <alignment vertical="center" wrapText="1"/>
      <protection hidden="1"/>
    </xf>
    <xf numFmtId="1" fontId="16" fillId="0" borderId="9" xfId="210" applyNumberFormat="1" applyFont="1" applyBorder="1" applyAlignment="1" applyProtection="1">
      <alignment vertical="center" wrapText="1"/>
      <protection hidden="1"/>
    </xf>
    <xf numFmtId="4" fontId="16" fillId="0" borderId="8" xfId="210" applyNumberFormat="1" applyFont="1" applyBorder="1" applyAlignment="1" applyProtection="1">
      <alignment vertical="center" wrapText="1"/>
      <protection hidden="1"/>
    </xf>
    <xf numFmtId="4" fontId="16" fillId="0" borderId="9" xfId="210" applyNumberFormat="1" applyFont="1" applyBorder="1" applyAlignment="1" applyProtection="1">
      <alignment vertical="center" wrapText="1"/>
      <protection hidden="1"/>
    </xf>
    <xf numFmtId="4" fontId="15" fillId="0" borderId="11" xfId="210" applyNumberFormat="1" applyFont="1" applyBorder="1" applyAlignment="1" applyProtection="1">
      <alignment horizontal="center" vertical="center" wrapText="1"/>
      <protection hidden="1"/>
    </xf>
    <xf numFmtId="4" fontId="16" fillId="0" borderId="13" xfId="210" applyNumberFormat="1" applyFont="1" applyBorder="1" applyAlignment="1" applyProtection="1">
      <alignment vertical="center" wrapText="1"/>
      <protection hidden="1"/>
    </xf>
    <xf numFmtId="0" fontId="0" fillId="0" borderId="13" xfId="205" applyFont="1" applyBorder="1" applyAlignment="1" applyProtection="1">
      <alignment horizontal="justify" vertical="top" wrapText="1"/>
      <protection hidden="1"/>
    </xf>
    <xf numFmtId="0" fontId="69" fillId="0" borderId="0" xfId="204" applyNumberFormat="1" applyFont="1" applyFill="1" applyBorder="1" applyAlignment="1" applyProtection="1">
      <alignment horizontal="center" vertical="center"/>
      <protection hidden="1"/>
    </xf>
    <xf numFmtId="0" fontId="4" fillId="0" borderId="0" xfId="200" applyNumberFormat="1" applyFont="1" applyFill="1" applyBorder="1" applyProtection="1">
      <alignment vertical="top"/>
    </xf>
    <xf numFmtId="0" fontId="58" fillId="0" borderId="0" xfId="200" applyNumberFormat="1" applyFont="1" applyFill="1" applyBorder="1" applyProtection="1">
      <alignment vertical="top"/>
    </xf>
    <xf numFmtId="0" fontId="0" fillId="0" borderId="0" xfId="0" quotePrefix="1" applyAlignment="1">
      <alignment horizontal="left"/>
    </xf>
    <xf numFmtId="0" fontId="16" fillId="0" borderId="8" xfId="197" applyFont="1" applyBorder="1" applyAlignment="1" applyProtection="1">
      <alignment vertical="center" wrapText="1"/>
      <protection hidden="1"/>
    </xf>
    <xf numFmtId="0" fontId="16" fillId="0" borderId="31" xfId="197" applyFont="1" applyBorder="1" applyAlignment="1" applyProtection="1">
      <alignment vertical="center" wrapText="1"/>
      <protection hidden="1"/>
    </xf>
    <xf numFmtId="0" fontId="16" fillId="0" borderId="5" xfId="197" applyFont="1" applyBorder="1" applyAlignment="1" applyProtection="1">
      <alignment vertical="center" wrapText="1"/>
      <protection hidden="1"/>
    </xf>
    <xf numFmtId="0" fontId="16" fillId="0" borderId="32" xfId="197" applyFont="1" applyBorder="1" applyAlignment="1" applyProtection="1">
      <alignment vertical="center" wrapText="1"/>
      <protection hidden="1"/>
    </xf>
    <xf numFmtId="0" fontId="72" fillId="0" borderId="0" xfId="0" applyFont="1" applyAlignment="1" applyProtection="1">
      <alignment vertical="top" wrapText="1"/>
      <protection hidden="1"/>
    </xf>
    <xf numFmtId="0" fontId="70" fillId="10" borderId="15" xfId="0" applyFont="1" applyFill="1" applyBorder="1" applyAlignment="1">
      <alignment horizontal="center" vertical="top" wrapText="1"/>
    </xf>
    <xf numFmtId="0" fontId="4" fillId="0" borderId="4" xfId="214" applyFont="1" applyFill="1" applyBorder="1" applyAlignment="1">
      <alignment horizontal="justify" vertical="top" wrapText="1"/>
    </xf>
    <xf numFmtId="0" fontId="36" fillId="0" borderId="0" xfId="0" applyFont="1" applyAlignment="1">
      <alignment vertical="top"/>
    </xf>
    <xf numFmtId="0" fontId="4" fillId="0" borderId="0" xfId="0" applyFont="1" applyAlignment="1">
      <alignment vertical="top"/>
    </xf>
    <xf numFmtId="0" fontId="4" fillId="0" borderId="4" xfId="201" applyNumberFormat="1" applyFont="1" applyFill="1" applyBorder="1" applyAlignment="1" applyProtection="1">
      <alignment horizontal="center" vertical="top"/>
    </xf>
    <xf numFmtId="2" fontId="4" fillId="0" borderId="4" xfId="200" applyNumberFormat="1" applyFont="1" applyFill="1" applyBorder="1" applyAlignment="1" applyProtection="1">
      <alignment horizontal="right" vertical="top"/>
    </xf>
    <xf numFmtId="0" fontId="4" fillId="0" borderId="4" xfId="201" applyNumberFormat="1" applyFont="1" applyFill="1" applyBorder="1" applyAlignment="1" applyProtection="1">
      <alignment horizontal="justify" vertical="top" wrapText="1"/>
    </xf>
    <xf numFmtId="179" fontId="4" fillId="0" borderId="4" xfId="70" applyNumberFormat="1" applyFont="1" applyBorder="1" applyAlignment="1">
      <alignment horizontal="center" vertical="top" wrapText="1"/>
    </xf>
    <xf numFmtId="1" fontId="4" fillId="0" borderId="4" xfId="200" applyNumberFormat="1" applyFont="1" applyFill="1" applyBorder="1" applyAlignment="1" applyProtection="1">
      <alignment horizontal="right" vertical="top"/>
      <protection locked="0"/>
    </xf>
    <xf numFmtId="0" fontId="4" fillId="0" borderId="4" xfId="214" applyFont="1" applyFill="1" applyBorder="1" applyAlignment="1">
      <alignment horizontal="center" vertical="top" wrapText="1"/>
    </xf>
    <xf numFmtId="4" fontId="15" fillId="0" borderId="11" xfId="205" applyNumberFormat="1" applyFont="1" applyBorder="1" applyAlignment="1" applyProtection="1">
      <alignment horizontal="right" vertical="top"/>
      <protection hidden="1"/>
    </xf>
    <xf numFmtId="1" fontId="4" fillId="0" borderId="0" xfId="200" applyNumberFormat="1" applyFont="1" applyFill="1" applyBorder="1" applyAlignment="1" applyProtection="1">
      <alignment horizontal="center" vertical="center"/>
    </xf>
    <xf numFmtId="1" fontId="5" fillId="0" borderId="0" xfId="200" applyNumberFormat="1" applyFont="1" applyFill="1" applyBorder="1" applyAlignment="1" applyProtection="1">
      <alignment horizontal="center" vertical="center" wrapText="1"/>
    </xf>
    <xf numFmtId="1" fontId="5" fillId="0" borderId="0" xfId="212" applyNumberFormat="1" applyFont="1" applyFill="1" applyBorder="1" applyAlignment="1" applyProtection="1">
      <alignment horizontal="center" vertical="center" wrapText="1"/>
      <protection hidden="1"/>
    </xf>
    <xf numFmtId="1" fontId="36" fillId="0" borderId="0" xfId="200" applyNumberFormat="1" applyFont="1" applyFill="1" applyBorder="1" applyAlignment="1" applyProtection="1">
      <alignment horizontal="center" vertical="center"/>
      <protection hidden="1"/>
    </xf>
    <xf numFmtId="1" fontId="4" fillId="0" borderId="0" xfId="200" applyNumberFormat="1" applyFont="1" applyFill="1" applyBorder="1" applyAlignment="1" applyProtection="1">
      <alignment horizontal="center" vertical="center"/>
      <protection hidden="1"/>
    </xf>
    <xf numFmtId="0" fontId="36" fillId="0" borderId="0" xfId="0" applyFont="1" applyAlignment="1">
      <alignment vertical="center"/>
    </xf>
    <xf numFmtId="0" fontId="41" fillId="0" borderId="0" xfId="0" applyFont="1" applyAlignment="1" applyProtection="1">
      <alignment horizontal="center" vertical="center"/>
      <protection hidden="1"/>
    </xf>
    <xf numFmtId="0" fontId="36" fillId="0" borderId="0" xfId="0" applyFont="1" applyAlignment="1">
      <alignment horizontal="center" vertical="center"/>
    </xf>
    <xf numFmtId="0" fontId="4" fillId="0" borderId="0" xfId="0" applyFont="1" applyAlignment="1">
      <alignment vertical="center"/>
    </xf>
    <xf numFmtId="1" fontId="4" fillId="0" borderId="4" xfId="200" applyNumberFormat="1" applyFont="1" applyFill="1" applyBorder="1" applyAlignment="1" applyProtection="1">
      <alignment horizontal="center" vertical="top"/>
      <protection locked="0"/>
    </xf>
    <xf numFmtId="9" fontId="15" fillId="4" borderId="29" xfId="205" applyNumberFormat="1" applyFont="1" applyFill="1" applyBorder="1" applyAlignment="1" applyProtection="1">
      <alignment vertical="center"/>
      <protection locked="0"/>
    </xf>
    <xf numFmtId="9" fontId="15" fillId="4" borderId="30" xfId="205" applyNumberFormat="1" applyFont="1" applyFill="1" applyBorder="1" applyAlignment="1" applyProtection="1">
      <alignment vertical="center"/>
      <protection locked="0"/>
    </xf>
    <xf numFmtId="0" fontId="15" fillId="4" borderId="29" xfId="205" applyFont="1" applyFill="1" applyBorder="1" applyAlignment="1" applyProtection="1">
      <alignment vertical="center"/>
      <protection locked="0"/>
    </xf>
    <xf numFmtId="0" fontId="15" fillId="4" borderId="30" xfId="205" applyFont="1" applyFill="1" applyBorder="1" applyAlignment="1" applyProtection="1">
      <alignment vertical="center"/>
      <protection locked="0"/>
    </xf>
    <xf numFmtId="2" fontId="15" fillId="6" borderId="29" xfId="205" applyNumberFormat="1" applyFont="1" applyFill="1" applyBorder="1" applyAlignment="1" applyProtection="1">
      <alignment vertical="center"/>
      <protection hidden="1"/>
    </xf>
    <xf numFmtId="2" fontId="15" fillId="6" borderId="30" xfId="205" applyNumberFormat="1" applyFont="1" applyFill="1" applyBorder="1" applyAlignment="1" applyProtection="1">
      <alignment vertical="center"/>
      <protection hidden="1"/>
    </xf>
    <xf numFmtId="2" fontId="15" fillId="6" borderId="14" xfId="205" applyNumberFormat="1" applyFont="1" applyFill="1" applyBorder="1" applyAlignment="1" applyProtection="1">
      <alignment vertical="center" wrapText="1"/>
      <protection hidden="1"/>
    </xf>
    <xf numFmtId="2" fontId="15" fillId="6" borderId="15" xfId="205" applyNumberFormat="1" applyFont="1" applyFill="1" applyBorder="1" applyAlignment="1" applyProtection="1">
      <alignment vertical="center" wrapText="1"/>
      <protection hidden="1"/>
    </xf>
    <xf numFmtId="2" fontId="15" fillId="6" borderId="14" xfId="205" applyNumberFormat="1" applyFont="1" applyFill="1" applyBorder="1" applyAlignment="1" applyProtection="1">
      <alignment vertical="center"/>
      <protection hidden="1"/>
    </xf>
    <xf numFmtId="2" fontId="15" fillId="6" borderId="15" xfId="205" applyNumberFormat="1" applyFont="1" applyFill="1" applyBorder="1" applyAlignment="1" applyProtection="1">
      <alignment vertical="center"/>
      <protection hidden="1"/>
    </xf>
    <xf numFmtId="0" fontId="80" fillId="11" borderId="4" xfId="0" applyFont="1" applyFill="1" applyBorder="1" applyAlignment="1">
      <alignment vertical="top" wrapText="1"/>
    </xf>
    <xf numFmtId="0" fontId="80" fillId="11" borderId="15" xfId="0" applyFont="1" applyFill="1" applyBorder="1" applyAlignment="1">
      <alignment vertical="top" wrapText="1"/>
    </xf>
    <xf numFmtId="2" fontId="4" fillId="0" borderId="4" xfId="200" applyNumberFormat="1" applyFont="1" applyFill="1" applyBorder="1" applyProtection="1">
      <alignment vertical="top"/>
    </xf>
    <xf numFmtId="2" fontId="5" fillId="12" borderId="4" xfId="200" applyNumberFormat="1" applyFont="1" applyFill="1" applyBorder="1" applyAlignment="1" applyProtection="1">
      <alignment horizontal="right" vertical="top"/>
    </xf>
    <xf numFmtId="0" fontId="36" fillId="12" borderId="4" xfId="0" applyFont="1" applyFill="1" applyBorder="1" applyAlignment="1">
      <alignment vertical="top"/>
    </xf>
    <xf numFmtId="2" fontId="5" fillId="12" borderId="4" xfId="200" applyNumberFormat="1" applyFont="1" applyFill="1" applyBorder="1" applyProtection="1">
      <alignment vertical="top"/>
    </xf>
    <xf numFmtId="9" fontId="0" fillId="0" borderId="4" xfId="0" applyNumberFormat="1" applyBorder="1" applyAlignment="1">
      <alignment horizontal="center" vertical="top"/>
    </xf>
    <xf numFmtId="0" fontId="4" fillId="0" borderId="0" xfId="200" applyNumberFormat="1" applyFont="1" applyFill="1" applyBorder="1" applyAlignment="1" applyProtection="1">
      <alignment vertical="top" wrapText="1"/>
    </xf>
    <xf numFmtId="1" fontId="4" fillId="0" borderId="4" xfId="0" applyNumberFormat="1" applyFont="1" applyBorder="1" applyAlignment="1">
      <alignment horizontal="center" vertical="top" wrapText="1"/>
    </xf>
    <xf numFmtId="10" fontId="4" fillId="0" borderId="4" xfId="200" applyNumberFormat="1" applyFont="1" applyFill="1" applyBorder="1" applyAlignment="1" applyProtection="1">
      <alignment horizontal="center" vertical="top"/>
      <protection locked="0" hidden="1"/>
    </xf>
    <xf numFmtId="0" fontId="0" fillId="0" borderId="4" xfId="0" applyBorder="1" applyAlignment="1">
      <alignment horizontal="center" vertical="center"/>
    </xf>
    <xf numFmtId="0" fontId="18" fillId="0" borderId="0" xfId="197" applyFont="1" applyProtection="1">
      <protection hidden="1"/>
    </xf>
    <xf numFmtId="0" fontId="39" fillId="13" borderId="0" xfId="203" applyFont="1" applyFill="1" applyAlignment="1" applyProtection="1">
      <alignment vertical="center"/>
      <protection hidden="1"/>
    </xf>
    <xf numFmtId="0" fontId="29" fillId="13" borderId="0" xfId="203" applyFont="1" applyFill="1" applyAlignment="1" applyProtection="1">
      <alignment vertical="center" wrapText="1"/>
      <protection hidden="1"/>
    </xf>
    <xf numFmtId="0" fontId="29" fillId="13" borderId="0" xfId="203" applyFont="1" applyFill="1" applyAlignment="1" applyProtection="1">
      <alignment vertical="center"/>
      <protection hidden="1"/>
    </xf>
    <xf numFmtId="0" fontId="5" fillId="14" borderId="4" xfId="200" applyNumberFormat="1" applyFont="1" applyFill="1" applyBorder="1" applyAlignment="1" applyProtection="1">
      <alignment horizontal="center" vertical="top" wrapText="1"/>
    </xf>
    <xf numFmtId="0" fontId="5" fillId="14" borderId="4" xfId="200" applyNumberFormat="1" applyFont="1" applyFill="1" applyBorder="1" applyAlignment="1" applyProtection="1">
      <alignment horizontal="center" vertical="top"/>
    </xf>
    <xf numFmtId="1" fontId="5" fillId="14" borderId="4" xfId="200" applyNumberFormat="1" applyFont="1" applyFill="1" applyBorder="1" applyAlignment="1" applyProtection="1">
      <alignment horizontal="center" vertical="top" wrapText="1"/>
    </xf>
    <xf numFmtId="165" fontId="5" fillId="14" borderId="4" xfId="200" applyNumberFormat="1" applyFont="1" applyFill="1" applyBorder="1" applyAlignment="1" applyProtection="1">
      <alignment horizontal="center" vertical="top" wrapText="1"/>
    </xf>
    <xf numFmtId="1" fontId="75" fillId="14" borderId="4" xfId="0" applyNumberFormat="1" applyFont="1" applyFill="1" applyBorder="1" applyAlignment="1">
      <alignment horizontal="center" vertical="top" wrapText="1"/>
    </xf>
    <xf numFmtId="0" fontId="75" fillId="14" borderId="4" xfId="0" applyFont="1" applyFill="1" applyBorder="1" applyAlignment="1">
      <alignment horizontal="center" vertical="top" wrapText="1"/>
    </xf>
    <xf numFmtId="0" fontId="5" fillId="14" borderId="4" xfId="0" applyFont="1" applyFill="1" applyBorder="1" applyAlignment="1">
      <alignment vertical="top" wrapText="1"/>
    </xf>
    <xf numFmtId="1" fontId="5" fillId="14" borderId="4" xfId="0" applyNumberFormat="1" applyFont="1" applyFill="1" applyBorder="1" applyAlignment="1">
      <alignment horizontal="center" vertical="center"/>
    </xf>
    <xf numFmtId="1" fontId="76" fillId="14" borderId="4" xfId="0" applyNumberFormat="1" applyFont="1" applyFill="1" applyBorder="1" applyAlignment="1">
      <alignment horizontal="center" vertical="center"/>
    </xf>
    <xf numFmtId="1" fontId="76" fillId="14" borderId="4" xfId="0" applyNumberFormat="1" applyFont="1" applyFill="1" applyBorder="1" applyAlignment="1">
      <alignment horizontal="center" vertical="center" wrapText="1"/>
    </xf>
    <xf numFmtId="1" fontId="75" fillId="14" borderId="4" xfId="0" applyNumberFormat="1" applyFont="1" applyFill="1" applyBorder="1" applyAlignment="1">
      <alignment horizontal="center" vertical="center" wrapText="1"/>
    </xf>
    <xf numFmtId="0" fontId="75" fillId="14" borderId="4" xfId="0" applyFont="1" applyFill="1" applyBorder="1" applyAlignment="1">
      <alignment horizontal="center" vertical="center" wrapText="1"/>
    </xf>
    <xf numFmtId="0" fontId="5" fillId="14" borderId="4" xfId="0" applyFont="1" applyFill="1" applyBorder="1" applyAlignment="1">
      <alignment horizontal="center" vertical="center"/>
    </xf>
    <xf numFmtId="1" fontId="4" fillId="12" borderId="0" xfId="0" applyNumberFormat="1" applyFont="1" applyFill="1" applyAlignment="1">
      <alignment horizontal="center" vertical="top" wrapText="1"/>
    </xf>
    <xf numFmtId="165" fontId="4" fillId="12" borderId="0" xfId="0" applyNumberFormat="1" applyFont="1" applyFill="1" applyAlignment="1">
      <alignment horizontal="center" vertical="top" wrapText="1"/>
    </xf>
    <xf numFmtId="1" fontId="4" fillId="12" borderId="0" xfId="0" applyNumberFormat="1" applyFont="1" applyFill="1" applyAlignment="1">
      <alignment horizontal="center" vertical="center" wrapText="1"/>
    </xf>
    <xf numFmtId="0" fontId="4" fillId="12" borderId="0" xfId="0" applyFont="1" applyFill="1" applyAlignment="1">
      <alignment horizontal="center" vertical="top" wrapText="1"/>
    </xf>
    <xf numFmtId="0" fontId="81" fillId="0" borderId="0" xfId="0" applyFont="1" applyAlignment="1">
      <alignment vertical="top"/>
    </xf>
    <xf numFmtId="165" fontId="4" fillId="0" borderId="4" xfId="0" applyNumberFormat="1" applyFont="1" applyBorder="1" applyAlignment="1">
      <alignment horizontal="left" vertical="top" wrapText="1"/>
    </xf>
    <xf numFmtId="0" fontId="70" fillId="16" borderId="15" xfId="0" applyFont="1" applyFill="1" applyBorder="1" applyAlignment="1">
      <alignment horizontal="center" vertical="top" wrapText="1"/>
    </xf>
    <xf numFmtId="0" fontId="70" fillId="16" borderId="3" xfId="214" applyFont="1" applyFill="1" applyBorder="1" applyAlignment="1">
      <alignment vertical="top" wrapText="1"/>
    </xf>
    <xf numFmtId="0" fontId="70" fillId="16" borderId="15" xfId="214" applyFont="1" applyFill="1" applyBorder="1" applyAlignment="1">
      <alignment vertical="top" wrapText="1"/>
    </xf>
    <xf numFmtId="0" fontId="18" fillId="0" borderId="0" xfId="197" applyFont="1" applyAlignment="1" applyProtection="1">
      <alignment horizontal="center"/>
      <protection hidden="1"/>
    </xf>
    <xf numFmtId="0" fontId="82" fillId="0" borderId="0" xfId="197" applyFont="1" applyAlignment="1" applyProtection="1">
      <alignment horizontal="center" vertical="center"/>
      <protection hidden="1"/>
    </xf>
    <xf numFmtId="0" fontId="83" fillId="0" borderId="0" xfId="0" applyFont="1"/>
    <xf numFmtId="0" fontId="84" fillId="0" borderId="0" xfId="205" applyFont="1" applyAlignment="1" applyProtection="1">
      <alignment vertical="center"/>
      <protection hidden="1"/>
    </xf>
    <xf numFmtId="0" fontId="18" fillId="0" borderId="0" xfId="0" applyFont="1" applyAlignment="1">
      <alignment horizontal="justify" vertical="top" wrapText="1"/>
    </xf>
    <xf numFmtId="0" fontId="80" fillId="11" borderId="15" xfId="0" applyFont="1" applyFill="1" applyBorder="1" applyAlignment="1">
      <alignment vertical="center" wrapText="1"/>
    </xf>
    <xf numFmtId="0" fontId="80" fillId="11" borderId="4" xfId="0" applyFont="1" applyFill="1" applyBorder="1" applyAlignment="1">
      <alignment vertical="center" wrapText="1"/>
    </xf>
    <xf numFmtId="0" fontId="4" fillId="0" borderId="4" xfId="205" quotePrefix="1" applyFont="1" applyBorder="1" applyAlignment="1" applyProtection="1">
      <alignment horizontal="left" vertical="center"/>
      <protection hidden="1"/>
    </xf>
    <xf numFmtId="0" fontId="5" fillId="0" borderId="7" xfId="205" applyFont="1" applyBorder="1" applyAlignment="1" applyProtection="1">
      <alignment vertical="center"/>
      <protection hidden="1"/>
    </xf>
    <xf numFmtId="0" fontId="89" fillId="0" borderId="0" xfId="205" applyFont="1" applyAlignment="1" applyProtection="1">
      <alignment vertical="center"/>
      <protection hidden="1"/>
    </xf>
    <xf numFmtId="0" fontId="5" fillId="0" borderId="5" xfId="0" applyFont="1" applyBorder="1" applyAlignment="1" applyProtection="1">
      <alignment horizontal="left" vertical="center"/>
      <protection hidden="1"/>
    </xf>
    <xf numFmtId="0" fontId="5" fillId="0" borderId="5" xfId="0" applyFont="1" applyBorder="1" applyAlignment="1" applyProtection="1">
      <alignment horizontal="justify" vertical="center"/>
      <protection hidden="1"/>
    </xf>
    <xf numFmtId="0" fontId="5" fillId="0" borderId="5" xfId="0" applyFont="1" applyBorder="1" applyAlignment="1" applyProtection="1">
      <alignment horizontal="center" vertical="center"/>
      <protection hidden="1"/>
    </xf>
    <xf numFmtId="0" fontId="5" fillId="0" borderId="5" xfId="0" applyFont="1" applyBorder="1" applyAlignment="1" applyProtection="1">
      <alignment horizontal="right" vertical="center"/>
      <protection hidden="1"/>
    </xf>
    <xf numFmtId="0" fontId="87" fillId="0" borderId="0" xfId="0" applyFont="1" applyAlignment="1" applyProtection="1">
      <alignment vertical="center"/>
      <protection hidden="1"/>
    </xf>
    <xf numFmtId="0" fontId="4" fillId="0" borderId="0" xfId="0" applyFont="1" applyAlignment="1" applyProtection="1">
      <alignment horizontal="left" vertical="center"/>
      <protection hidden="1"/>
    </xf>
    <xf numFmtId="0" fontId="4" fillId="0" borderId="0" xfId="0" applyFont="1" applyAlignment="1" applyProtection="1">
      <alignment horizontal="center" vertical="center"/>
      <protection hidden="1"/>
    </xf>
    <xf numFmtId="0" fontId="36" fillId="0" borderId="0" xfId="0" applyFont="1" applyAlignment="1" applyProtection="1">
      <alignment horizontal="left" vertical="center"/>
      <protection hidden="1"/>
    </xf>
    <xf numFmtId="10" fontId="36" fillId="0" borderId="0" xfId="0" applyNumberFormat="1" applyFont="1" applyAlignment="1" applyProtection="1">
      <alignment horizontal="center" vertical="center"/>
      <protection hidden="1"/>
    </xf>
    <xf numFmtId="0" fontId="5" fillId="0" borderId="0" xfId="206" applyFont="1" applyAlignment="1" applyProtection="1">
      <alignment horizontal="left" vertical="center"/>
      <protection hidden="1"/>
    </xf>
    <xf numFmtId="0" fontId="5" fillId="0" borderId="0" xfId="206" applyFont="1" applyAlignment="1" applyProtection="1">
      <alignment horizontal="center" vertical="center"/>
      <protection hidden="1"/>
    </xf>
    <xf numFmtId="0" fontId="5" fillId="0" borderId="0" xfId="206" applyFont="1" applyAlignment="1" applyProtection="1">
      <alignment vertical="center"/>
      <protection hidden="1"/>
    </xf>
    <xf numFmtId="0" fontId="4" fillId="0" borderId="0" xfId="206" applyFont="1" applyAlignment="1" applyProtection="1">
      <alignment vertical="center"/>
      <protection hidden="1"/>
    </xf>
    <xf numFmtId="0" fontId="5" fillId="0" borderId="0" xfId="200" applyNumberFormat="1" applyFont="1" applyFill="1" applyBorder="1" applyAlignment="1" applyProtection="1">
      <alignment horizontal="justify" vertical="center"/>
      <protection hidden="1"/>
    </xf>
    <xf numFmtId="0" fontId="4" fillId="0" borderId="0" xfId="200" applyNumberFormat="1" applyFont="1" applyFill="1" applyBorder="1" applyAlignment="1" applyProtection="1">
      <alignment vertical="center"/>
      <protection hidden="1"/>
    </xf>
    <xf numFmtId="180" fontId="36" fillId="0" borderId="0" xfId="0" applyNumberFormat="1" applyFont="1" applyAlignment="1" applyProtection="1">
      <alignment horizontal="center" vertical="center"/>
      <protection hidden="1"/>
    </xf>
    <xf numFmtId="0" fontId="41" fillId="0" borderId="0" xfId="0" applyFont="1" applyAlignment="1" applyProtection="1">
      <alignment vertical="center"/>
      <protection hidden="1"/>
    </xf>
    <xf numFmtId="0" fontId="5" fillId="14" borderId="4" xfId="0" applyFont="1" applyFill="1" applyBorder="1" applyAlignment="1" applyProtection="1">
      <alignment horizontal="left" vertical="center" wrapText="1"/>
      <protection hidden="1"/>
    </xf>
    <xf numFmtId="0" fontId="5" fillId="14" borderId="4" xfId="0" applyFont="1" applyFill="1" applyBorder="1" applyAlignment="1" applyProtection="1">
      <alignment horizontal="center" vertical="center" wrapText="1"/>
      <protection hidden="1"/>
    </xf>
    <xf numFmtId="168" fontId="5" fillId="14" borderId="4" xfId="0" applyNumberFormat="1" applyFont="1" applyFill="1" applyBorder="1" applyAlignment="1" applyProtection="1">
      <alignment horizontal="center" vertical="center" wrapText="1"/>
      <protection hidden="1"/>
    </xf>
    <xf numFmtId="168" fontId="41" fillId="0" borderId="0" xfId="0" applyNumberFormat="1" applyFont="1" applyAlignment="1" applyProtection="1">
      <alignment horizontal="center" vertical="center" wrapText="1"/>
      <protection hidden="1"/>
    </xf>
    <xf numFmtId="0" fontId="36" fillId="0" borderId="0" xfId="0" applyFont="1" applyAlignment="1" applyProtection="1">
      <alignment horizontal="center" vertical="center"/>
      <protection hidden="1"/>
    </xf>
    <xf numFmtId="0" fontId="5" fillId="14" borderId="15" xfId="0" applyFont="1" applyFill="1" applyBorder="1" applyAlignment="1" applyProtection="1">
      <alignment horizontal="center" vertical="center" wrapText="1"/>
      <protection hidden="1"/>
    </xf>
    <xf numFmtId="0" fontId="5" fillId="10" borderId="15" xfId="0" applyFont="1" applyFill="1" applyBorder="1" applyAlignment="1" applyProtection="1">
      <alignment horizontal="center" vertical="center" wrapText="1"/>
      <protection hidden="1"/>
    </xf>
    <xf numFmtId="0" fontId="4" fillId="0" borderId="4" xfId="0" applyFont="1" applyBorder="1" applyAlignment="1">
      <alignment horizontal="center" vertical="center"/>
    </xf>
    <xf numFmtId="0" fontId="5" fillId="12" borderId="4" xfId="0" applyFont="1" applyFill="1" applyBorder="1" applyAlignment="1" applyProtection="1">
      <alignment horizontal="left" vertical="center" wrapText="1"/>
      <protection hidden="1"/>
    </xf>
    <xf numFmtId="2" fontId="36" fillId="0" borderId="0" xfId="206" applyNumberFormat="1" applyFont="1" applyAlignment="1" applyProtection="1">
      <alignment vertical="center"/>
      <protection hidden="1"/>
    </xf>
    <xf numFmtId="0" fontId="87" fillId="0" borderId="0" xfId="206" applyFont="1" applyAlignment="1" applyProtection="1">
      <alignment horizontal="center" vertical="center" wrapText="1"/>
      <protection hidden="1"/>
    </xf>
    <xf numFmtId="0" fontId="5" fillId="0" borderId="0" xfId="0" applyFont="1" applyAlignment="1" applyProtection="1">
      <alignment horizontal="left" vertical="center" wrapText="1"/>
      <protection hidden="1"/>
    </xf>
    <xf numFmtId="0" fontId="5" fillId="0" borderId="0" xfId="0" applyFont="1" applyAlignment="1" applyProtection="1">
      <alignment horizontal="justify" vertical="center"/>
      <protection hidden="1"/>
    </xf>
    <xf numFmtId="0" fontId="4" fillId="0" borderId="0" xfId="206" applyFont="1" applyAlignment="1" applyProtection="1">
      <alignment horizontal="left" vertical="center"/>
      <protection hidden="1"/>
    </xf>
    <xf numFmtId="0" fontId="87" fillId="0" borderId="0" xfId="206" applyFont="1" applyAlignment="1" applyProtection="1">
      <alignment vertical="center" wrapText="1"/>
      <protection hidden="1"/>
    </xf>
    <xf numFmtId="0" fontId="36" fillId="0" borderId="0" xfId="206" applyFont="1" applyAlignment="1" applyProtection="1">
      <alignment horizontal="left" vertical="center"/>
      <protection hidden="1"/>
    </xf>
    <xf numFmtId="0" fontId="36" fillId="0" borderId="0" xfId="206" applyFont="1" applyAlignment="1" applyProtection="1">
      <alignment vertical="center"/>
      <protection hidden="1"/>
    </xf>
    <xf numFmtId="0" fontId="5" fillId="0" borderId="0" xfId="0" applyFont="1" applyAlignment="1" applyProtection="1">
      <alignment horizontal="left" vertical="center"/>
      <protection hidden="1"/>
    </xf>
    <xf numFmtId="0" fontId="5" fillId="0" borderId="0" xfId="0" applyFont="1" applyAlignment="1" applyProtection="1">
      <alignment horizontal="center" vertical="center"/>
      <protection hidden="1"/>
    </xf>
    <xf numFmtId="0" fontId="5" fillId="0" borderId="0" xfId="0" applyFont="1" applyAlignment="1" applyProtection="1">
      <alignment vertical="center"/>
      <protection hidden="1"/>
    </xf>
    <xf numFmtId="0" fontId="5" fillId="0" borderId="0" xfId="0" applyFont="1" applyAlignment="1" applyProtection="1">
      <alignment horizontal="center" vertical="center" wrapText="1"/>
      <protection hidden="1"/>
    </xf>
    <xf numFmtId="0" fontId="5" fillId="0" borderId="0" xfId="0" applyFont="1" applyAlignment="1" applyProtection="1">
      <alignment vertical="center" wrapText="1"/>
      <protection hidden="1"/>
    </xf>
    <xf numFmtId="0" fontId="4" fillId="0" borderId="0" xfId="0" applyFont="1" applyAlignment="1" applyProtection="1">
      <alignment vertical="center" wrapText="1"/>
      <protection hidden="1"/>
    </xf>
    <xf numFmtId="2" fontId="4" fillId="0" borderId="0" xfId="206" applyNumberFormat="1" applyFont="1" applyAlignment="1" applyProtection="1">
      <alignment horizontal="right" vertical="center"/>
      <protection hidden="1"/>
    </xf>
    <xf numFmtId="2" fontId="4" fillId="0" borderId="0" xfId="206" applyNumberFormat="1" applyFont="1" applyAlignment="1" applyProtection="1">
      <alignment vertical="center"/>
      <protection hidden="1"/>
    </xf>
    <xf numFmtId="169" fontId="4" fillId="0" borderId="0" xfId="11" applyNumberFormat="1" applyFont="1" applyFill="1" applyBorder="1" applyAlignment="1" applyProtection="1">
      <alignment horizontal="left" vertical="center" wrapText="1"/>
      <protection hidden="1"/>
    </xf>
    <xf numFmtId="165" fontId="5" fillId="0" borderId="0" xfId="206" applyNumberFormat="1" applyFont="1" applyAlignment="1" applyProtection="1">
      <alignment horizontal="center" vertical="center"/>
      <protection hidden="1"/>
    </xf>
    <xf numFmtId="169" fontId="5" fillId="0" borderId="0" xfId="11" applyNumberFormat="1" applyFont="1" applyFill="1" applyBorder="1" applyAlignment="1" applyProtection="1">
      <alignment horizontal="left" vertical="center" wrapText="1"/>
      <protection hidden="1"/>
    </xf>
    <xf numFmtId="0" fontId="4" fillId="0" borderId="0" xfId="206" applyFont="1" applyAlignment="1" applyProtection="1">
      <alignment horizontal="left" vertical="center" wrapText="1"/>
      <protection hidden="1"/>
    </xf>
    <xf numFmtId="0" fontId="4" fillId="0" borderId="0" xfId="206" applyFont="1" applyAlignment="1" applyProtection="1">
      <alignment horizontal="right" vertical="center" wrapText="1"/>
      <protection hidden="1"/>
    </xf>
    <xf numFmtId="0" fontId="4" fillId="0" borderId="0" xfId="0" applyFont="1" applyAlignment="1" applyProtection="1">
      <alignment horizontal="left" vertical="center" wrapText="1"/>
      <protection hidden="1"/>
    </xf>
    <xf numFmtId="169" fontId="4" fillId="0" borderId="0" xfId="11" applyNumberFormat="1" applyFont="1" applyFill="1" applyBorder="1" applyAlignment="1" applyProtection="1">
      <alignment horizontal="right" vertical="center" wrapText="1"/>
      <protection hidden="1"/>
    </xf>
    <xf numFmtId="0" fontId="41" fillId="0" borderId="0" xfId="0" applyFont="1" applyAlignment="1" applyProtection="1">
      <alignment horizontal="left" vertical="center" wrapText="1"/>
      <protection hidden="1"/>
    </xf>
    <xf numFmtId="0" fontId="41" fillId="0" borderId="0" xfId="0" applyFont="1" applyAlignment="1" applyProtection="1">
      <alignment horizontal="center" vertical="center" wrapText="1"/>
      <protection hidden="1"/>
    </xf>
    <xf numFmtId="0" fontId="36" fillId="0" borderId="0" xfId="0" applyFont="1" applyAlignment="1" applyProtection="1">
      <alignment vertical="center"/>
      <protection hidden="1"/>
    </xf>
    <xf numFmtId="0" fontId="5" fillId="0" borderId="0" xfId="208" applyFont="1" applyAlignment="1" applyProtection="1">
      <alignment vertical="center"/>
      <protection hidden="1"/>
    </xf>
    <xf numFmtId="0" fontId="4" fillId="0" borderId="0" xfId="205" applyFont="1" applyAlignment="1" applyProtection="1">
      <alignment horizontal="left" vertical="center"/>
      <protection hidden="1"/>
    </xf>
    <xf numFmtId="0" fontId="5" fillId="14" borderId="33" xfId="0" applyFont="1" applyFill="1" applyBorder="1" applyAlignment="1">
      <alignment horizontal="center" vertical="center" wrapText="1"/>
    </xf>
    <xf numFmtId="0" fontId="5" fillId="14" borderId="34" xfId="0" applyFont="1" applyFill="1" applyBorder="1" applyAlignment="1">
      <alignment horizontal="left" vertical="center" wrapText="1"/>
    </xf>
    <xf numFmtId="0" fontId="70" fillId="14" borderId="4" xfId="0" applyFont="1" applyFill="1" applyBorder="1" applyAlignment="1">
      <alignment horizontal="center" vertical="center" wrapText="1"/>
    </xf>
    <xf numFmtId="0" fontId="5" fillId="14" borderId="4" xfId="0" applyFont="1" applyFill="1" applyBorder="1" applyAlignment="1">
      <alignment vertical="center" wrapText="1"/>
    </xf>
    <xf numFmtId="0" fontId="70" fillId="14" borderId="15" xfId="0" applyFont="1" applyFill="1" applyBorder="1" applyAlignment="1">
      <alignment horizontal="center" vertical="center" wrapText="1"/>
    </xf>
    <xf numFmtId="2" fontId="4" fillId="0" borderId="0" xfId="0" applyNumberFormat="1" applyFont="1" applyAlignment="1">
      <alignment vertical="center"/>
    </xf>
    <xf numFmtId="0" fontId="51" fillId="2" borderId="4" xfId="199" applyNumberFormat="1" applyFont="1" applyFill="1" applyBorder="1" applyAlignment="1" applyProtection="1">
      <alignment horizontal="center" vertical="center" wrapText="1"/>
    </xf>
    <xf numFmtId="1" fontId="4" fillId="0" borderId="13" xfId="200" applyNumberFormat="1" applyFont="1" applyFill="1" applyBorder="1" applyAlignment="1" applyProtection="1">
      <alignment horizontal="center" vertical="center"/>
      <protection locked="0" hidden="1"/>
    </xf>
    <xf numFmtId="9" fontId="4" fillId="0" borderId="4" xfId="0" applyNumberFormat="1" applyFont="1" applyBorder="1" applyAlignment="1">
      <alignment horizontal="center" vertical="center" wrapText="1"/>
    </xf>
    <xf numFmtId="10" fontId="4" fillId="0" borderId="13" xfId="200" applyNumberFormat="1" applyFont="1" applyFill="1" applyBorder="1" applyAlignment="1" applyProtection="1">
      <alignment horizontal="center" vertical="center"/>
      <protection locked="0" hidden="1"/>
    </xf>
    <xf numFmtId="0" fontId="51" fillId="2" borderId="4" xfId="199" applyNumberFormat="1" applyFont="1" applyFill="1" applyBorder="1" applyAlignment="1" applyProtection="1">
      <alignment vertical="center" wrapText="1"/>
    </xf>
    <xf numFmtId="3" fontId="4" fillId="0" borderId="4" xfId="11" applyNumberFormat="1" applyFont="1" applyFill="1" applyBorder="1" applyAlignment="1" applyProtection="1">
      <alignment horizontal="center" vertical="center"/>
    </xf>
    <xf numFmtId="0" fontId="4" fillId="0" borderId="4" xfId="0" applyFont="1" applyBorder="1" applyAlignment="1" applyProtection="1">
      <alignment vertical="center"/>
      <protection locked="0"/>
    </xf>
    <xf numFmtId="2" fontId="4" fillId="0" borderId="4" xfId="200" applyNumberFormat="1" applyFont="1" applyFill="1" applyBorder="1" applyAlignment="1" applyProtection="1">
      <alignment horizontal="right" vertical="center"/>
    </xf>
    <xf numFmtId="2" fontId="19" fillId="0" borderId="4" xfId="0" applyNumberFormat="1" applyFont="1" applyBorder="1" applyAlignment="1">
      <alignment vertical="center"/>
    </xf>
    <xf numFmtId="0" fontId="61" fillId="0" borderId="0" xfId="0" applyFont="1" applyAlignment="1">
      <alignment vertical="center"/>
    </xf>
    <xf numFmtId="0" fontId="19" fillId="0" borderId="0" xfId="0" applyFont="1" applyAlignment="1">
      <alignment vertical="center"/>
    </xf>
    <xf numFmtId="0" fontId="5" fillId="12" borderId="4" xfId="0" applyFont="1" applyFill="1" applyBorder="1" applyAlignment="1">
      <alignment horizontal="left" vertical="center" wrapText="1"/>
    </xf>
    <xf numFmtId="4" fontId="5" fillId="12" borderId="4" xfId="11" applyNumberFormat="1" applyFont="1" applyFill="1" applyBorder="1" applyAlignment="1" applyProtection="1">
      <alignment vertical="center" wrapText="1"/>
    </xf>
    <xf numFmtId="0" fontId="61" fillId="12" borderId="4" xfId="0" applyFont="1" applyFill="1" applyBorder="1" applyAlignment="1">
      <alignment vertical="center"/>
    </xf>
    <xf numFmtId="0" fontId="36" fillId="0" borderId="0" xfId="0" applyFont="1" applyAlignment="1" applyProtection="1">
      <alignment horizontal="right" vertical="center"/>
      <protection hidden="1"/>
    </xf>
    <xf numFmtId="2" fontId="36" fillId="0" borderId="0" xfId="0" applyNumberFormat="1" applyFont="1" applyAlignment="1" applyProtection="1">
      <alignment vertical="center"/>
      <protection hidden="1"/>
    </xf>
    <xf numFmtId="178" fontId="5" fillId="0" borderId="0" xfId="0" applyNumberFormat="1" applyFont="1" applyAlignment="1" applyProtection="1">
      <alignment horizontal="left" vertical="center"/>
      <protection hidden="1"/>
    </xf>
    <xf numFmtId="169" fontId="5" fillId="0" borderId="0" xfId="11" applyNumberFormat="1" applyFont="1" applyFill="1" applyBorder="1" applyAlignment="1" applyProtection="1">
      <alignment horizontal="right" vertical="center" wrapText="1"/>
      <protection hidden="1"/>
    </xf>
    <xf numFmtId="0" fontId="69" fillId="0" borderId="0" xfId="204" applyNumberFormat="1" applyFont="1" applyFill="1" applyBorder="1" applyAlignment="1" applyProtection="1">
      <alignment vertical="center"/>
      <protection hidden="1"/>
    </xf>
    <xf numFmtId="0" fontId="4" fillId="0" borderId="0" xfId="204" applyFont="1" applyAlignment="1" applyProtection="1">
      <alignment vertical="center"/>
      <protection hidden="1"/>
    </xf>
    <xf numFmtId="0" fontId="4" fillId="0" borderId="0" xfId="204" applyFont="1" applyAlignment="1" applyProtection="1">
      <alignment vertical="center" wrapText="1"/>
      <protection hidden="1"/>
    </xf>
    <xf numFmtId="0" fontId="4" fillId="0" borderId="0" xfId="204" applyNumberFormat="1" applyFont="1" applyFill="1" applyBorder="1" applyAlignment="1" applyProtection="1">
      <alignment vertical="center"/>
      <protection hidden="1"/>
    </xf>
    <xf numFmtId="4" fontId="4" fillId="4" borderId="4" xfId="204" applyNumberFormat="1" applyFont="1" applyFill="1" applyBorder="1" applyAlignment="1" applyProtection="1">
      <alignment horizontal="right" vertical="center"/>
      <protection locked="0"/>
    </xf>
    <xf numFmtId="2" fontId="69" fillId="0" borderId="0" xfId="204" applyNumberFormat="1" applyFont="1" applyFill="1" applyBorder="1" applyAlignment="1" applyProtection="1">
      <alignment vertical="center"/>
      <protection hidden="1"/>
    </xf>
    <xf numFmtId="181" fontId="69" fillId="0" borderId="0" xfId="204" applyNumberFormat="1" applyFont="1" applyFill="1" applyBorder="1" applyAlignment="1" applyProtection="1">
      <alignment vertical="center"/>
      <protection hidden="1"/>
    </xf>
    <xf numFmtId="10" fontId="4" fillId="4" borderId="4" xfId="204" applyNumberFormat="1" applyFont="1" applyFill="1" applyBorder="1" applyAlignment="1" applyProtection="1">
      <alignment horizontal="right" vertical="center"/>
      <protection locked="0"/>
    </xf>
    <xf numFmtId="0" fontId="5" fillId="0" borderId="12" xfId="204" applyFont="1" applyBorder="1" applyAlignment="1" applyProtection="1">
      <alignment horizontal="center" vertical="center" wrapText="1"/>
      <protection hidden="1"/>
    </xf>
    <xf numFmtId="0" fontId="4" fillId="0" borderId="22" xfId="204" applyFont="1" applyBorder="1" applyAlignment="1" applyProtection="1">
      <alignment horizontal="center" vertical="center"/>
      <protection hidden="1"/>
    </xf>
    <xf numFmtId="0" fontId="4" fillId="0" borderId="19" xfId="204" applyFont="1" applyBorder="1" applyAlignment="1" applyProtection="1">
      <alignment horizontal="right" vertical="center"/>
      <protection hidden="1"/>
    </xf>
    <xf numFmtId="4" fontId="4" fillId="4" borderId="25" xfId="204" applyNumberFormat="1" applyFont="1" applyFill="1" applyBorder="1" applyAlignment="1" applyProtection="1">
      <alignment horizontal="right" vertical="center" wrapText="1"/>
      <protection locked="0"/>
    </xf>
    <xf numFmtId="0" fontId="5" fillId="15" borderId="12" xfId="204" applyFont="1" applyFill="1" applyBorder="1" applyAlignment="1" applyProtection="1">
      <alignment horizontal="center" vertical="center" wrapText="1"/>
      <protection hidden="1"/>
    </xf>
    <xf numFmtId="0" fontId="5" fillId="0" borderId="13" xfId="204" applyFont="1" applyBorder="1" applyAlignment="1" applyProtection="1">
      <alignment horizontal="center" vertical="center" wrapText="1"/>
      <protection hidden="1"/>
    </xf>
    <xf numFmtId="0" fontId="4" fillId="0" borderId="28" xfId="204" applyFont="1" applyBorder="1" applyAlignment="1" applyProtection="1">
      <alignment horizontal="right" vertical="center"/>
      <protection hidden="1"/>
    </xf>
    <xf numFmtId="0" fontId="5" fillId="0" borderId="0" xfId="204" applyFont="1" applyAlignment="1" applyProtection="1">
      <alignment horizontal="center" vertical="center" wrapText="1"/>
      <protection hidden="1"/>
    </xf>
    <xf numFmtId="0" fontId="4" fillId="0" borderId="22" xfId="204" applyFont="1" applyBorder="1" applyAlignment="1" applyProtection="1">
      <alignment horizontal="right" vertical="center"/>
      <protection hidden="1"/>
    </xf>
    <xf numFmtId="10" fontId="4" fillId="4" borderId="25" xfId="204" applyNumberFormat="1" applyFont="1" applyFill="1" applyBorder="1" applyAlignment="1" applyProtection="1">
      <alignment horizontal="right" vertical="center" wrapText="1"/>
      <protection locked="0"/>
    </xf>
    <xf numFmtId="0" fontId="4" fillId="0" borderId="27" xfId="204" applyFont="1" applyBorder="1" applyAlignment="1" applyProtection="1">
      <alignment horizontal="right" vertical="center"/>
      <protection hidden="1"/>
    </xf>
    <xf numFmtId="0" fontId="4" fillId="0" borderId="10" xfId="204" applyFont="1" applyBorder="1" applyAlignment="1" applyProtection="1">
      <alignment vertical="center"/>
      <protection hidden="1"/>
    </xf>
    <xf numFmtId="0" fontId="4" fillId="0" borderId="0" xfId="204" applyFont="1" applyBorder="1" applyAlignment="1" applyProtection="1">
      <alignment horizontal="center" vertical="center"/>
      <protection hidden="1"/>
    </xf>
    <xf numFmtId="0" fontId="4" fillId="0" borderId="0" xfId="204" applyFont="1" applyBorder="1" applyAlignment="1" applyProtection="1">
      <alignment horizontal="justify" vertical="center"/>
      <protection hidden="1"/>
    </xf>
    <xf numFmtId="0" fontId="5" fillId="0" borderId="0" xfId="204" applyFont="1" applyBorder="1" applyAlignment="1" applyProtection="1">
      <alignment horizontal="center" vertical="center" wrapText="1"/>
      <protection hidden="1"/>
    </xf>
    <xf numFmtId="0" fontId="4" fillId="0" borderId="0" xfId="204" applyNumberFormat="1" applyFont="1" applyFill="1" applyBorder="1" applyAlignment="1" applyProtection="1">
      <alignment vertical="center" wrapText="1"/>
      <protection hidden="1"/>
    </xf>
    <xf numFmtId="0" fontId="4" fillId="0" borderId="0" xfId="195" applyFont="1" applyAlignment="1" applyProtection="1">
      <alignment vertical="center"/>
      <protection hidden="1"/>
    </xf>
    <xf numFmtId="165" fontId="4" fillId="0" borderId="0" xfId="0" applyNumberFormat="1" applyFont="1" applyAlignment="1" applyProtection="1">
      <alignment horizontal="center" vertical="center"/>
      <protection hidden="1"/>
    </xf>
    <xf numFmtId="0" fontId="4" fillId="0" borderId="0" xfId="0" applyFont="1" applyAlignment="1" applyProtection="1">
      <alignment horizontal="right" vertical="center"/>
      <protection hidden="1"/>
    </xf>
    <xf numFmtId="178" fontId="5" fillId="0" borderId="0" xfId="195" applyNumberFormat="1" applyFont="1" applyAlignment="1" applyProtection="1">
      <alignment vertical="center"/>
      <protection hidden="1"/>
    </xf>
    <xf numFmtId="0" fontId="5" fillId="0" borderId="0" xfId="195" applyFont="1" applyAlignment="1" applyProtection="1">
      <alignment horizontal="right" vertical="center"/>
      <protection hidden="1"/>
    </xf>
    <xf numFmtId="0" fontId="62" fillId="0" borderId="0" xfId="204" applyNumberFormat="1" applyFont="1" applyFill="1" applyBorder="1" applyAlignment="1" applyProtection="1">
      <alignment horizontal="center" vertical="center"/>
      <protection hidden="1"/>
    </xf>
    <xf numFmtId="0" fontId="63" fillId="0" borderId="0" xfId="204" applyNumberFormat="1" applyFont="1" applyFill="1" applyBorder="1" applyAlignment="1" applyProtection="1">
      <alignment horizontal="center" vertical="center"/>
      <protection hidden="1"/>
    </xf>
    <xf numFmtId="0" fontId="3" fillId="0" borderId="0" xfId="204" applyNumberFormat="1" applyFont="1" applyFill="1" applyBorder="1" applyAlignment="1" applyProtection="1">
      <alignment horizontal="center" vertical="center"/>
      <protection hidden="1"/>
    </xf>
    <xf numFmtId="0" fontId="90" fillId="0" borderId="0" xfId="204" applyNumberFormat="1" applyFont="1" applyFill="1" applyBorder="1" applyAlignment="1" applyProtection="1">
      <alignment vertical="center"/>
      <protection hidden="1"/>
    </xf>
    <xf numFmtId="0" fontId="91" fillId="0" borderId="0" xfId="204" applyNumberFormat="1" applyFont="1" applyFill="1" applyBorder="1" applyAlignment="1" applyProtection="1">
      <alignment vertical="center"/>
      <protection hidden="1"/>
    </xf>
    <xf numFmtId="0" fontId="61" fillId="0" borderId="0" xfId="204" applyNumberFormat="1" applyFont="1" applyFill="1" applyBorder="1" applyAlignment="1" applyProtection="1">
      <alignment vertical="center"/>
      <protection hidden="1"/>
    </xf>
    <xf numFmtId="0" fontId="19" fillId="0" borderId="0" xfId="204" applyNumberFormat="1" applyFont="1" applyFill="1" applyBorder="1" applyAlignment="1" applyProtection="1">
      <alignment vertical="center"/>
      <protection hidden="1"/>
    </xf>
    <xf numFmtId="0" fontId="69" fillId="0" borderId="0" xfId="204" applyNumberFormat="1" applyFont="1" applyFill="1" applyBorder="1" applyAlignment="1" applyProtection="1">
      <alignment horizontal="left" vertical="center" wrapText="1"/>
      <protection hidden="1"/>
    </xf>
    <xf numFmtId="0" fontId="69" fillId="0" borderId="0" xfId="204" applyNumberFormat="1" applyFont="1" applyFill="1" applyBorder="1" applyAlignment="1" applyProtection="1">
      <alignment vertical="center" wrapText="1"/>
      <protection hidden="1"/>
    </xf>
    <xf numFmtId="0" fontId="4" fillId="0" borderId="4" xfId="204" applyFont="1" applyBorder="1" applyAlignment="1" applyProtection="1">
      <alignment horizontal="center" vertical="center"/>
      <protection hidden="1"/>
    </xf>
    <xf numFmtId="10" fontId="69" fillId="0" borderId="0" xfId="204" applyNumberFormat="1" applyFont="1" applyFill="1" applyBorder="1" applyAlignment="1" applyProtection="1">
      <alignment vertical="center"/>
      <protection hidden="1"/>
    </xf>
    <xf numFmtId="0" fontId="4" fillId="0" borderId="11" xfId="204" applyFont="1" applyBorder="1" applyAlignment="1" applyProtection="1">
      <alignment horizontal="center" vertical="center"/>
      <protection hidden="1"/>
    </xf>
    <xf numFmtId="0" fontId="19" fillId="0" borderId="24" xfId="204" applyNumberFormat="1" applyFont="1" applyFill="1" applyBorder="1" applyAlignment="1" applyProtection="1">
      <alignment horizontal="right" vertical="center"/>
      <protection hidden="1"/>
    </xf>
    <xf numFmtId="0" fontId="4" fillId="0" borderId="18" xfId="204" applyNumberFormat="1" applyFont="1" applyFill="1" applyBorder="1" applyAlignment="1" applyProtection="1">
      <alignment horizontal="left" vertical="center"/>
      <protection hidden="1"/>
    </xf>
    <xf numFmtId="0" fontId="19" fillId="0" borderId="22" xfId="204" applyNumberFormat="1" applyFont="1" applyFill="1" applyBorder="1" applyAlignment="1" applyProtection="1">
      <alignment vertical="center"/>
      <protection hidden="1"/>
    </xf>
    <xf numFmtId="0" fontId="74" fillId="0" borderId="0" xfId="204" applyNumberFormat="1" applyFont="1" applyFill="1" applyBorder="1" applyAlignment="1" applyProtection="1">
      <alignment horizontal="left" vertical="center"/>
      <protection hidden="1"/>
    </xf>
    <xf numFmtId="181" fontId="69" fillId="0" borderId="4" xfId="204" applyNumberFormat="1" applyFont="1" applyFill="1" applyBorder="1" applyAlignment="1" applyProtection="1">
      <alignment vertical="center"/>
      <protection hidden="1"/>
    </xf>
    <xf numFmtId="0" fontId="4" fillId="0" borderId="26" xfId="204" applyNumberFormat="1" applyFont="1" applyFill="1" applyBorder="1" applyAlignment="1" applyProtection="1">
      <alignment horizontal="left" vertical="center"/>
      <protection hidden="1"/>
    </xf>
    <xf numFmtId="0" fontId="19" fillId="0" borderId="27" xfId="204" applyNumberFormat="1" applyFont="1" applyFill="1" applyBorder="1" applyAlignment="1" applyProtection="1">
      <alignment vertical="center"/>
      <protection hidden="1"/>
    </xf>
    <xf numFmtId="0" fontId="4" fillId="0" borderId="0" xfId="204" applyNumberFormat="1" applyFont="1" applyFill="1" applyBorder="1" applyAlignment="1" applyProtection="1">
      <alignment horizontal="left" vertical="center"/>
      <protection hidden="1"/>
    </xf>
    <xf numFmtId="0" fontId="5" fillId="0" borderId="0" xfId="195" applyFont="1" applyAlignment="1" applyProtection="1">
      <alignment horizontal="left" vertical="center"/>
      <protection hidden="1"/>
    </xf>
    <xf numFmtId="0" fontId="4" fillId="0" borderId="0" xfId="195" applyFont="1" applyAlignment="1" applyProtection="1">
      <alignment horizontal="left" vertical="center"/>
      <protection hidden="1"/>
    </xf>
    <xf numFmtId="0" fontId="47" fillId="0" borderId="0" xfId="194" applyFont="1" applyAlignment="1">
      <alignment vertical="center" wrapText="1"/>
    </xf>
    <xf numFmtId="0" fontId="0" fillId="0" borderId="0" xfId="194" quotePrefix="1" applyFont="1" applyAlignment="1">
      <alignment horizontal="justify" vertical="center"/>
    </xf>
    <xf numFmtId="0" fontId="47" fillId="0" borderId="0" xfId="194" applyFont="1" applyAlignment="1">
      <alignment horizontal="center" vertical="center"/>
    </xf>
    <xf numFmtId="0" fontId="0" fillId="0" borderId="0" xfId="194" applyFont="1" applyAlignment="1">
      <alignment vertical="center"/>
    </xf>
    <xf numFmtId="0" fontId="15" fillId="0" borderId="0" xfId="194" applyFont="1" applyAlignment="1">
      <alignment horizontal="left" vertical="center"/>
    </xf>
    <xf numFmtId="0" fontId="47" fillId="0" borderId="0" xfId="0" applyFont="1" applyAlignment="1">
      <alignment horizontal="left" vertical="center" wrapText="1"/>
    </xf>
    <xf numFmtId="178" fontId="15" fillId="0" borderId="0" xfId="0" applyNumberFormat="1" applyFont="1" applyAlignment="1">
      <alignment horizontal="left" vertical="center"/>
    </xf>
    <xf numFmtId="0" fontId="0" fillId="0" borderId="4" xfId="0" applyBorder="1" applyAlignment="1">
      <alignment horizontal="center" vertical="center" wrapText="1"/>
    </xf>
    <xf numFmtId="0" fontId="4" fillId="16" borderId="4" xfId="0" applyFont="1" applyFill="1" applyBorder="1" applyAlignment="1">
      <alignment horizontal="center" vertical="center" wrapText="1"/>
    </xf>
    <xf numFmtId="0" fontId="5" fillId="10" borderId="4" xfId="0" applyFont="1" applyFill="1" applyBorder="1" applyAlignment="1">
      <alignment horizontal="center" vertical="center" wrapText="1"/>
    </xf>
    <xf numFmtId="0" fontId="5" fillId="10" borderId="14" xfId="214" applyFont="1" applyFill="1" applyBorder="1" applyAlignment="1">
      <alignment vertical="center"/>
    </xf>
    <xf numFmtId="0" fontId="5" fillId="10" borderId="3" xfId="214" applyFont="1" applyFill="1" applyBorder="1" applyAlignment="1">
      <alignment vertical="center"/>
    </xf>
    <xf numFmtId="0" fontId="5" fillId="10" borderId="3" xfId="214" applyFont="1" applyFill="1" applyBorder="1" applyAlignment="1">
      <alignment horizontal="center" vertical="center"/>
    </xf>
    <xf numFmtId="0" fontId="5" fillId="10" borderId="15" xfId="214" applyFont="1" applyFill="1" applyBorder="1" applyAlignment="1">
      <alignment vertical="center"/>
    </xf>
    <xf numFmtId="0" fontId="5" fillId="10" borderId="4" xfId="0" applyFont="1" applyFill="1" applyBorder="1" applyAlignment="1">
      <alignment horizontal="left" vertical="center" wrapText="1"/>
    </xf>
    <xf numFmtId="0" fontId="4" fillId="10" borderId="4" xfId="0" applyFont="1" applyFill="1" applyBorder="1" applyAlignment="1">
      <alignment horizontal="center" vertical="center" wrapText="1"/>
    </xf>
    <xf numFmtId="1" fontId="36" fillId="0" borderId="0" xfId="0" applyNumberFormat="1" applyFont="1" applyAlignment="1" applyProtection="1">
      <alignment vertical="center"/>
      <protection hidden="1"/>
    </xf>
    <xf numFmtId="0" fontId="5" fillId="18" borderId="4" xfId="0" applyFont="1" applyFill="1" applyBorder="1" applyAlignment="1">
      <alignment horizontal="center" vertical="center" wrapText="1"/>
    </xf>
    <xf numFmtId="0" fontId="5" fillId="18" borderId="14" xfId="214" applyFont="1" applyFill="1" applyBorder="1" applyAlignment="1">
      <alignment vertical="center"/>
    </xf>
    <xf numFmtId="0" fontId="5" fillId="18" borderId="3" xfId="214" applyFont="1" applyFill="1" applyBorder="1" applyAlignment="1">
      <alignment vertical="center"/>
    </xf>
    <xf numFmtId="0" fontId="5" fillId="18" borderId="3" xfId="214" applyFont="1" applyFill="1" applyBorder="1" applyAlignment="1">
      <alignment horizontal="center" vertical="center"/>
    </xf>
    <xf numFmtId="0" fontId="5" fillId="18" borderId="0" xfId="214" applyFont="1" applyFill="1" applyBorder="1" applyAlignment="1">
      <alignment vertical="center"/>
    </xf>
    <xf numFmtId="0" fontId="5" fillId="18" borderId="0" xfId="0" applyFont="1" applyFill="1" applyAlignment="1">
      <alignment horizontal="center" vertical="center" wrapText="1"/>
    </xf>
    <xf numFmtId="0" fontId="5" fillId="18" borderId="4" xfId="0" applyFont="1" applyFill="1" applyBorder="1" applyAlignment="1">
      <alignment horizontal="left" vertical="center" wrapText="1"/>
    </xf>
    <xf numFmtId="0" fontId="4" fillId="18" borderId="4" xfId="0" applyFont="1" applyFill="1" applyBorder="1" applyAlignment="1">
      <alignment horizontal="center" vertical="center" wrapText="1"/>
    </xf>
    <xf numFmtId="0" fontId="36" fillId="18" borderId="0" xfId="0" applyFont="1" applyFill="1" applyAlignment="1">
      <alignment vertical="center"/>
    </xf>
    <xf numFmtId="0" fontId="80" fillId="18" borderId="0" xfId="0" applyFont="1" applyFill="1" applyAlignment="1">
      <alignment vertical="center" wrapText="1"/>
    </xf>
    <xf numFmtId="1" fontId="36" fillId="18" borderId="0" xfId="0" applyNumberFormat="1" applyFont="1" applyFill="1" applyAlignment="1" applyProtection="1">
      <alignment vertical="center"/>
      <protection hidden="1"/>
    </xf>
    <xf numFmtId="0" fontId="36" fillId="18" borderId="0" xfId="0" applyFont="1" applyFill="1" applyAlignment="1" applyProtection="1">
      <alignment vertical="center"/>
      <protection hidden="1"/>
    </xf>
    <xf numFmtId="0" fontId="4" fillId="18" borderId="0" xfId="0" applyFont="1" applyFill="1" applyAlignment="1">
      <alignment vertical="center"/>
    </xf>
    <xf numFmtId="0" fontId="5" fillId="0" borderId="5" xfId="0" applyFont="1" applyBorder="1" applyAlignment="1">
      <alignment horizontal="left" vertical="center"/>
    </xf>
    <xf numFmtId="0" fontId="5" fillId="0" borderId="5" xfId="0" applyFont="1" applyBorder="1" applyAlignment="1">
      <alignment horizontal="center" vertical="center"/>
    </xf>
    <xf numFmtId="0" fontId="5" fillId="0" borderId="5" xfId="0" applyFont="1" applyBorder="1" applyAlignment="1">
      <alignment vertical="center"/>
    </xf>
    <xf numFmtId="0" fontId="4" fillId="0" borderId="0" xfId="0" applyFont="1" applyAlignment="1">
      <alignment horizontal="center" vertical="center"/>
    </xf>
    <xf numFmtId="0" fontId="36" fillId="0" borderId="0" xfId="0" applyFont="1" applyAlignment="1">
      <alignment horizontal="left" vertical="center"/>
    </xf>
    <xf numFmtId="10" fontId="36" fillId="0" borderId="0" xfId="0" applyNumberFormat="1" applyFont="1" applyAlignment="1">
      <alignment horizontal="center" vertical="center"/>
    </xf>
    <xf numFmtId="165" fontId="4" fillId="0" borderId="0" xfId="200" applyNumberFormat="1" applyFont="1" applyFill="1" applyBorder="1" applyAlignment="1" applyProtection="1">
      <alignment horizontal="center" vertical="center"/>
    </xf>
    <xf numFmtId="0" fontId="4" fillId="0" borderId="0" xfId="200" applyNumberFormat="1" applyFont="1" applyFill="1" applyBorder="1" applyAlignment="1" applyProtection="1">
      <alignment horizontal="center" vertical="center"/>
    </xf>
    <xf numFmtId="0" fontId="4" fillId="0" borderId="0" xfId="200" applyNumberFormat="1" applyFont="1" applyFill="1" applyBorder="1" applyAlignment="1" applyProtection="1">
      <alignment horizontal="justify" vertical="center" wrapText="1"/>
    </xf>
    <xf numFmtId="0" fontId="4" fillId="0" borderId="0" xfId="200" applyNumberFormat="1" applyFont="1" applyFill="1" applyBorder="1" applyAlignment="1" applyProtection="1">
      <alignment vertical="center"/>
    </xf>
    <xf numFmtId="1" fontId="5" fillId="0" borderId="0" xfId="200" applyNumberFormat="1" applyFont="1" applyFill="1" applyBorder="1" applyAlignment="1" applyProtection="1">
      <alignment vertical="center" wrapText="1"/>
    </xf>
    <xf numFmtId="0" fontId="5" fillId="0" borderId="0" xfId="200" applyNumberFormat="1" applyFont="1" applyFill="1" applyBorder="1" applyAlignment="1" applyProtection="1">
      <alignment vertical="center" wrapText="1"/>
    </xf>
    <xf numFmtId="0" fontId="5" fillId="0" borderId="0" xfId="200" applyNumberFormat="1" applyFont="1" applyFill="1" applyBorder="1" applyAlignment="1" applyProtection="1">
      <alignment horizontal="center" vertical="center" wrapText="1"/>
    </xf>
    <xf numFmtId="0" fontId="4" fillId="0" borderId="0" xfId="206" applyFont="1" applyAlignment="1" applyProtection="1">
      <alignment horizontal="center" vertical="center"/>
      <protection hidden="1"/>
    </xf>
    <xf numFmtId="0" fontId="41" fillId="0" borderId="0" xfId="200" applyNumberFormat="1" applyFont="1" applyFill="1" applyBorder="1" applyAlignment="1" applyProtection="1">
      <alignment horizontal="center" vertical="center" wrapText="1"/>
      <protection hidden="1"/>
    </xf>
    <xf numFmtId="1" fontId="4" fillId="0" borderId="4" xfId="200" applyNumberFormat="1" applyFont="1" applyFill="1" applyBorder="1" applyAlignment="1" applyProtection="1">
      <alignment horizontal="center" vertical="center" wrapText="1"/>
      <protection locked="0"/>
    </xf>
    <xf numFmtId="10" fontId="4" fillId="0" borderId="4" xfId="200" applyNumberFormat="1" applyFont="1" applyFill="1" applyBorder="1" applyAlignment="1" applyProtection="1">
      <alignment horizontal="center" vertical="center" wrapText="1"/>
      <protection locked="0" hidden="1"/>
    </xf>
    <xf numFmtId="2" fontId="4" fillId="0" borderId="4" xfId="200" applyNumberFormat="1" applyFont="1" applyFill="1" applyBorder="1" applyAlignment="1" applyProtection="1">
      <alignment horizontal="center" vertical="center" wrapText="1"/>
      <protection locked="0"/>
    </xf>
    <xf numFmtId="2" fontId="4" fillId="0" borderId="4" xfId="200" applyNumberFormat="1" applyFont="1" applyFill="1" applyBorder="1" applyAlignment="1" applyProtection="1">
      <alignment horizontal="center" vertical="center" wrapText="1"/>
    </xf>
    <xf numFmtId="0" fontId="58" fillId="0" borderId="0" xfId="200" applyNumberFormat="1" applyFont="1" applyFill="1" applyBorder="1" applyAlignment="1" applyProtection="1">
      <alignment vertical="center"/>
    </xf>
    <xf numFmtId="0" fontId="4" fillId="0" borderId="0" xfId="200" applyNumberFormat="1" applyFont="1" applyFill="1" applyBorder="1" applyAlignment="1" applyProtection="1">
      <alignment vertical="center" wrapText="1"/>
    </xf>
    <xf numFmtId="10" fontId="4" fillId="0" borderId="4" xfId="200" applyNumberFormat="1" applyFont="1" applyFill="1" applyBorder="1" applyAlignment="1" applyProtection="1">
      <alignment horizontal="center" vertical="center" wrapText="1"/>
      <protection hidden="1"/>
    </xf>
    <xf numFmtId="1" fontId="4" fillId="0" borderId="4" xfId="0" applyNumberFormat="1" applyFont="1" applyBorder="1" applyAlignment="1">
      <alignment horizontal="center" vertical="center" wrapText="1"/>
    </xf>
    <xf numFmtId="165" fontId="4" fillId="12" borderId="0" xfId="0" applyNumberFormat="1" applyFont="1" applyFill="1" applyAlignment="1">
      <alignment horizontal="center" vertical="center" wrapText="1"/>
    </xf>
    <xf numFmtId="0" fontId="4" fillId="12" borderId="0" xfId="0" applyFont="1" applyFill="1" applyAlignment="1">
      <alignment horizontal="center" vertical="center" wrapText="1"/>
    </xf>
    <xf numFmtId="2" fontId="4" fillId="0" borderId="0" xfId="200" applyNumberFormat="1" applyFont="1" applyFill="1" applyBorder="1" applyAlignment="1" applyProtection="1">
      <alignment horizontal="right" vertical="center"/>
    </xf>
    <xf numFmtId="2" fontId="5" fillId="0" borderId="0" xfId="200" applyNumberFormat="1" applyFont="1" applyFill="1" applyBorder="1" applyAlignment="1" applyProtection="1">
      <alignment horizontal="center" vertical="center"/>
    </xf>
    <xf numFmtId="0" fontId="4" fillId="0" borderId="0" xfId="0" applyFont="1" applyAlignment="1">
      <alignment horizontal="center" vertical="center" wrapText="1"/>
    </xf>
    <xf numFmtId="0" fontId="5" fillId="0" borderId="0" xfId="0" applyFont="1" applyAlignment="1">
      <alignment horizontal="center" vertical="center"/>
    </xf>
    <xf numFmtId="2" fontId="4" fillId="0" borderId="0" xfId="200" applyNumberFormat="1" applyFont="1" applyFill="1" applyBorder="1" applyAlignment="1" applyProtection="1">
      <alignment horizontal="center" vertical="center"/>
    </xf>
    <xf numFmtId="0" fontId="5" fillId="0" borderId="0" xfId="0" applyFont="1" applyAlignment="1">
      <alignment vertical="center"/>
    </xf>
    <xf numFmtId="178" fontId="5" fillId="0" borderId="0" xfId="0" applyNumberFormat="1" applyFont="1" applyAlignment="1" applyProtection="1">
      <alignment horizontal="justify" vertical="center"/>
      <protection hidden="1"/>
    </xf>
    <xf numFmtId="14" fontId="4" fillId="0" borderId="0" xfId="0" applyNumberFormat="1" applyFont="1" applyAlignment="1">
      <alignment horizontal="center" vertical="center"/>
    </xf>
    <xf numFmtId="165" fontId="5" fillId="0" borderId="0" xfId="212" applyNumberFormat="1" applyFont="1" applyFill="1" applyBorder="1" applyAlignment="1" applyProtection="1">
      <alignment horizontal="center" vertical="center" wrapText="1"/>
      <protection hidden="1"/>
    </xf>
    <xf numFmtId="0" fontId="5" fillId="0" borderId="0" xfId="212" applyNumberFormat="1" applyFont="1" applyFill="1" applyBorder="1" applyAlignment="1" applyProtection="1">
      <alignment horizontal="center" vertical="center" wrapText="1"/>
      <protection hidden="1"/>
    </xf>
    <xf numFmtId="0" fontId="4" fillId="0" borderId="0" xfId="202" applyNumberFormat="1" applyFont="1" applyFill="1" applyBorder="1" applyAlignment="1" applyProtection="1">
      <alignment horizontal="justify" vertical="center" wrapText="1"/>
      <protection hidden="1"/>
    </xf>
    <xf numFmtId="179" fontId="4" fillId="0" borderId="0" xfId="11" applyNumberFormat="1" applyFont="1" applyFill="1" applyBorder="1" applyAlignment="1" applyProtection="1">
      <alignment horizontal="center" vertical="center" wrapText="1"/>
      <protection hidden="1"/>
    </xf>
    <xf numFmtId="0" fontId="4" fillId="0" borderId="0" xfId="202" applyNumberFormat="1" applyFont="1" applyFill="1" applyBorder="1" applyAlignment="1" applyProtection="1">
      <alignment horizontal="center" vertical="center"/>
      <protection hidden="1"/>
    </xf>
    <xf numFmtId="2" fontId="4" fillId="0" borderId="0" xfId="200" applyNumberFormat="1" applyFont="1" applyFill="1" applyBorder="1" applyAlignment="1" applyProtection="1">
      <alignment horizontal="right" vertical="center"/>
      <protection hidden="1"/>
    </xf>
    <xf numFmtId="2" fontId="4" fillId="0" borderId="0" xfId="200" applyNumberFormat="1" applyFont="1" applyFill="1" applyBorder="1" applyAlignment="1" applyProtection="1">
      <alignment horizontal="center" vertical="center"/>
      <protection hidden="1"/>
    </xf>
    <xf numFmtId="2" fontId="36" fillId="0" borderId="0" xfId="200" applyNumberFormat="1" applyFont="1" applyFill="1" applyBorder="1" applyAlignment="1" applyProtection="1">
      <alignment horizontal="right" vertical="center"/>
      <protection hidden="1"/>
    </xf>
    <xf numFmtId="4" fontId="36" fillId="0" borderId="0" xfId="200" applyNumberFormat="1" applyFont="1" applyFill="1" applyBorder="1" applyAlignment="1" applyProtection="1">
      <alignment vertical="center"/>
      <protection hidden="1"/>
    </xf>
    <xf numFmtId="2" fontId="41" fillId="0" borderId="0" xfId="200" applyNumberFormat="1" applyFont="1" applyFill="1" applyBorder="1" applyAlignment="1" applyProtection="1">
      <alignment horizontal="right" vertical="center"/>
      <protection hidden="1"/>
    </xf>
    <xf numFmtId="165" fontId="36" fillId="0" borderId="0" xfId="200" applyNumberFormat="1" applyFont="1" applyFill="1" applyBorder="1" applyAlignment="1" applyProtection="1">
      <alignment horizontal="center" vertical="center"/>
      <protection hidden="1"/>
    </xf>
    <xf numFmtId="0" fontId="36" fillId="0" borderId="0" xfId="200" applyNumberFormat="1" applyFont="1" applyFill="1" applyBorder="1" applyAlignment="1" applyProtection="1">
      <alignment horizontal="center" vertical="center"/>
      <protection hidden="1"/>
    </xf>
    <xf numFmtId="4" fontId="36" fillId="0" borderId="0" xfId="200" applyNumberFormat="1" applyFont="1" applyFill="1" applyBorder="1" applyAlignment="1" applyProtection="1">
      <alignment horizontal="center" vertical="center"/>
      <protection hidden="1"/>
    </xf>
    <xf numFmtId="0" fontId="41" fillId="0" borderId="0" xfId="200" applyNumberFormat="1" applyFont="1" applyFill="1" applyBorder="1" applyAlignment="1" applyProtection="1">
      <alignment horizontal="justify" vertical="center" wrapText="1"/>
      <protection hidden="1"/>
    </xf>
    <xf numFmtId="165" fontId="4" fillId="0" borderId="0" xfId="200" applyNumberFormat="1" applyFont="1" applyFill="1" applyBorder="1" applyAlignment="1" applyProtection="1">
      <alignment horizontal="center" vertical="center"/>
      <protection hidden="1"/>
    </xf>
    <xf numFmtId="0" fontId="4" fillId="0" borderId="0" xfId="200" applyNumberFormat="1" applyFont="1" applyFill="1" applyBorder="1" applyAlignment="1" applyProtection="1">
      <alignment horizontal="center" vertical="center"/>
      <protection hidden="1"/>
    </xf>
    <xf numFmtId="0" fontId="4" fillId="0" borderId="0" xfId="200" applyNumberFormat="1" applyFont="1" applyFill="1" applyBorder="1" applyAlignment="1" applyProtection="1">
      <alignment horizontal="justify" vertical="center" wrapText="1"/>
      <protection hidden="1"/>
    </xf>
    <xf numFmtId="0" fontId="5" fillId="0" borderId="5" xfId="0" applyFont="1" applyBorder="1" applyAlignment="1" applyProtection="1">
      <alignment vertical="center"/>
      <protection hidden="1"/>
    </xf>
    <xf numFmtId="0" fontId="19" fillId="0" borderId="0" xfId="203" applyNumberFormat="1" applyFont="1" applyFill="1" applyBorder="1" applyAlignment="1" applyProtection="1">
      <alignment vertical="center"/>
      <protection hidden="1"/>
    </xf>
    <xf numFmtId="0" fontId="4" fillId="0" borderId="0" xfId="200" applyNumberFormat="1" applyFont="1" applyFill="1" applyBorder="1" applyAlignment="1" applyProtection="1">
      <alignment vertical="center" wrapText="1"/>
      <protection hidden="1"/>
    </xf>
    <xf numFmtId="1" fontId="5" fillId="14" borderId="4" xfId="0" applyNumberFormat="1" applyFont="1" applyFill="1" applyBorder="1" applyAlignment="1">
      <alignment horizontal="center" vertical="center" wrapText="1"/>
    </xf>
    <xf numFmtId="0" fontId="5" fillId="14" borderId="4" xfId="0" applyFont="1" applyFill="1" applyBorder="1" applyAlignment="1">
      <alignment horizontal="center" vertical="center" wrapText="1"/>
    </xf>
    <xf numFmtId="0" fontId="4" fillId="10" borderId="0" xfId="203" applyNumberFormat="1" applyFont="1" applyFill="1" applyBorder="1" applyAlignment="1" applyProtection="1">
      <alignment vertical="center" wrapText="1"/>
      <protection hidden="1"/>
    </xf>
    <xf numFmtId="0" fontId="5" fillId="0" borderId="0" xfId="203" applyFont="1" applyAlignment="1" applyProtection="1">
      <alignment horizontal="center" vertical="center" wrapText="1"/>
      <protection hidden="1"/>
    </xf>
    <xf numFmtId="0" fontId="4" fillId="0" borderId="0" xfId="203" applyNumberFormat="1" applyFont="1" applyFill="1" applyBorder="1" applyAlignment="1" applyProtection="1">
      <alignment vertical="center" wrapText="1"/>
      <protection hidden="1"/>
    </xf>
    <xf numFmtId="0" fontId="4" fillId="0" borderId="4" xfId="203" applyNumberFormat="1" applyFont="1" applyFill="1" applyBorder="1" applyAlignment="1" applyProtection="1">
      <alignment vertical="center" wrapText="1"/>
      <protection hidden="1"/>
    </xf>
    <xf numFmtId="14" fontId="4" fillId="0" borderId="0" xfId="0" applyNumberFormat="1" applyFont="1" applyAlignment="1" applyProtection="1">
      <alignment horizontal="left" vertical="center"/>
      <protection hidden="1"/>
    </xf>
    <xf numFmtId="0" fontId="4" fillId="0" borderId="0" xfId="203" applyNumberFormat="1" applyFont="1" applyFill="1" applyBorder="1" applyAlignment="1" applyProtection="1">
      <alignment vertical="center"/>
      <protection hidden="1"/>
    </xf>
    <xf numFmtId="1" fontId="5" fillId="14" borderId="4" xfId="200" applyNumberFormat="1" applyFont="1" applyFill="1" applyBorder="1" applyAlignment="1" applyProtection="1">
      <alignment horizontal="center" vertical="center" wrapText="1"/>
    </xf>
    <xf numFmtId="0" fontId="5" fillId="14" borderId="4" xfId="200" applyNumberFormat="1" applyFont="1" applyFill="1" applyBorder="1" applyAlignment="1" applyProtection="1">
      <alignment horizontal="center" vertical="center" wrapText="1"/>
    </xf>
    <xf numFmtId="165" fontId="5" fillId="14" borderId="4" xfId="200" applyNumberFormat="1" applyFont="1" applyFill="1" applyBorder="1" applyAlignment="1" applyProtection="1">
      <alignment horizontal="center" vertical="center" wrapText="1"/>
    </xf>
    <xf numFmtId="0" fontId="5" fillId="14" borderId="4" xfId="200" applyNumberFormat="1" applyFont="1" applyFill="1" applyBorder="1" applyAlignment="1" applyProtection="1">
      <alignment horizontal="center" vertical="center"/>
    </xf>
    <xf numFmtId="0" fontId="70" fillId="10" borderId="15" xfId="0" applyFont="1" applyFill="1" applyBorder="1" applyAlignment="1">
      <alignment horizontal="center" vertical="center" wrapText="1"/>
    </xf>
    <xf numFmtId="165" fontId="4" fillId="0" borderId="4" xfId="0" applyNumberFormat="1" applyFont="1" applyBorder="1" applyAlignment="1">
      <alignment horizontal="center" vertical="center" wrapText="1"/>
    </xf>
    <xf numFmtId="1" fontId="85" fillId="0" borderId="4" xfId="200" applyNumberFormat="1" applyFont="1" applyFill="1" applyBorder="1" applyAlignment="1" applyProtection="1">
      <alignment horizontal="center" vertical="center"/>
      <protection locked="0"/>
    </xf>
    <xf numFmtId="9" fontId="85" fillId="0" borderId="4" xfId="0" applyNumberFormat="1" applyFont="1" applyBorder="1" applyAlignment="1">
      <alignment horizontal="center" vertical="center"/>
    </xf>
    <xf numFmtId="10" fontId="85" fillId="0" borderId="4" xfId="200" applyNumberFormat="1" applyFont="1" applyFill="1" applyBorder="1" applyAlignment="1" applyProtection="1">
      <alignment horizontal="center" vertical="center"/>
      <protection locked="0" hidden="1"/>
    </xf>
    <xf numFmtId="0" fontId="85" fillId="0" borderId="4" xfId="201" applyNumberFormat="1" applyFont="1" applyFill="1" applyBorder="1" applyAlignment="1" applyProtection="1">
      <alignment horizontal="justify" vertical="center" wrapText="1"/>
    </xf>
    <xf numFmtId="179" fontId="85" fillId="0" borderId="4" xfId="70" applyNumberFormat="1" applyFont="1" applyBorder="1" applyAlignment="1">
      <alignment horizontal="center" vertical="center" wrapText="1"/>
    </xf>
    <xf numFmtId="0" fontId="85" fillId="0" borderId="4" xfId="201" applyNumberFormat="1" applyFont="1" applyFill="1" applyBorder="1" applyAlignment="1" applyProtection="1">
      <alignment horizontal="center" vertical="center"/>
    </xf>
    <xf numFmtId="1" fontId="85" fillId="0" borderId="4" xfId="200" applyNumberFormat="1" applyFont="1" applyFill="1" applyBorder="1" applyAlignment="1" applyProtection="1">
      <alignment horizontal="right" vertical="center"/>
      <protection locked="0"/>
    </xf>
    <xf numFmtId="2" fontId="85" fillId="0" borderId="4" xfId="200" applyNumberFormat="1" applyFont="1" applyFill="1" applyBorder="1" applyAlignment="1" applyProtection="1">
      <alignment horizontal="right" vertical="center"/>
    </xf>
    <xf numFmtId="2" fontId="85" fillId="0" borderId="4" xfId="200" applyNumberFormat="1" applyFont="1" applyFill="1" applyBorder="1" applyAlignment="1" applyProtection="1">
      <alignment vertical="center"/>
    </xf>
    <xf numFmtId="2" fontId="5" fillId="12" borderId="4" xfId="200" applyNumberFormat="1" applyFont="1" applyFill="1" applyBorder="1" applyAlignment="1" applyProtection="1">
      <alignment horizontal="right" vertical="center"/>
    </xf>
    <xf numFmtId="0" fontId="36" fillId="12" borderId="4" xfId="0" applyFont="1" applyFill="1" applyBorder="1" applyAlignment="1">
      <alignment vertical="center"/>
    </xf>
    <xf numFmtId="0" fontId="81" fillId="0" borderId="0" xfId="0" applyFont="1" applyAlignment="1">
      <alignment vertical="center"/>
    </xf>
    <xf numFmtId="2" fontId="5" fillId="12" borderId="4" xfId="200" applyNumberFormat="1" applyFont="1" applyFill="1" applyBorder="1" applyAlignment="1" applyProtection="1">
      <alignment vertical="center"/>
    </xf>
    <xf numFmtId="0" fontId="5" fillId="18" borderId="0" xfId="203" applyFont="1" applyFill="1" applyAlignment="1" applyProtection="1">
      <alignment vertical="center"/>
      <protection hidden="1"/>
    </xf>
    <xf numFmtId="0" fontId="4" fillId="18" borderId="0" xfId="203" applyFont="1" applyFill="1" applyAlignment="1" applyProtection="1">
      <alignment vertical="center" wrapText="1"/>
      <protection hidden="1"/>
    </xf>
    <xf numFmtId="0" fontId="4" fillId="18" borderId="0" xfId="203" applyFont="1" applyFill="1" applyAlignment="1" applyProtection="1">
      <alignment vertical="center"/>
      <protection hidden="1"/>
    </xf>
    <xf numFmtId="0" fontId="19" fillId="18" borderId="0" xfId="203" applyNumberFormat="1" applyFont="1" applyFill="1" applyBorder="1" applyAlignment="1" applyProtection="1">
      <alignment vertical="center"/>
      <protection hidden="1"/>
    </xf>
    <xf numFmtId="0" fontId="41" fillId="18" borderId="0" xfId="0" applyFont="1" applyFill="1" applyAlignment="1" applyProtection="1">
      <alignment vertical="center"/>
      <protection hidden="1"/>
    </xf>
    <xf numFmtId="0" fontId="4" fillId="18" borderId="0" xfId="0" applyFont="1" applyFill="1" applyAlignment="1" applyProtection="1">
      <alignment vertical="center"/>
      <protection hidden="1"/>
    </xf>
    <xf numFmtId="0" fontId="4" fillId="18" borderId="0" xfId="205" applyFont="1" applyFill="1" applyAlignment="1" applyProtection="1">
      <alignment vertical="center"/>
      <protection hidden="1"/>
    </xf>
    <xf numFmtId="0" fontId="4" fillId="18" borderId="0" xfId="205" applyFont="1" applyFill="1" applyAlignment="1" applyProtection="1">
      <alignment horizontal="left" vertical="center"/>
      <protection hidden="1"/>
    </xf>
    <xf numFmtId="0" fontId="36" fillId="18" borderId="0" xfId="0" applyFont="1" applyFill="1" applyAlignment="1" applyProtection="1">
      <alignment horizontal="left" vertical="center"/>
      <protection hidden="1"/>
    </xf>
    <xf numFmtId="10" fontId="36" fillId="18" borderId="0" xfId="0" applyNumberFormat="1" applyFont="1" applyFill="1" applyAlignment="1" applyProtection="1">
      <alignment horizontal="center" vertical="center"/>
      <protection hidden="1"/>
    </xf>
    <xf numFmtId="0" fontId="41" fillId="0" borderId="0" xfId="0" applyFont="1" applyAlignment="1">
      <alignment horizontal="center" vertical="center"/>
    </xf>
    <xf numFmtId="0" fontId="4" fillId="0" borderId="0" xfId="206" applyFont="1" applyAlignment="1">
      <alignment horizontal="left" vertical="center"/>
    </xf>
    <xf numFmtId="0" fontId="4" fillId="17" borderId="44" xfId="0" applyFont="1" applyFill="1" applyBorder="1" applyAlignment="1">
      <alignment horizontal="center" vertical="center"/>
    </xf>
    <xf numFmtId="10" fontId="5" fillId="0" borderId="5" xfId="0" applyNumberFormat="1" applyFont="1" applyBorder="1" applyAlignment="1">
      <alignment horizontal="center" vertical="center"/>
    </xf>
    <xf numFmtId="0" fontId="4" fillId="0" borderId="5" xfId="0" applyFont="1" applyBorder="1" applyAlignment="1">
      <alignment vertical="center"/>
    </xf>
    <xf numFmtId="0" fontId="5" fillId="0" borderId="5" xfId="0" applyFont="1" applyBorder="1" applyAlignment="1">
      <alignment horizontal="right" vertical="center"/>
    </xf>
    <xf numFmtId="0" fontId="41" fillId="0" borderId="0" xfId="0" applyFont="1" applyAlignment="1">
      <alignment horizontal="left" vertical="center"/>
    </xf>
    <xf numFmtId="0" fontId="4" fillId="5" borderId="0" xfId="0" applyFont="1" applyFill="1" applyAlignment="1">
      <alignment horizontal="left" vertical="center"/>
    </xf>
    <xf numFmtId="0" fontId="4" fillId="5" borderId="0" xfId="0" applyFont="1" applyFill="1" applyAlignment="1">
      <alignment vertical="center"/>
    </xf>
    <xf numFmtId="0" fontId="4" fillId="0" borderId="0" xfId="0" applyFont="1" applyAlignment="1">
      <alignment horizontal="left" vertical="center"/>
    </xf>
    <xf numFmtId="10" fontId="4" fillId="0" borderId="0" xfId="0" applyNumberFormat="1" applyFont="1" applyAlignment="1">
      <alignment horizontal="center" vertical="center"/>
    </xf>
    <xf numFmtId="1" fontId="4" fillId="5" borderId="0" xfId="0" applyNumberFormat="1" applyFont="1" applyFill="1" applyAlignment="1">
      <alignment vertical="center"/>
    </xf>
    <xf numFmtId="1" fontId="4" fillId="0" borderId="0" xfId="0" applyNumberFormat="1" applyFont="1" applyAlignment="1">
      <alignment vertical="center"/>
    </xf>
    <xf numFmtId="10" fontId="5" fillId="0" borderId="0" xfId="206" applyNumberFormat="1" applyFont="1" applyAlignment="1" applyProtection="1">
      <alignment horizontal="center" vertical="center"/>
      <protection hidden="1"/>
    </xf>
    <xf numFmtId="10" fontId="5" fillId="0" borderId="0" xfId="0" applyNumberFormat="1" applyFont="1" applyAlignment="1">
      <alignment horizontal="center" vertical="center"/>
    </xf>
    <xf numFmtId="2" fontId="4" fillId="0" borderId="0" xfId="0" applyNumberFormat="1" applyFont="1" applyAlignment="1">
      <alignment horizontal="center" vertical="center"/>
    </xf>
    <xf numFmtId="10" fontId="4" fillId="0" borderId="0" xfId="206" applyNumberFormat="1" applyFont="1" applyAlignment="1" applyProtection="1">
      <alignment horizontal="center" vertical="center"/>
      <protection hidden="1"/>
    </xf>
    <xf numFmtId="2" fontId="5" fillId="0" borderId="0" xfId="0" applyNumberFormat="1" applyFont="1" applyAlignment="1">
      <alignment horizontal="center" vertical="center"/>
    </xf>
    <xf numFmtId="180" fontId="4" fillId="0" borderId="0" xfId="0" applyNumberFormat="1" applyFont="1" applyAlignment="1">
      <alignment horizontal="center" vertical="center"/>
    </xf>
    <xf numFmtId="15" fontId="4" fillId="0" borderId="0" xfId="0" applyNumberFormat="1" applyFont="1" applyAlignment="1">
      <alignment vertical="center"/>
    </xf>
    <xf numFmtId="0" fontId="41" fillId="0" borderId="0" xfId="0" applyFont="1" applyAlignment="1">
      <alignment horizontal="left" vertical="center" wrapText="1"/>
    </xf>
    <xf numFmtId="0" fontId="36" fillId="0" borderId="0" xfId="0" applyFont="1" applyAlignment="1">
      <alignment horizontal="center" vertical="center" wrapText="1"/>
    </xf>
    <xf numFmtId="0" fontId="36" fillId="0" borderId="0" xfId="0" applyFont="1" applyAlignment="1">
      <alignment vertical="center" wrapText="1"/>
    </xf>
    <xf numFmtId="0" fontId="4" fillId="0" borderId="0" xfId="0" applyFont="1" applyAlignment="1">
      <alignment horizontal="justify" vertical="center" wrapText="1"/>
    </xf>
    <xf numFmtId="10" fontId="4" fillId="0" borderId="0" xfId="0" applyNumberFormat="1" applyFont="1" applyAlignment="1">
      <alignment horizontal="center" vertical="center" wrapText="1"/>
    </xf>
    <xf numFmtId="10" fontId="5" fillId="14" borderId="4" xfId="0" applyNumberFormat="1" applyFont="1" applyFill="1" applyBorder="1" applyAlignment="1">
      <alignment horizontal="center" vertical="center" wrapText="1"/>
    </xf>
    <xf numFmtId="0" fontId="5" fillId="14" borderId="23" xfId="0" applyFont="1" applyFill="1" applyBorder="1" applyAlignment="1">
      <alignment horizontal="center" vertical="center"/>
    </xf>
    <xf numFmtId="0" fontId="5" fillId="14" borderId="15" xfId="0" applyFont="1" applyFill="1" applyBorder="1" applyAlignment="1">
      <alignment horizontal="center" vertical="center"/>
    </xf>
    <xf numFmtId="0" fontId="4" fillId="14" borderId="36" xfId="0" applyFont="1" applyFill="1" applyBorder="1" applyAlignment="1">
      <alignment horizontal="center" vertical="center"/>
    </xf>
    <xf numFmtId="0" fontId="5" fillId="0" borderId="4" xfId="0" applyFont="1" applyBorder="1" applyAlignment="1">
      <alignment horizontal="left" vertical="center" wrapText="1"/>
    </xf>
    <xf numFmtId="10" fontId="5" fillId="0" borderId="4" xfId="0" applyNumberFormat="1" applyFont="1" applyBorder="1" applyAlignment="1">
      <alignment horizontal="center" vertical="center" wrapText="1"/>
    </xf>
    <xf numFmtId="0" fontId="5" fillId="0" borderId="4" xfId="0" applyFont="1" applyBorder="1" applyAlignment="1">
      <alignment horizontal="center" vertical="center" wrapText="1"/>
    </xf>
    <xf numFmtId="164" fontId="4" fillId="0" borderId="4" xfId="0" applyNumberFormat="1" applyFont="1" applyBorder="1" applyAlignment="1">
      <alignment horizontal="left" vertical="center" wrapText="1"/>
    </xf>
    <xf numFmtId="164" fontId="4" fillId="0" borderId="4" xfId="0" applyNumberFormat="1" applyFont="1" applyBorder="1" applyAlignment="1">
      <alignment horizontal="center" vertical="center" wrapText="1"/>
    </xf>
    <xf numFmtId="0" fontId="4" fillId="0" borderId="4" xfId="0" applyFont="1" applyBorder="1" applyAlignment="1">
      <alignment horizontal="center" vertical="center" wrapText="1"/>
    </xf>
    <xf numFmtId="0" fontId="5" fillId="0" borderId="4" xfId="214" applyFont="1" applyFill="1" applyBorder="1" applyAlignment="1">
      <alignment horizontal="left" vertical="center" wrapText="1"/>
    </xf>
    <xf numFmtId="0" fontId="5" fillId="16" borderId="4" xfId="0" applyFont="1" applyFill="1" applyBorder="1" applyAlignment="1">
      <alignment horizontal="left" vertical="center" wrapText="1"/>
    </xf>
    <xf numFmtId="0" fontId="5" fillId="16" borderId="4" xfId="0" applyFont="1" applyFill="1" applyBorder="1" applyAlignment="1">
      <alignment horizontal="center" vertical="center" wrapText="1"/>
    </xf>
    <xf numFmtId="164" fontId="4" fillId="16" borderId="4" xfId="0" applyNumberFormat="1" applyFont="1" applyFill="1" applyBorder="1" applyAlignment="1">
      <alignment horizontal="left" vertical="center" wrapText="1"/>
    </xf>
    <xf numFmtId="164" fontId="4" fillId="16" borderId="4" xfId="0" applyNumberFormat="1" applyFont="1" applyFill="1" applyBorder="1" applyAlignment="1">
      <alignment horizontal="center" vertical="center" wrapText="1"/>
    </xf>
    <xf numFmtId="1" fontId="4" fillId="0" borderId="4" xfId="200" applyNumberFormat="1" applyFont="1" applyFill="1" applyBorder="1" applyAlignment="1" applyProtection="1">
      <alignment horizontal="center" vertical="center" wrapText="1"/>
      <protection locked="0" hidden="1"/>
    </xf>
    <xf numFmtId="0" fontId="4" fillId="0" borderId="4" xfId="222" applyNumberFormat="1" applyFont="1" applyBorder="1" applyAlignment="1">
      <alignment horizontal="center" vertical="center" wrapText="1"/>
    </xf>
    <xf numFmtId="9" fontId="4" fillId="0" borderId="4" xfId="200" applyNumberFormat="1" applyFont="1" applyFill="1" applyBorder="1" applyAlignment="1" applyProtection="1">
      <alignment horizontal="center" vertical="center" wrapText="1"/>
      <protection locked="0" hidden="1"/>
    </xf>
    <xf numFmtId="2" fontId="4" fillId="0" borderId="4" xfId="200" applyNumberFormat="1" applyFont="1" applyFill="1" applyBorder="1" applyAlignment="1" applyProtection="1">
      <alignment horizontal="center" vertical="center" wrapText="1"/>
      <protection locked="0" hidden="1"/>
    </xf>
    <xf numFmtId="2" fontId="58" fillId="0" borderId="4" xfId="0" applyNumberFormat="1" applyFont="1" applyBorder="1" applyAlignment="1">
      <alignment horizontal="center" vertical="center" wrapText="1"/>
    </xf>
    <xf numFmtId="0" fontId="4" fillId="6" borderId="35" xfId="0" applyFont="1" applyFill="1" applyBorder="1" applyAlignment="1">
      <alignment horizontal="center" vertical="center" wrapText="1"/>
    </xf>
    <xf numFmtId="0" fontId="4" fillId="6" borderId="5" xfId="0" applyFont="1" applyFill="1" applyBorder="1" applyAlignment="1">
      <alignment horizontal="center" vertical="center" wrapText="1"/>
    </xf>
    <xf numFmtId="164" fontId="5" fillId="6" borderId="13" xfId="11" applyFont="1" applyFill="1" applyBorder="1" applyAlignment="1" applyProtection="1">
      <alignment horizontal="center" vertical="center"/>
    </xf>
    <xf numFmtId="164" fontId="4" fillId="6" borderId="13" xfId="11" applyFont="1" applyFill="1" applyBorder="1" applyAlignment="1" applyProtection="1">
      <alignment horizontal="center" vertical="center"/>
    </xf>
    <xf numFmtId="43" fontId="36" fillId="0" borderId="0" xfId="0" applyNumberFormat="1" applyFont="1" applyAlignment="1">
      <alignment vertical="center"/>
    </xf>
    <xf numFmtId="0" fontId="4" fillId="0" borderId="23" xfId="211" applyNumberFormat="1" applyFont="1" applyFill="1" applyBorder="1" applyAlignment="1" applyProtection="1">
      <alignment horizontal="center" vertical="center"/>
    </xf>
    <xf numFmtId="0" fontId="4" fillId="0" borderId="3" xfId="211" applyNumberFormat="1" applyFont="1" applyFill="1" applyBorder="1" applyAlignment="1" applyProtection="1">
      <alignment horizontal="center" vertical="center"/>
    </xf>
    <xf numFmtId="164" fontId="4" fillId="0" borderId="4" xfId="11" applyFont="1" applyFill="1" applyBorder="1" applyAlignment="1" applyProtection="1">
      <alignment horizontal="center" vertical="center"/>
    </xf>
    <xf numFmtId="0" fontId="4" fillId="0" borderId="36" xfId="0" applyFont="1" applyBorder="1" applyAlignment="1">
      <alignment horizontal="center" vertical="center"/>
    </xf>
    <xf numFmtId="0" fontId="4" fillId="7" borderId="37" xfId="211" applyNumberFormat="1" applyFont="1" applyFill="1" applyBorder="1" applyAlignment="1" applyProtection="1">
      <alignment horizontal="center" vertical="center"/>
    </xf>
    <xf numFmtId="0" fontId="4" fillId="7" borderId="38" xfId="211" applyNumberFormat="1" applyFont="1" applyFill="1" applyBorder="1" applyAlignment="1" applyProtection="1">
      <alignment horizontal="center" vertical="center"/>
    </xf>
    <xf numFmtId="164" fontId="5" fillId="7" borderId="4" xfId="11" applyFont="1" applyFill="1" applyBorder="1" applyAlignment="1" applyProtection="1">
      <alignment horizontal="center" vertical="center"/>
    </xf>
    <xf numFmtId="0" fontId="4" fillId="7" borderId="4" xfId="0" applyFont="1" applyFill="1" applyBorder="1" applyAlignment="1">
      <alignment horizontal="center" vertical="center"/>
    </xf>
    <xf numFmtId="2" fontId="5" fillId="0" borderId="0" xfId="0" applyNumberFormat="1" applyFont="1" applyAlignment="1">
      <alignment vertical="center"/>
    </xf>
    <xf numFmtId="0" fontId="4" fillId="0" borderId="0" xfId="0" applyFont="1" applyAlignment="1">
      <alignment horizontal="right" vertical="center"/>
    </xf>
    <xf numFmtId="0" fontId="4" fillId="7" borderId="0" xfId="211" applyNumberFormat="1" applyFont="1" applyFill="1" applyBorder="1" applyAlignment="1" applyProtection="1">
      <alignment horizontal="center" vertical="center"/>
    </xf>
    <xf numFmtId="164" fontId="4" fillId="7" borderId="4" xfId="11" applyFont="1" applyFill="1" applyBorder="1" applyAlignment="1" applyProtection="1">
      <alignment horizontal="center" vertical="center"/>
    </xf>
    <xf numFmtId="0" fontId="5" fillId="0" borderId="0" xfId="0" applyFont="1" applyAlignment="1">
      <alignment horizontal="left" vertical="center"/>
    </xf>
    <xf numFmtId="0" fontId="5" fillId="0" borderId="0" xfId="0" applyFont="1" applyAlignment="1">
      <alignment horizontal="justify" vertical="center"/>
    </xf>
    <xf numFmtId="178" fontId="5" fillId="0" borderId="0" xfId="0" applyNumberFormat="1" applyFont="1" applyAlignment="1">
      <alignment vertical="center"/>
    </xf>
    <xf numFmtId="0" fontId="41" fillId="0" borderId="0" xfId="0" applyFont="1" applyAlignment="1" applyProtection="1">
      <alignment horizontal="right" vertical="center"/>
      <protection hidden="1"/>
    </xf>
    <xf numFmtId="0" fontId="41" fillId="0" borderId="0" xfId="0" applyFont="1" applyAlignment="1" applyProtection="1">
      <alignment horizontal="left" vertical="center"/>
      <protection hidden="1"/>
    </xf>
    <xf numFmtId="10" fontId="41" fillId="0" borderId="0" xfId="0" applyNumberFormat="1" applyFont="1" applyAlignment="1" applyProtection="1">
      <alignment horizontal="center" vertical="center"/>
      <protection hidden="1"/>
    </xf>
    <xf numFmtId="0" fontId="41" fillId="0" borderId="0" xfId="206" applyFont="1" applyAlignment="1" applyProtection="1">
      <alignment vertical="center"/>
      <protection hidden="1"/>
    </xf>
    <xf numFmtId="10" fontId="41" fillId="0" borderId="0" xfId="206" applyNumberFormat="1" applyFont="1" applyAlignment="1" applyProtection="1">
      <alignment horizontal="center" vertical="center"/>
      <protection hidden="1"/>
    </xf>
    <xf numFmtId="0" fontId="41" fillId="0" borderId="0" xfId="206" applyFont="1" applyAlignment="1" applyProtection="1">
      <alignment horizontal="center" vertical="center"/>
      <protection hidden="1"/>
    </xf>
    <xf numFmtId="10" fontId="36" fillId="0" borderId="0" xfId="206" applyNumberFormat="1" applyFont="1" applyAlignment="1" applyProtection="1">
      <alignment horizontal="center" vertical="center"/>
      <protection hidden="1"/>
    </xf>
    <xf numFmtId="180" fontId="4" fillId="0" borderId="0" xfId="0" applyNumberFormat="1" applyFont="1" applyAlignment="1">
      <alignment vertical="center"/>
    </xf>
    <xf numFmtId="0" fontId="36" fillId="0" borderId="0" xfId="206" applyFont="1" applyAlignment="1" applyProtection="1">
      <alignment horizontal="center" vertical="center"/>
      <protection hidden="1"/>
    </xf>
    <xf numFmtId="0" fontId="36" fillId="0" borderId="0" xfId="0" applyFont="1" applyAlignment="1" applyProtection="1">
      <alignment horizontal="justify" vertical="center" wrapText="1"/>
      <protection hidden="1"/>
    </xf>
    <xf numFmtId="10" fontId="41" fillId="0" borderId="0" xfId="0" applyNumberFormat="1" applyFont="1" applyAlignment="1" applyProtection="1">
      <alignment horizontal="center" vertical="center" wrapText="1"/>
      <protection hidden="1"/>
    </xf>
    <xf numFmtId="0" fontId="41" fillId="0" borderId="0" xfId="0" applyFont="1" applyAlignment="1" applyProtection="1">
      <alignment vertical="center" wrapText="1"/>
      <protection hidden="1"/>
    </xf>
    <xf numFmtId="0" fontId="4" fillId="0" borderId="0" xfId="0" applyFont="1" applyAlignment="1" applyProtection="1">
      <alignment horizontal="center" vertical="center" wrapText="1"/>
      <protection hidden="1"/>
    </xf>
    <xf numFmtId="165" fontId="41" fillId="0" borderId="0" xfId="211" applyNumberFormat="1" applyFont="1" applyFill="1" applyBorder="1" applyAlignment="1" applyProtection="1">
      <alignment horizontal="center" vertical="center" wrapText="1"/>
      <protection hidden="1"/>
    </xf>
    <xf numFmtId="10" fontId="41" fillId="0" borderId="0" xfId="211" applyNumberFormat="1" applyFont="1" applyFill="1" applyBorder="1" applyAlignment="1" applyProtection="1">
      <alignment horizontal="center" vertical="center" wrapText="1"/>
      <protection hidden="1"/>
    </xf>
    <xf numFmtId="0" fontId="41" fillId="0" borderId="0" xfId="211" applyFont="1" applyFill="1" applyBorder="1" applyAlignment="1" applyProtection="1">
      <alignment vertical="center"/>
      <protection hidden="1"/>
    </xf>
    <xf numFmtId="0" fontId="36" fillId="0" borderId="0" xfId="211" applyNumberFormat="1" applyFont="1" applyFill="1" applyBorder="1" applyAlignment="1" applyProtection="1">
      <alignment horizontal="center" vertical="center" wrapText="1"/>
      <protection hidden="1"/>
    </xf>
    <xf numFmtId="2" fontId="36" fillId="0" borderId="0" xfId="0" applyNumberFormat="1" applyFont="1" applyAlignment="1" applyProtection="1">
      <alignment horizontal="right" vertical="center" wrapText="1"/>
      <protection hidden="1"/>
    </xf>
    <xf numFmtId="2" fontId="36" fillId="0" borderId="0" xfId="0" applyNumberFormat="1" applyFont="1" applyAlignment="1" applyProtection="1">
      <alignment horizontal="center" vertical="center"/>
      <protection hidden="1"/>
    </xf>
    <xf numFmtId="2" fontId="5" fillId="0" borderId="0" xfId="0" applyNumberFormat="1" applyFont="1" applyAlignment="1" applyProtection="1">
      <alignment horizontal="center" vertical="center"/>
      <protection hidden="1"/>
    </xf>
    <xf numFmtId="165" fontId="36" fillId="0" borderId="0" xfId="211" applyNumberFormat="1" applyFont="1" applyFill="1" applyBorder="1" applyAlignment="1" applyProtection="1">
      <alignment horizontal="center" vertical="center" wrapText="1"/>
      <protection hidden="1"/>
    </xf>
    <xf numFmtId="10" fontId="36" fillId="0" borderId="0" xfId="211" applyNumberFormat="1" applyFont="1" applyFill="1" applyBorder="1" applyAlignment="1" applyProtection="1">
      <alignment horizontal="center" vertical="center" wrapText="1"/>
      <protection hidden="1"/>
    </xf>
    <xf numFmtId="0" fontId="36" fillId="0" borderId="0" xfId="211" applyFont="1" applyFill="1" applyBorder="1" applyAlignment="1" applyProtection="1">
      <alignment vertical="center" wrapText="1"/>
      <protection hidden="1"/>
    </xf>
    <xf numFmtId="168" fontId="36" fillId="0" borderId="0" xfId="0" applyNumberFormat="1" applyFont="1" applyAlignment="1" applyProtection="1">
      <alignment horizontal="right" vertical="center" wrapText="1"/>
      <protection hidden="1"/>
    </xf>
    <xf numFmtId="2" fontId="36" fillId="0" borderId="0" xfId="0" applyNumberFormat="1" applyFont="1" applyAlignment="1" applyProtection="1">
      <alignment horizontal="center" vertical="center" wrapText="1"/>
      <protection hidden="1"/>
    </xf>
    <xf numFmtId="168" fontId="4" fillId="0" borderId="0" xfId="0" applyNumberFormat="1" applyFont="1" applyAlignment="1" applyProtection="1">
      <alignment horizontal="right" vertical="center" wrapText="1"/>
      <protection hidden="1"/>
    </xf>
    <xf numFmtId="2" fontId="4" fillId="0" borderId="0" xfId="0" applyNumberFormat="1" applyFont="1" applyAlignment="1" applyProtection="1">
      <alignment vertical="center" wrapText="1"/>
      <protection hidden="1"/>
    </xf>
    <xf numFmtId="0" fontId="36" fillId="0" borderId="0" xfId="211" applyNumberFormat="1" applyFont="1" applyFill="1" applyBorder="1" applyAlignment="1" applyProtection="1">
      <alignment vertical="center"/>
      <protection hidden="1"/>
    </xf>
    <xf numFmtId="167" fontId="36" fillId="0" borderId="0" xfId="0" applyNumberFormat="1" applyFont="1" applyAlignment="1" applyProtection="1">
      <alignment horizontal="right" vertical="center" wrapText="1"/>
      <protection hidden="1"/>
    </xf>
    <xf numFmtId="2" fontId="4" fillId="0" borderId="0" xfId="0" applyNumberFormat="1" applyFont="1" applyAlignment="1" applyProtection="1">
      <alignment vertical="center"/>
      <protection hidden="1"/>
    </xf>
    <xf numFmtId="0" fontId="36" fillId="0" borderId="0" xfId="211" applyFont="1" applyFill="1" applyBorder="1" applyAlignment="1" applyProtection="1">
      <alignment horizontal="center" vertical="center" wrapText="1"/>
      <protection hidden="1"/>
    </xf>
    <xf numFmtId="2" fontId="36" fillId="0" borderId="0" xfId="11" applyNumberFormat="1" applyFont="1" applyFill="1" applyBorder="1" applyAlignment="1" applyProtection="1">
      <alignment horizontal="right" vertical="center" wrapText="1"/>
      <protection hidden="1"/>
    </xf>
    <xf numFmtId="168" fontId="4" fillId="0" borderId="0" xfId="11" applyNumberFormat="1" applyFont="1" applyFill="1" applyBorder="1" applyAlignment="1" applyProtection="1">
      <alignment horizontal="center" vertical="center"/>
      <protection hidden="1"/>
    </xf>
    <xf numFmtId="171" fontId="36" fillId="0" borderId="0" xfId="211" quotePrefix="1" applyNumberFormat="1" applyFont="1" applyFill="1" applyBorder="1" applyAlignment="1" applyProtection="1">
      <alignment vertical="center" wrapText="1"/>
      <protection hidden="1"/>
    </xf>
    <xf numFmtId="171" fontId="36" fillId="0" borderId="0" xfId="211" applyNumberFormat="1" applyFont="1" applyFill="1" applyBorder="1" applyAlignment="1" applyProtection="1">
      <alignment vertical="center" wrapText="1"/>
      <protection hidden="1"/>
    </xf>
    <xf numFmtId="0" fontId="41" fillId="0" borderId="0" xfId="211" applyFont="1" applyFill="1" applyBorder="1" applyAlignment="1" applyProtection="1">
      <alignment vertical="center" wrapText="1"/>
      <protection hidden="1"/>
    </xf>
    <xf numFmtId="165" fontId="36" fillId="0" borderId="0" xfId="211" applyNumberFormat="1" applyFont="1" applyFill="1" applyBorder="1" applyAlignment="1" applyProtection="1">
      <alignment vertical="center" wrapText="1"/>
      <protection hidden="1"/>
    </xf>
    <xf numFmtId="2" fontId="4" fillId="0" borderId="0" xfId="11" applyNumberFormat="1" applyFont="1" applyFill="1" applyBorder="1" applyAlignment="1" applyProtection="1">
      <alignment horizontal="center" vertical="center"/>
      <protection hidden="1"/>
    </xf>
    <xf numFmtId="0" fontId="36" fillId="0" borderId="0" xfId="211" applyNumberFormat="1" applyFont="1" applyFill="1" applyBorder="1" applyAlignment="1" applyProtection="1">
      <alignment vertical="center" wrapText="1"/>
      <protection hidden="1"/>
    </xf>
    <xf numFmtId="3" fontId="36" fillId="0" borderId="0" xfId="211" applyNumberFormat="1" applyFont="1" applyFill="1" applyBorder="1" applyAlignment="1" applyProtection="1">
      <alignment vertical="center" wrapText="1"/>
      <protection hidden="1"/>
    </xf>
    <xf numFmtId="2" fontId="36" fillId="0" borderId="0" xfId="0" applyNumberFormat="1" applyFont="1" applyAlignment="1" applyProtection="1">
      <alignment horizontal="right" vertical="center"/>
      <protection hidden="1"/>
    </xf>
    <xf numFmtId="0" fontId="41" fillId="0" borderId="0" xfId="211" applyFont="1" applyFill="1" applyBorder="1" applyAlignment="1" applyProtection="1">
      <alignment horizontal="center" vertical="center" wrapText="1"/>
      <protection hidden="1"/>
    </xf>
    <xf numFmtId="0" fontId="36" fillId="0" borderId="0" xfId="211" applyNumberFormat="1" applyFont="1" applyFill="1" applyBorder="1" applyAlignment="1" applyProtection="1">
      <alignment horizontal="center" vertical="center"/>
      <protection hidden="1"/>
    </xf>
    <xf numFmtId="10" fontId="36" fillId="0" borderId="0" xfId="211" applyNumberFormat="1" applyFont="1" applyFill="1" applyBorder="1" applyAlignment="1" applyProtection="1">
      <alignment horizontal="center" vertical="center"/>
      <protection hidden="1"/>
    </xf>
    <xf numFmtId="0" fontId="0" fillId="0" borderId="4" xfId="0" applyBorder="1" applyAlignment="1">
      <alignment vertical="center" wrapText="1"/>
    </xf>
    <xf numFmtId="0" fontId="0" fillId="0" borderId="3" xfId="0" applyBorder="1" applyAlignment="1">
      <alignment vertical="center" wrapText="1"/>
    </xf>
    <xf numFmtId="0" fontId="4" fillId="0" borderId="0" xfId="200" applyNumberFormat="1" applyFont="1" applyFill="1" applyBorder="1" applyAlignment="1" applyProtection="1">
      <alignment horizontal="justify" vertical="center"/>
      <protection hidden="1"/>
    </xf>
    <xf numFmtId="0" fontId="5" fillId="0" borderId="5" xfId="0" applyFont="1" applyBorder="1" applyAlignment="1">
      <alignment horizontal="justify" vertical="center"/>
    </xf>
    <xf numFmtId="0" fontId="4" fillId="0" borderId="0" xfId="0" applyFont="1" applyAlignment="1">
      <alignment horizontal="justify" vertical="center"/>
    </xf>
    <xf numFmtId="0" fontId="5" fillId="0" borderId="0" xfId="0" applyFont="1" applyAlignment="1">
      <alignment vertical="center" wrapText="1"/>
    </xf>
    <xf numFmtId="0" fontId="87" fillId="0" borderId="0" xfId="0" applyFont="1" applyAlignment="1">
      <alignment vertical="center"/>
    </xf>
    <xf numFmtId="0" fontId="41" fillId="0" borderId="0" xfId="0" applyFont="1" applyAlignment="1">
      <alignment vertical="center"/>
    </xf>
    <xf numFmtId="0" fontId="4" fillId="0" borderId="0" xfId="206" applyFont="1" applyAlignment="1" applyProtection="1">
      <alignment horizontal="justify" vertical="center"/>
      <protection hidden="1"/>
    </xf>
    <xf numFmtId="0" fontId="4" fillId="0" borderId="0" xfId="206" applyFont="1" applyAlignment="1">
      <alignment horizontal="center" vertical="center"/>
    </xf>
    <xf numFmtId="0" fontId="5" fillId="0" borderId="0" xfId="206" applyFont="1" applyAlignment="1" applyProtection="1">
      <alignment horizontal="justify" vertical="center"/>
      <protection hidden="1"/>
    </xf>
    <xf numFmtId="0" fontId="5" fillId="0" borderId="4" xfId="200" applyNumberFormat="1" applyFont="1" applyFill="1" applyBorder="1" applyAlignment="1" applyProtection="1">
      <alignment horizontal="center" vertical="center" wrapText="1"/>
    </xf>
    <xf numFmtId="0" fontId="5" fillId="0" borderId="4" xfId="200" applyNumberFormat="1" applyFont="1" applyFill="1" applyBorder="1" applyAlignment="1" applyProtection="1">
      <alignment horizontal="justify" vertical="center" wrapText="1"/>
    </xf>
    <xf numFmtId="0" fontId="5" fillId="0" borderId="4" xfId="200" applyNumberFormat="1" applyFont="1" applyFill="1" applyBorder="1" applyAlignment="1" applyProtection="1">
      <alignment horizontal="center" vertical="center"/>
    </xf>
    <xf numFmtId="0" fontId="5" fillId="0" borderId="4" xfId="0" applyFont="1" applyBorder="1" applyAlignment="1">
      <alignment horizontal="center" vertical="center"/>
    </xf>
    <xf numFmtId="0" fontId="5" fillId="0" borderId="15" xfId="0" applyFont="1" applyBorder="1" applyAlignment="1">
      <alignment horizontal="center" vertical="center"/>
    </xf>
    <xf numFmtId="0" fontId="5" fillId="0" borderId="14" xfId="0" applyFont="1" applyBorder="1" applyAlignment="1">
      <alignment horizontal="center" vertical="center"/>
    </xf>
    <xf numFmtId="0" fontId="5" fillId="0" borderId="3" xfId="0" applyFont="1" applyBorder="1" applyAlignment="1">
      <alignment horizontal="center" vertical="center"/>
    </xf>
    <xf numFmtId="0" fontId="5" fillId="0" borderId="14" xfId="0" applyFont="1" applyBorder="1" applyAlignment="1">
      <alignment vertical="center"/>
    </xf>
    <xf numFmtId="0" fontId="5" fillId="0" borderId="3" xfId="0" applyFont="1" applyBorder="1" applyAlignment="1">
      <alignment vertical="center" wrapText="1"/>
    </xf>
    <xf numFmtId="0" fontId="5" fillId="0" borderId="15" xfId="0" applyFont="1" applyBorder="1" applyAlignment="1">
      <alignment vertical="center" wrapText="1"/>
    </xf>
    <xf numFmtId="0" fontId="5" fillId="0" borderId="15" xfId="0" applyFont="1" applyBorder="1" applyAlignment="1">
      <alignment horizontal="center" vertical="center" wrapText="1"/>
    </xf>
    <xf numFmtId="0" fontId="5" fillId="0" borderId="3" xfId="0" applyFont="1" applyBorder="1" applyAlignment="1">
      <alignment horizontal="center" vertical="center" wrapText="1"/>
    </xf>
    <xf numFmtId="2" fontId="4" fillId="0" borderId="4" xfId="0" applyNumberFormat="1" applyFont="1" applyBorder="1" applyAlignment="1">
      <alignment horizontal="right" vertical="center" wrapText="1"/>
    </xf>
    <xf numFmtId="0" fontId="58" fillId="0" borderId="0" xfId="0" applyFont="1" applyAlignment="1">
      <alignment horizontal="center" vertical="center"/>
    </xf>
    <xf numFmtId="0" fontId="0" fillId="0" borderId="4" xfId="0" applyBorder="1" applyAlignment="1">
      <alignment vertical="center"/>
    </xf>
    <xf numFmtId="0" fontId="0" fillId="0" borderId="4" xfId="0" applyBorder="1" applyAlignment="1">
      <alignment horizontal="left" vertical="center" wrapText="1"/>
    </xf>
    <xf numFmtId="0" fontId="5" fillId="0" borderId="4" xfId="211" applyFont="1" applyFill="1" applyBorder="1" applyAlignment="1" applyProtection="1">
      <alignment horizontal="justify" vertical="center" wrapText="1"/>
    </xf>
    <xf numFmtId="0" fontId="5" fillId="0" borderId="4" xfId="211" applyFont="1" applyFill="1" applyBorder="1" applyAlignment="1" applyProtection="1">
      <alignment horizontal="center" vertical="center" wrapText="1"/>
    </xf>
    <xf numFmtId="2" fontId="4" fillId="0" borderId="4" xfId="0" applyNumberFormat="1" applyFont="1" applyBorder="1" applyAlignment="1">
      <alignment horizontal="right" vertical="center"/>
    </xf>
    <xf numFmtId="164" fontId="5" fillId="0" borderId="4" xfId="11" applyFont="1" applyFill="1" applyBorder="1" applyAlignment="1" applyProtection="1">
      <alignment horizontal="right" vertical="center"/>
    </xf>
    <xf numFmtId="0" fontId="5" fillId="0" borderId="0" xfId="211" applyFont="1" applyFill="1" applyBorder="1" applyAlignment="1" applyProtection="1">
      <alignment horizontal="justify" vertical="center" wrapText="1"/>
    </xf>
    <xf numFmtId="0" fontId="5" fillId="0" borderId="0" xfId="211" applyFont="1" applyFill="1" applyBorder="1" applyAlignment="1" applyProtection="1">
      <alignment horizontal="center" vertical="center" wrapText="1"/>
    </xf>
    <xf numFmtId="2" fontId="4" fillId="0" borderId="0" xfId="0" applyNumberFormat="1" applyFont="1" applyAlignment="1">
      <alignment horizontal="right" vertical="center"/>
    </xf>
    <xf numFmtId="164" fontId="4" fillId="0" borderId="0" xfId="11" applyFont="1" applyFill="1" applyBorder="1" applyAlignment="1" applyProtection="1">
      <alignment horizontal="right" vertical="center"/>
    </xf>
    <xf numFmtId="178" fontId="5" fillId="0" borderId="0" xfId="0" applyNumberFormat="1" applyFont="1" applyAlignment="1">
      <alignment horizontal="justify" vertical="center"/>
    </xf>
    <xf numFmtId="0" fontId="36" fillId="0" borderId="0" xfId="0" applyFont="1" applyAlignment="1">
      <alignment horizontal="justify" vertical="center"/>
    </xf>
    <xf numFmtId="1" fontId="5" fillId="0" borderId="5" xfId="0" applyNumberFormat="1" applyFont="1" applyBorder="1" applyAlignment="1">
      <alignment horizontal="left" vertical="center"/>
    </xf>
    <xf numFmtId="165" fontId="5" fillId="0" borderId="5" xfId="0" applyNumberFormat="1" applyFont="1" applyBorder="1" applyAlignment="1">
      <alignment horizontal="left" vertical="center"/>
    </xf>
    <xf numFmtId="165" fontId="5" fillId="0" borderId="5" xfId="0" applyNumberFormat="1" applyFont="1" applyBorder="1" applyAlignment="1">
      <alignment horizontal="center" vertical="center"/>
    </xf>
    <xf numFmtId="1" fontId="5" fillId="0" borderId="5" xfId="0" applyNumberFormat="1" applyFont="1" applyBorder="1" applyAlignment="1">
      <alignment horizontal="center" vertical="center"/>
    </xf>
    <xf numFmtId="1" fontId="4" fillId="0" borderId="0" xfId="0" applyNumberFormat="1" applyFont="1" applyAlignment="1">
      <alignment horizontal="center" vertical="center"/>
    </xf>
    <xf numFmtId="165" fontId="4" fillId="0" borderId="0" xfId="0" applyNumberFormat="1" applyFont="1" applyAlignment="1">
      <alignment horizontal="center" vertical="center"/>
    </xf>
    <xf numFmtId="1" fontId="5" fillId="0" borderId="0" xfId="206" applyNumberFormat="1" applyFont="1" applyAlignment="1" applyProtection="1">
      <alignment horizontal="left" vertical="center"/>
      <protection hidden="1"/>
    </xf>
    <xf numFmtId="165" fontId="5" fillId="0" borderId="0" xfId="206" applyNumberFormat="1" applyFont="1" applyAlignment="1" applyProtection="1">
      <alignment horizontal="left" vertical="center"/>
      <protection hidden="1"/>
    </xf>
    <xf numFmtId="1" fontId="5" fillId="0" borderId="0" xfId="206" applyNumberFormat="1" applyFont="1" applyAlignment="1" applyProtection="1">
      <alignment horizontal="center" vertical="center"/>
      <protection hidden="1"/>
    </xf>
    <xf numFmtId="1" fontId="4" fillId="0" borderId="0" xfId="206" applyNumberFormat="1" applyFont="1" applyAlignment="1" applyProtection="1">
      <alignment horizontal="left" vertical="center"/>
      <protection hidden="1"/>
    </xf>
    <xf numFmtId="165" fontId="4" fillId="0" borderId="0" xfId="206" applyNumberFormat="1" applyFont="1" applyAlignment="1" applyProtection="1">
      <alignment horizontal="left" vertical="center"/>
      <protection hidden="1"/>
    </xf>
    <xf numFmtId="165" fontId="4" fillId="0" borderId="0" xfId="206" applyNumberFormat="1" applyFont="1" applyAlignment="1" applyProtection="1">
      <alignment horizontal="center" vertical="center"/>
      <protection hidden="1"/>
    </xf>
    <xf numFmtId="1" fontId="4" fillId="0" borderId="0" xfId="206" applyNumberFormat="1" applyFont="1" applyAlignment="1" applyProtection="1">
      <alignment horizontal="center" vertical="center"/>
      <protection hidden="1"/>
    </xf>
    <xf numFmtId="0" fontId="4" fillId="0" borderId="0" xfId="206" applyFont="1" applyAlignment="1">
      <alignment horizontal="justify" vertical="center"/>
    </xf>
    <xf numFmtId="165" fontId="29" fillId="0" borderId="0" xfId="206" applyNumberFormat="1" applyFont="1" applyAlignment="1" applyProtection="1">
      <alignment vertical="center"/>
      <protection hidden="1"/>
    </xf>
    <xf numFmtId="165" fontId="29" fillId="0" borderId="0" xfId="206" applyNumberFormat="1" applyFont="1" applyAlignment="1" applyProtection="1">
      <alignment horizontal="center" vertical="center"/>
      <protection hidden="1"/>
    </xf>
    <xf numFmtId="165" fontId="39" fillId="0" borderId="0" xfId="206" applyNumberFormat="1" applyFont="1" applyAlignment="1" applyProtection="1">
      <alignment horizontal="center" vertical="center"/>
      <protection hidden="1"/>
    </xf>
    <xf numFmtId="0" fontId="58" fillId="0" borderId="0" xfId="0" applyFont="1" applyAlignment="1">
      <alignment vertical="center"/>
    </xf>
    <xf numFmtId="1" fontId="15" fillId="0" borderId="4" xfId="200" applyNumberFormat="1" applyFont="1" applyFill="1" applyBorder="1" applyAlignment="1" applyProtection="1">
      <alignment horizontal="center" vertical="center" wrapText="1"/>
    </xf>
    <xf numFmtId="165" fontId="15" fillId="0" borderId="4" xfId="200" applyNumberFormat="1" applyFont="1" applyFill="1" applyBorder="1" applyAlignment="1" applyProtection="1">
      <alignment horizontal="center" vertical="center" wrapText="1"/>
    </xf>
    <xf numFmtId="1" fontId="75" fillId="0" borderId="4" xfId="0" applyNumberFormat="1" applyFont="1" applyBorder="1" applyAlignment="1">
      <alignment horizontal="center" vertical="center" wrapText="1"/>
    </xf>
    <xf numFmtId="0" fontId="75" fillId="0" borderId="4" xfId="0" applyFont="1" applyBorder="1" applyAlignment="1">
      <alignment horizontal="center" vertical="center" wrapText="1"/>
    </xf>
    <xf numFmtId="1" fontId="15" fillId="0" borderId="4" xfId="0" applyNumberFormat="1" applyFont="1" applyBorder="1" applyAlignment="1">
      <alignment horizontal="center" vertical="center"/>
    </xf>
    <xf numFmtId="1" fontId="15" fillId="0" borderId="4" xfId="0" applyNumberFormat="1" applyFont="1" applyBorder="1" applyAlignment="1">
      <alignment horizontal="center" vertical="center" wrapText="1"/>
    </xf>
    <xf numFmtId="1" fontId="15" fillId="0" borderId="13" xfId="0" applyNumberFormat="1" applyFont="1" applyBorder="1" applyAlignment="1">
      <alignment horizontal="center" vertical="center"/>
    </xf>
    <xf numFmtId="0" fontId="15" fillId="0" borderId="13" xfId="0" applyFont="1" applyBorder="1" applyAlignment="1">
      <alignment horizontal="center" vertical="center"/>
    </xf>
    <xf numFmtId="1" fontId="5" fillId="0" borderId="13" xfId="0" applyNumberFormat="1" applyFont="1" applyBorder="1" applyAlignment="1">
      <alignment horizontal="center" vertical="center" wrapText="1"/>
    </xf>
    <xf numFmtId="0" fontId="5" fillId="0" borderId="13" xfId="0" applyFont="1" applyBorder="1" applyAlignment="1">
      <alignment horizontal="center" vertical="center" wrapText="1"/>
    </xf>
    <xf numFmtId="0" fontId="80" fillId="0" borderId="15" xfId="0" applyFont="1" applyBorder="1" applyAlignment="1">
      <alignment vertical="center" wrapText="1"/>
    </xf>
    <xf numFmtId="0" fontId="80" fillId="0" borderId="4" xfId="0" applyFont="1" applyBorder="1" applyAlignment="1">
      <alignment vertical="center" wrapText="1"/>
    </xf>
    <xf numFmtId="0" fontId="5" fillId="0" borderId="3" xfId="0" applyFont="1" applyBorder="1" applyAlignment="1">
      <alignment vertical="center"/>
    </xf>
    <xf numFmtId="0" fontId="5" fillId="0" borderId="0" xfId="0" applyFont="1" applyAlignment="1">
      <alignment horizontal="center" vertical="center" wrapText="1"/>
    </xf>
    <xf numFmtId="0" fontId="80" fillId="0" borderId="0" xfId="0" applyFont="1" applyAlignment="1">
      <alignment vertical="center" wrapText="1"/>
    </xf>
    <xf numFmtId="0" fontId="0" fillId="0" borderId="4" xfId="0" applyBorder="1" applyAlignment="1">
      <alignment horizontal="justify" vertical="center" wrapText="1"/>
    </xf>
    <xf numFmtId="0" fontId="0" fillId="0" borderId="4" xfId="0" applyBorder="1" applyAlignment="1">
      <alignment wrapText="1"/>
    </xf>
    <xf numFmtId="0" fontId="51" fillId="0" borderId="44" xfId="0" applyFont="1" applyBorder="1" applyAlignment="1">
      <alignment horizontal="center" vertical="center"/>
    </xf>
    <xf numFmtId="0" fontId="51" fillId="0" borderId="44" xfId="0" applyFont="1" applyBorder="1" applyAlignment="1">
      <alignment horizontal="center" vertical="center" wrapText="1"/>
    </xf>
    <xf numFmtId="0" fontId="0" fillId="0" borderId="4" xfId="0" applyBorder="1" applyAlignment="1">
      <alignment vertical="top" wrapText="1"/>
    </xf>
    <xf numFmtId="0" fontId="0" fillId="0" borderId="4" xfId="0" applyBorder="1" applyAlignment="1">
      <alignment horizontal="left" vertical="top" wrapText="1"/>
    </xf>
    <xf numFmtId="0" fontId="51" fillId="0" borderId="45" xfId="0" applyFont="1" applyBorder="1" applyAlignment="1">
      <alignment horizontal="center" vertical="center"/>
    </xf>
    <xf numFmtId="0" fontId="51" fillId="0" borderId="4" xfId="0" applyFont="1" applyBorder="1" applyAlignment="1">
      <alignment horizontal="center" vertical="center"/>
    </xf>
    <xf numFmtId="0" fontId="86" fillId="0" borderId="4" xfId="0" applyFont="1" applyBorder="1" applyAlignment="1">
      <alignment horizontal="center" vertical="center"/>
    </xf>
    <xf numFmtId="171" fontId="74" fillId="0" borderId="4" xfId="0" applyNumberFormat="1" applyFont="1" applyBorder="1" applyAlignment="1">
      <alignment horizontal="justify" vertical="center" wrapText="1"/>
    </xf>
    <xf numFmtId="2" fontId="5" fillId="0" borderId="4" xfId="200" applyNumberFormat="1" applyFont="1" applyFill="1" applyBorder="1" applyAlignment="1" applyProtection="1">
      <alignment horizontal="center" vertical="center"/>
    </xf>
    <xf numFmtId="0" fontId="80" fillId="0" borderId="0" xfId="0" applyFont="1" applyAlignment="1">
      <alignment vertical="center"/>
    </xf>
    <xf numFmtId="1" fontId="4" fillId="0" borderId="0" xfId="0" applyNumberFormat="1" applyFont="1" applyAlignment="1">
      <alignment horizontal="center" vertical="center" wrapText="1"/>
    </xf>
    <xf numFmtId="165" fontId="4" fillId="0" borderId="0" xfId="0" applyNumberFormat="1" applyFont="1" applyAlignment="1">
      <alignment horizontal="center" vertical="center" wrapText="1"/>
    </xf>
    <xf numFmtId="1" fontId="51" fillId="0" borderId="0" xfId="0" applyNumberFormat="1" applyFont="1" applyAlignment="1">
      <alignment horizontal="right" vertical="center"/>
    </xf>
    <xf numFmtId="0" fontId="51" fillId="0" borderId="0" xfId="0" applyFont="1" applyAlignment="1">
      <alignment horizontal="right" vertical="center"/>
    </xf>
    <xf numFmtId="0" fontId="51" fillId="0" borderId="0" xfId="0" applyFont="1" applyAlignment="1">
      <alignment horizontal="center" vertical="center"/>
    </xf>
    <xf numFmtId="1" fontId="4" fillId="0" borderId="0" xfId="0" applyNumberFormat="1" applyFont="1" applyAlignment="1">
      <alignment horizontal="right" vertical="center"/>
    </xf>
    <xf numFmtId="0" fontId="4" fillId="0" borderId="0" xfId="0" applyFont="1" applyAlignment="1">
      <alignment vertical="center" wrapText="1"/>
    </xf>
    <xf numFmtId="165" fontId="5" fillId="0" borderId="0" xfId="0" applyNumberFormat="1" applyFont="1" applyAlignment="1">
      <alignment horizontal="center" vertical="center"/>
    </xf>
    <xf numFmtId="1" fontId="36" fillId="0" borderId="0" xfId="0" applyNumberFormat="1" applyFont="1" applyAlignment="1">
      <alignment horizontal="center" vertical="center"/>
    </xf>
    <xf numFmtId="165" fontId="36" fillId="0" borderId="0" xfId="0" applyNumberFormat="1" applyFont="1" applyAlignment="1">
      <alignment horizontal="center" vertical="center"/>
    </xf>
    <xf numFmtId="1" fontId="5" fillId="0" borderId="0" xfId="0" applyNumberFormat="1" applyFont="1" applyAlignment="1">
      <alignment horizontal="center" vertical="center"/>
    </xf>
    <xf numFmtId="1" fontId="5" fillId="0" borderId="0" xfId="0" applyNumberFormat="1" applyFont="1" applyAlignment="1" applyProtection="1">
      <alignment horizontal="center" vertical="center"/>
      <protection hidden="1"/>
    </xf>
    <xf numFmtId="165" fontId="5" fillId="0" borderId="0" xfId="0" applyNumberFormat="1" applyFont="1" applyAlignment="1" applyProtection="1">
      <alignment horizontal="center" vertical="center"/>
      <protection hidden="1"/>
    </xf>
    <xf numFmtId="166" fontId="51" fillId="0" borderId="44" xfId="0" applyNumberFormat="1" applyFont="1" applyBorder="1" applyAlignment="1">
      <alignment horizontal="center" vertical="center"/>
    </xf>
    <xf numFmtId="0" fontId="4" fillId="0" borderId="4" xfId="222" applyNumberFormat="1" applyFont="1" applyFill="1" applyBorder="1" applyAlignment="1">
      <alignment horizontal="center" vertical="center" wrapText="1"/>
    </xf>
    <xf numFmtId="0" fontId="4" fillId="0" borderId="44" xfId="0" applyFont="1" applyBorder="1" applyAlignment="1">
      <alignment horizontal="center" vertical="center"/>
    </xf>
    <xf numFmtId="2" fontId="4" fillId="0" borderId="4" xfId="0" applyNumberFormat="1" applyFont="1" applyBorder="1" applyAlignment="1">
      <alignment horizontal="center" vertical="center" wrapText="1"/>
    </xf>
    <xf numFmtId="0" fontId="4" fillId="0" borderId="44" xfId="0" applyFont="1" applyBorder="1" applyAlignment="1">
      <alignment horizontal="center" vertical="center" wrapText="1"/>
    </xf>
    <xf numFmtId="0" fontId="72" fillId="0" borderId="0" xfId="0" quotePrefix="1" applyFont="1" applyAlignment="1" applyProtection="1">
      <alignment horizontal="left" vertical="center"/>
      <protection hidden="1"/>
    </xf>
    <xf numFmtId="0" fontId="72" fillId="0" borderId="0" xfId="0" applyFont="1" applyAlignment="1" applyProtection="1">
      <alignment vertical="center"/>
      <protection hidden="1"/>
    </xf>
    <xf numFmtId="0" fontId="5" fillId="0" borderId="14" xfId="205" applyFont="1" applyBorder="1" applyAlignment="1" applyProtection="1">
      <alignment horizontal="center" vertical="center"/>
      <protection hidden="1"/>
    </xf>
    <xf numFmtId="0" fontId="5" fillId="0" borderId="3" xfId="205" applyFont="1" applyBorder="1" applyAlignment="1" applyProtection="1">
      <alignment horizontal="center" vertical="center"/>
      <protection hidden="1"/>
    </xf>
    <xf numFmtId="0" fontId="5" fillId="0" borderId="15" xfId="205" applyFont="1" applyBorder="1" applyAlignment="1" applyProtection="1">
      <alignment horizontal="center" vertical="center"/>
      <protection hidden="1"/>
    </xf>
    <xf numFmtId="0" fontId="20" fillId="0" borderId="22" xfId="205" applyFont="1" applyBorder="1" applyAlignment="1" applyProtection="1">
      <alignment horizontal="justify" vertical="center"/>
      <protection hidden="1"/>
    </xf>
    <xf numFmtId="0" fontId="20" fillId="0" borderId="19" xfId="205" applyFont="1" applyBorder="1" applyAlignment="1" applyProtection="1">
      <alignment horizontal="justify" vertical="center"/>
      <protection hidden="1"/>
    </xf>
    <xf numFmtId="0" fontId="78" fillId="14" borderId="16" xfId="205" applyFont="1" applyFill="1" applyBorder="1" applyAlignment="1" applyProtection="1">
      <alignment horizontal="center" vertical="center" wrapText="1"/>
      <protection hidden="1"/>
    </xf>
    <xf numFmtId="0" fontId="78" fillId="14" borderId="39" xfId="205" applyFont="1" applyFill="1" applyBorder="1" applyAlignment="1" applyProtection="1">
      <alignment horizontal="center" vertical="center" wrapText="1"/>
      <protection hidden="1"/>
    </xf>
    <xf numFmtId="0" fontId="78" fillId="14" borderId="17" xfId="205" applyFont="1" applyFill="1" applyBorder="1" applyAlignment="1" applyProtection="1">
      <alignment horizontal="center" vertical="center" wrapText="1"/>
      <protection hidden="1"/>
    </xf>
    <xf numFmtId="0" fontId="21" fillId="0" borderId="18" xfId="205" applyFont="1" applyBorder="1" applyAlignment="1" applyProtection="1">
      <alignment horizontal="center" vertical="center" wrapText="1"/>
      <protection hidden="1"/>
    </xf>
    <xf numFmtId="0" fontId="21" fillId="0" borderId="22" xfId="205" applyFont="1" applyBorder="1" applyAlignment="1" applyProtection="1">
      <alignment horizontal="center" vertical="center"/>
      <protection hidden="1"/>
    </xf>
    <xf numFmtId="0" fontId="21" fillId="0" borderId="19" xfId="205" applyFont="1" applyBorder="1" applyAlignment="1" applyProtection="1">
      <alignment horizontal="center" vertical="center"/>
      <protection hidden="1"/>
    </xf>
    <xf numFmtId="0" fontId="88" fillId="0" borderId="6" xfId="205" applyFont="1" applyBorder="1" applyAlignment="1" applyProtection="1">
      <alignment horizontal="right" vertical="center"/>
      <protection hidden="1"/>
    </xf>
    <xf numFmtId="0" fontId="88" fillId="0" borderId="0" xfId="205" applyFont="1" applyAlignment="1" applyProtection="1">
      <alignment horizontal="right" vertical="center"/>
      <protection hidden="1"/>
    </xf>
    <xf numFmtId="0" fontId="20" fillId="0" borderId="6" xfId="205" applyFont="1" applyBorder="1" applyAlignment="1" applyProtection="1">
      <alignment horizontal="right" vertical="center"/>
      <protection hidden="1"/>
    </xf>
    <xf numFmtId="0" fontId="20" fillId="0" borderId="0" xfId="205" applyFont="1" applyAlignment="1" applyProtection="1">
      <alignment horizontal="right" vertical="center"/>
      <protection hidden="1"/>
    </xf>
    <xf numFmtId="0" fontId="89" fillId="0" borderId="4" xfId="205" applyFont="1" applyBorder="1" applyAlignment="1" applyProtection="1">
      <alignment horizontal="center" vertical="center"/>
      <protection hidden="1"/>
    </xf>
    <xf numFmtId="0" fontId="4" fillId="0" borderId="4" xfId="205" applyFont="1" applyBorder="1" applyAlignment="1" applyProtection="1">
      <alignment horizontal="center" vertical="center"/>
      <protection hidden="1"/>
    </xf>
    <xf numFmtId="0" fontId="87" fillId="0" borderId="11" xfId="205" applyFont="1" applyBorder="1" applyAlignment="1" applyProtection="1">
      <alignment horizontal="center" vertical="center" textRotation="90"/>
      <protection hidden="1"/>
    </xf>
    <xf numFmtId="0" fontId="87" fillId="0" borderId="12" xfId="205" applyFont="1" applyBorder="1" applyAlignment="1" applyProtection="1">
      <alignment horizontal="center" vertical="center" textRotation="90"/>
      <protection hidden="1"/>
    </xf>
    <xf numFmtId="0" fontId="87" fillId="0" borderId="13" xfId="205" applyFont="1" applyBorder="1" applyAlignment="1" applyProtection="1">
      <alignment horizontal="center" vertical="center" textRotation="90"/>
      <protection hidden="1"/>
    </xf>
    <xf numFmtId="0" fontId="87" fillId="0" borderId="11" xfId="205" applyFont="1" applyBorder="1" applyAlignment="1" applyProtection="1">
      <alignment horizontal="center" vertical="center" textRotation="90" wrapText="1"/>
      <protection hidden="1"/>
    </xf>
    <xf numFmtId="0" fontId="87" fillId="0" borderId="12" xfId="205" applyFont="1" applyBorder="1" applyAlignment="1" applyProtection="1">
      <alignment horizontal="center" vertical="center" textRotation="90" wrapText="1"/>
      <protection hidden="1"/>
    </xf>
    <xf numFmtId="0" fontId="87" fillId="0" borderId="13" xfId="205" applyFont="1" applyBorder="1" applyAlignment="1" applyProtection="1">
      <alignment horizontal="center" vertical="center" textRotation="90" wrapText="1"/>
      <protection hidden="1"/>
    </xf>
    <xf numFmtId="0" fontId="88" fillId="0" borderId="8" xfId="205" applyFont="1" applyBorder="1" applyAlignment="1" applyProtection="1">
      <alignment horizontal="right" vertical="center"/>
      <protection hidden="1"/>
    </xf>
    <xf numFmtId="0" fontId="88" fillId="0" borderId="5" xfId="205" applyFont="1" applyBorder="1" applyAlignment="1" applyProtection="1">
      <alignment horizontal="right" vertical="center"/>
      <protection hidden="1"/>
    </xf>
    <xf numFmtId="0" fontId="20" fillId="0" borderId="29" xfId="205" applyFont="1" applyBorder="1" applyAlignment="1" applyProtection="1">
      <alignment horizontal="right" vertical="center"/>
      <protection hidden="1"/>
    </xf>
    <xf numFmtId="0" fontId="20" fillId="0" borderId="10" xfId="205" applyFont="1" applyBorder="1" applyAlignment="1" applyProtection="1">
      <alignment horizontal="right" vertical="center"/>
      <protection hidden="1"/>
    </xf>
    <xf numFmtId="0" fontId="19" fillId="0" borderId="6" xfId="205" applyFont="1" applyBorder="1" applyAlignment="1">
      <alignment vertical="center"/>
    </xf>
    <xf numFmtId="0" fontId="19" fillId="0" borderId="0" xfId="205" applyFont="1" applyAlignment="1">
      <alignment vertical="center"/>
    </xf>
    <xf numFmtId="0" fontId="19" fillId="0" borderId="7" xfId="205" applyFont="1" applyBorder="1" applyAlignment="1">
      <alignment vertical="center"/>
    </xf>
    <xf numFmtId="0" fontId="28" fillId="8" borderId="0" xfId="0" applyFont="1" applyFill="1" applyAlignment="1" applyProtection="1">
      <alignment horizontal="center" vertical="top" wrapText="1"/>
      <protection hidden="1"/>
    </xf>
    <xf numFmtId="0" fontId="20" fillId="0" borderId="0" xfId="0" applyFont="1" applyAlignment="1" applyProtection="1">
      <alignment horizontal="left" vertical="top"/>
      <protection hidden="1"/>
    </xf>
    <xf numFmtId="0" fontId="20" fillId="0" borderId="22" xfId="0" applyFont="1" applyBorder="1" applyAlignment="1" applyProtection="1">
      <alignment horizontal="center" vertical="center"/>
      <protection hidden="1"/>
    </xf>
    <xf numFmtId="0" fontId="39" fillId="0" borderId="40" xfId="0" applyFont="1" applyBorder="1" applyAlignment="1" applyProtection="1">
      <alignment horizontal="center" vertical="top"/>
      <protection hidden="1"/>
    </xf>
    <xf numFmtId="0" fontId="39" fillId="0" borderId="0" xfId="0" applyFont="1" applyAlignment="1" applyProtection="1">
      <alignment horizontal="center" vertical="top"/>
      <protection hidden="1"/>
    </xf>
    <xf numFmtId="0" fontId="0" fillId="4" borderId="14" xfId="197" applyFont="1" applyFill="1" applyBorder="1" applyAlignment="1" applyProtection="1">
      <alignment horizontal="left" vertical="center" wrapText="1"/>
      <protection locked="0"/>
    </xf>
    <xf numFmtId="0" fontId="0" fillId="4" borderId="3" xfId="197" applyFont="1" applyFill="1" applyBorder="1" applyAlignment="1" applyProtection="1">
      <alignment horizontal="left" vertical="center" wrapText="1"/>
      <protection locked="0"/>
    </xf>
    <xf numFmtId="0" fontId="0" fillId="4" borderId="15" xfId="197" applyFont="1" applyFill="1" applyBorder="1" applyAlignment="1" applyProtection="1">
      <alignment horizontal="left" vertical="center" wrapText="1"/>
      <protection locked="0"/>
    </xf>
    <xf numFmtId="0" fontId="0" fillId="4" borderId="14" xfId="197" applyFont="1" applyFill="1" applyBorder="1" applyAlignment="1" applyProtection="1">
      <alignment horizontal="left" vertical="center"/>
      <protection locked="0"/>
    </xf>
    <xf numFmtId="0" fontId="0" fillId="4" borderId="3" xfId="197" applyFont="1" applyFill="1" applyBorder="1" applyAlignment="1" applyProtection="1">
      <alignment horizontal="left" vertical="center"/>
      <protection locked="0"/>
    </xf>
    <xf numFmtId="0" fontId="0" fillId="4" borderId="15" xfId="197" applyFont="1" applyFill="1" applyBorder="1" applyAlignment="1" applyProtection="1">
      <alignment horizontal="left" vertical="center"/>
      <protection locked="0"/>
    </xf>
    <xf numFmtId="0" fontId="0" fillId="4" borderId="16" xfId="197" applyFont="1" applyFill="1" applyBorder="1" applyAlignment="1" applyProtection="1">
      <alignment horizontal="left" vertical="center"/>
      <protection locked="0"/>
    </xf>
    <xf numFmtId="0" fontId="16" fillId="4" borderId="39" xfId="197" applyFont="1" applyFill="1" applyBorder="1" applyAlignment="1" applyProtection="1">
      <alignment horizontal="left" vertical="center"/>
      <protection locked="0"/>
    </xf>
    <xf numFmtId="0" fontId="16" fillId="4" borderId="17" xfId="197" applyFont="1" applyFill="1" applyBorder="1" applyAlignment="1" applyProtection="1">
      <alignment horizontal="left" vertical="center"/>
      <protection locked="0"/>
    </xf>
    <xf numFmtId="0" fontId="55" fillId="4" borderId="16" xfId="197" applyFont="1" applyFill="1" applyBorder="1" applyAlignment="1" applyProtection="1">
      <alignment horizontal="left" vertical="center"/>
      <protection locked="0"/>
    </xf>
    <xf numFmtId="0" fontId="56" fillId="4" borderId="39" xfId="197" applyFont="1" applyFill="1" applyBorder="1" applyAlignment="1" applyProtection="1">
      <alignment horizontal="left" vertical="center"/>
      <protection locked="0"/>
    </xf>
    <xf numFmtId="0" fontId="56" fillId="4" borderId="17" xfId="197" applyFont="1" applyFill="1" applyBorder="1" applyAlignment="1" applyProtection="1">
      <alignment horizontal="left" vertical="center"/>
      <protection locked="0"/>
    </xf>
    <xf numFmtId="0" fontId="56" fillId="4" borderId="16" xfId="197" applyFont="1" applyFill="1" applyBorder="1" applyAlignment="1" applyProtection="1">
      <alignment horizontal="left" vertical="center"/>
      <protection locked="0"/>
    </xf>
    <xf numFmtId="0" fontId="0" fillId="4" borderId="39" xfId="197" applyFont="1" applyFill="1" applyBorder="1" applyAlignment="1" applyProtection="1">
      <alignment horizontal="left" vertical="center"/>
      <protection locked="0"/>
    </xf>
    <xf numFmtId="0" fontId="0" fillId="4" borderId="17" xfId="197" applyFont="1" applyFill="1" applyBorder="1" applyAlignment="1" applyProtection="1">
      <alignment horizontal="left" vertical="center"/>
      <protection locked="0"/>
    </xf>
    <xf numFmtId="0" fontId="37" fillId="14" borderId="5" xfId="197" applyFont="1" applyFill="1" applyBorder="1" applyAlignment="1" applyProtection="1">
      <alignment horizontal="justify" vertical="center" wrapText="1"/>
      <protection hidden="1"/>
    </xf>
    <xf numFmtId="0" fontId="15" fillId="0" borderId="0" xfId="197" applyFont="1" applyAlignment="1" applyProtection="1">
      <alignment horizontal="center" vertical="center"/>
      <protection hidden="1"/>
    </xf>
    <xf numFmtId="0" fontId="24" fillId="8" borderId="0" xfId="197" applyFont="1" applyFill="1" applyAlignment="1" applyProtection="1">
      <alignment horizontal="center" vertical="center"/>
      <protection hidden="1"/>
    </xf>
    <xf numFmtId="0" fontId="4" fillId="4" borderId="4" xfId="197" applyFont="1" applyFill="1" applyBorder="1" applyAlignment="1" applyProtection="1">
      <alignment horizontal="center" vertical="center"/>
      <protection locked="0"/>
    </xf>
    <xf numFmtId="0" fontId="16" fillId="4" borderId="14" xfId="197" applyFont="1" applyFill="1" applyBorder="1" applyAlignment="1" applyProtection="1">
      <alignment horizontal="center" vertical="center" wrapText="1"/>
      <protection locked="0"/>
    </xf>
    <xf numFmtId="0" fontId="16" fillId="4" borderId="3" xfId="197" applyFont="1" applyFill="1" applyBorder="1" applyAlignment="1" applyProtection="1">
      <alignment horizontal="center" vertical="center" wrapText="1"/>
      <protection locked="0"/>
    </xf>
    <xf numFmtId="0" fontId="16" fillId="4" borderId="15" xfId="197" applyFont="1" applyFill="1" applyBorder="1" applyAlignment="1" applyProtection="1">
      <alignment horizontal="center" vertical="center" wrapText="1"/>
      <protection locked="0"/>
    </xf>
    <xf numFmtId="0" fontId="41" fillId="0" borderId="0" xfId="0" applyFont="1" applyAlignment="1">
      <alignment horizontal="center" vertical="center"/>
    </xf>
    <xf numFmtId="0" fontId="5" fillId="0" borderId="0" xfId="0" applyFont="1" applyAlignment="1">
      <alignment horizontal="center" vertical="center"/>
    </xf>
    <xf numFmtId="0" fontId="4" fillId="0" borderId="0" xfId="0" applyFont="1" applyAlignment="1">
      <alignment horizontal="center" vertical="center"/>
    </xf>
    <xf numFmtId="0" fontId="5" fillId="16" borderId="14" xfId="0" applyFont="1" applyFill="1" applyBorder="1" applyAlignment="1">
      <alignment horizontal="left" vertical="center" wrapText="1"/>
    </xf>
    <xf numFmtId="0" fontId="5" fillId="16" borderId="3" xfId="0" applyFont="1" applyFill="1" applyBorder="1" applyAlignment="1">
      <alignment horizontal="left" vertical="center" wrapText="1"/>
    </xf>
    <xf numFmtId="0" fontId="5" fillId="16" borderId="15" xfId="0" applyFont="1" applyFill="1" applyBorder="1" applyAlignment="1">
      <alignment horizontal="left" vertical="center" wrapText="1"/>
    </xf>
    <xf numFmtId="0" fontId="5" fillId="0" borderId="3" xfId="211" applyNumberFormat="1" applyFont="1" applyFill="1" applyBorder="1" applyAlignment="1" applyProtection="1">
      <alignment horizontal="left" vertical="center"/>
    </xf>
    <xf numFmtId="0" fontId="5" fillId="0" borderId="15" xfId="211" applyNumberFormat="1" applyFont="1" applyFill="1" applyBorder="1" applyAlignment="1" applyProtection="1">
      <alignment horizontal="left" vertical="center"/>
    </xf>
    <xf numFmtId="0" fontId="5" fillId="7" borderId="4" xfId="211" applyNumberFormat="1" applyFont="1" applyFill="1" applyBorder="1" applyAlignment="1" applyProtection="1">
      <alignment horizontal="left" vertical="center" wrapText="1"/>
    </xf>
    <xf numFmtId="0" fontId="41" fillId="0" borderId="0" xfId="0" applyFont="1" applyAlignment="1" applyProtection="1">
      <alignment horizontal="justify" vertical="center" wrapText="1"/>
      <protection hidden="1"/>
    </xf>
    <xf numFmtId="0" fontId="41" fillId="0" borderId="0" xfId="0" applyFont="1" applyAlignment="1" applyProtection="1">
      <alignment horizontal="center" vertical="center" wrapText="1"/>
      <protection hidden="1"/>
    </xf>
    <xf numFmtId="10" fontId="5" fillId="6" borderId="5" xfId="0" applyNumberFormat="1" applyFont="1" applyFill="1" applyBorder="1" applyAlignment="1">
      <alignment horizontal="center" vertical="center" wrapText="1"/>
    </xf>
    <xf numFmtId="10" fontId="5" fillId="6" borderId="9" xfId="0" applyNumberFormat="1" applyFont="1" applyFill="1" applyBorder="1" applyAlignment="1">
      <alignment horizontal="center" vertical="center" wrapText="1"/>
    </xf>
    <xf numFmtId="0" fontId="76" fillId="0" borderId="41" xfId="211" applyNumberFormat="1" applyFont="1" applyFill="1" applyBorder="1" applyAlignment="1" applyProtection="1">
      <alignment horizontal="justify" vertical="center"/>
    </xf>
    <xf numFmtId="0" fontId="76" fillId="0" borderId="0" xfId="211" applyNumberFormat="1" applyFont="1" applyFill="1" applyBorder="1" applyAlignment="1" applyProtection="1">
      <alignment horizontal="justify" vertical="center"/>
    </xf>
    <xf numFmtId="0" fontId="5" fillId="7" borderId="14" xfId="211" applyNumberFormat="1" applyFont="1" applyFill="1" applyBorder="1" applyAlignment="1" applyProtection="1">
      <alignment horizontal="left" vertical="center" wrapText="1"/>
    </xf>
    <xf numFmtId="0" fontId="5" fillId="7" borderId="3" xfId="211" applyNumberFormat="1" applyFont="1" applyFill="1" applyBorder="1" applyAlignment="1" applyProtection="1">
      <alignment horizontal="left" vertical="center" wrapText="1"/>
    </xf>
    <xf numFmtId="0" fontId="5" fillId="7" borderId="15" xfId="211" applyNumberFormat="1" applyFont="1" applyFill="1" applyBorder="1" applyAlignment="1" applyProtection="1">
      <alignment horizontal="left" vertical="center" wrapText="1"/>
    </xf>
    <xf numFmtId="0" fontId="4" fillId="0" borderId="0" xfId="0" applyFont="1" applyAlignment="1">
      <alignment horizontal="left" vertical="center" wrapText="1"/>
    </xf>
    <xf numFmtId="0" fontId="41" fillId="0" borderId="0" xfId="211" applyNumberFormat="1" applyFont="1" applyFill="1" applyBorder="1" applyAlignment="1" applyProtection="1">
      <alignment horizontal="left" vertical="center"/>
      <protection hidden="1"/>
    </xf>
    <xf numFmtId="0" fontId="41" fillId="0" borderId="0" xfId="0" applyFont="1" applyAlignment="1" applyProtection="1">
      <alignment horizontal="center" vertical="center"/>
      <protection hidden="1"/>
    </xf>
    <xf numFmtId="0" fontId="41" fillId="0" borderId="0" xfId="211" applyNumberFormat="1" applyFont="1" applyFill="1" applyBorder="1" applyAlignment="1" applyProtection="1">
      <alignment horizontal="left" vertical="center" wrapText="1"/>
      <protection hidden="1"/>
    </xf>
    <xf numFmtId="0" fontId="36" fillId="0" borderId="0" xfId="206" applyFont="1" applyAlignment="1" applyProtection="1">
      <alignment horizontal="left" vertical="center"/>
      <protection hidden="1"/>
    </xf>
    <xf numFmtId="0" fontId="41" fillId="0" borderId="0" xfId="211" applyFont="1" applyFill="1" applyBorder="1" applyAlignment="1" applyProtection="1">
      <alignment horizontal="left" vertical="center" wrapText="1"/>
      <protection hidden="1"/>
    </xf>
    <xf numFmtId="0" fontId="36" fillId="0" borderId="0" xfId="0" applyFont="1" applyAlignment="1" applyProtection="1">
      <alignment horizontal="justify" vertical="center" wrapText="1"/>
      <protection hidden="1"/>
    </xf>
    <xf numFmtId="0" fontId="4" fillId="0" borderId="0" xfId="206" applyFont="1" applyAlignment="1" applyProtection="1">
      <alignment horizontal="left" vertical="center"/>
      <protection hidden="1"/>
    </xf>
    <xf numFmtId="0" fontId="5" fillId="13" borderId="0" xfId="0" applyFont="1" applyFill="1" applyAlignment="1">
      <alignment horizontal="left" vertical="center" wrapText="1"/>
    </xf>
    <xf numFmtId="0" fontId="5" fillId="14" borderId="0" xfId="0" applyFont="1" applyFill="1" applyAlignment="1">
      <alignment horizontal="justify" vertical="center" wrapText="1"/>
    </xf>
    <xf numFmtId="0" fontId="41" fillId="8" borderId="0" xfId="0" applyFont="1" applyFill="1" applyAlignment="1">
      <alignment horizontal="center" vertical="center"/>
    </xf>
    <xf numFmtId="0" fontId="5" fillId="0" borderId="0" xfId="0" applyFont="1" applyAlignment="1">
      <alignment horizontal="justify" vertical="center" wrapText="1"/>
    </xf>
    <xf numFmtId="0" fontId="24" fillId="0" borderId="0" xfId="211" applyNumberFormat="1" applyFont="1" applyFill="1" applyBorder="1" applyAlignment="1" applyProtection="1">
      <alignment horizontal="left" vertical="center" wrapText="1"/>
      <protection hidden="1"/>
    </xf>
    <xf numFmtId="0" fontId="30" fillId="0" borderId="0" xfId="206" applyFont="1" applyAlignment="1" applyProtection="1">
      <alignment horizontal="left" vertical="center"/>
      <protection hidden="1"/>
    </xf>
    <xf numFmtId="0" fontId="16" fillId="0" borderId="0" xfId="0" applyFont="1" applyAlignment="1">
      <alignment horizontal="center" vertical="center"/>
    </xf>
    <xf numFmtId="0" fontId="30" fillId="0" borderId="0" xfId="0" applyFont="1" applyAlignment="1" applyProtection="1">
      <alignment horizontal="justify" vertical="center" wrapText="1"/>
      <protection hidden="1"/>
    </xf>
    <xf numFmtId="0" fontId="24" fillId="0" borderId="0" xfId="0" applyFont="1" applyAlignment="1">
      <alignment horizontal="center" vertical="center"/>
    </xf>
    <xf numFmtId="0" fontId="24" fillId="0" borderId="0" xfId="211" applyFont="1" applyFill="1" applyBorder="1" applyAlignment="1" applyProtection="1">
      <alignment horizontal="left" vertical="center" wrapText="1"/>
      <protection hidden="1"/>
    </xf>
    <xf numFmtId="0" fontId="24" fillId="0" borderId="0" xfId="211" applyNumberFormat="1" applyFont="1" applyFill="1" applyBorder="1" applyAlignment="1" applyProtection="1">
      <alignment horizontal="left" vertical="center"/>
      <protection hidden="1"/>
    </xf>
    <xf numFmtId="0" fontId="15" fillId="0" borderId="0" xfId="0" applyFont="1" applyAlignment="1">
      <alignment horizontal="center" vertical="center"/>
    </xf>
    <xf numFmtId="0" fontId="24" fillId="0" borderId="0" xfId="0" applyFont="1" applyAlignment="1" applyProtection="1">
      <alignment horizontal="center" vertical="center"/>
      <protection hidden="1"/>
    </xf>
    <xf numFmtId="0" fontId="24" fillId="0" borderId="0" xfId="0" applyFont="1" applyAlignment="1" applyProtection="1">
      <alignment horizontal="justify" vertical="center" wrapText="1"/>
      <protection hidden="1"/>
    </xf>
    <xf numFmtId="0" fontId="15" fillId="0" borderId="4" xfId="211" applyNumberFormat="1" applyFont="1" applyFill="1" applyBorder="1" applyAlignment="1" applyProtection="1">
      <alignment horizontal="left" vertical="center"/>
    </xf>
    <xf numFmtId="0" fontId="15" fillId="7" borderId="4" xfId="211" applyNumberFormat="1" applyFont="1" applyFill="1" applyBorder="1" applyAlignment="1" applyProtection="1">
      <alignment horizontal="left" vertical="center" wrapText="1"/>
    </xf>
    <xf numFmtId="0" fontId="26" fillId="0" borderId="10" xfId="211" applyNumberFormat="1" applyFont="1" applyFill="1" applyBorder="1" applyAlignment="1" applyProtection="1">
      <alignment horizontal="center" vertical="center"/>
    </xf>
    <xf numFmtId="0" fontId="26" fillId="0" borderId="0" xfId="0" applyFont="1" applyAlignment="1">
      <alignment horizontal="justify" vertical="center" wrapText="1"/>
    </xf>
    <xf numFmtId="0" fontId="16" fillId="0" borderId="0" xfId="0" applyFont="1" applyAlignment="1">
      <alignment horizontal="justify" vertical="top" wrapText="1"/>
    </xf>
    <xf numFmtId="0" fontId="24" fillId="0" borderId="0" xfId="0" applyFont="1" applyAlignment="1" applyProtection="1">
      <alignment horizontal="center" vertical="center" wrapText="1"/>
      <protection hidden="1"/>
    </xf>
    <xf numFmtId="0" fontId="15" fillId="0" borderId="0" xfId="0" applyFont="1" applyAlignment="1">
      <alignment horizontal="center" vertical="center" wrapText="1"/>
    </xf>
    <xf numFmtId="0" fontId="24" fillId="8" borderId="0" xfId="0" applyFont="1" applyFill="1" applyAlignment="1">
      <alignment horizontal="center" vertical="center"/>
    </xf>
    <xf numFmtId="0" fontId="15" fillId="0" borderId="0" xfId="0" applyFont="1" applyAlignment="1">
      <alignment horizontal="justify" vertical="center" wrapText="1"/>
    </xf>
    <xf numFmtId="0" fontId="16" fillId="0" borderId="0" xfId="206" applyAlignment="1" applyProtection="1">
      <alignment horizontal="left" vertical="center"/>
      <protection hidden="1"/>
    </xf>
    <xf numFmtId="0" fontId="47" fillId="0" borderId="0" xfId="206" applyFont="1" applyAlignment="1" applyProtection="1">
      <alignment horizontal="left" vertical="center"/>
      <protection hidden="1"/>
    </xf>
    <xf numFmtId="0" fontId="47" fillId="0" borderId="0" xfId="0" applyFont="1" applyAlignment="1">
      <alignment horizontal="justify" vertical="center" wrapText="1"/>
    </xf>
    <xf numFmtId="0" fontId="5" fillId="0" borderId="0" xfId="206" applyFont="1" applyAlignment="1" applyProtection="1">
      <alignment horizontal="left" vertical="center"/>
      <protection hidden="1"/>
    </xf>
    <xf numFmtId="0" fontId="5" fillId="0" borderId="0" xfId="0" applyFont="1" applyAlignment="1">
      <alignment horizontal="left" vertical="center" wrapText="1"/>
    </xf>
    <xf numFmtId="0" fontId="36" fillId="0" borderId="0" xfId="0" applyFont="1" applyAlignment="1">
      <alignment horizontal="center" vertical="center"/>
    </xf>
    <xf numFmtId="0" fontId="5" fillId="0" borderId="0" xfId="200" applyNumberFormat="1" applyFont="1" applyFill="1" applyBorder="1" applyAlignment="1" applyProtection="1">
      <alignment horizontal="justify" vertical="center" wrapText="1"/>
    </xf>
    <xf numFmtId="0" fontId="4" fillId="0" borderId="0" xfId="206" applyFont="1" applyAlignment="1">
      <alignment horizontal="left" vertical="center"/>
    </xf>
    <xf numFmtId="0" fontId="4" fillId="0" borderId="10" xfId="0" applyFont="1" applyBorder="1" applyAlignment="1">
      <alignment horizontal="center" vertical="center" wrapText="1"/>
    </xf>
    <xf numFmtId="0" fontId="5" fillId="0" borderId="0" xfId="0" applyFont="1" applyAlignment="1">
      <alignment horizontal="right" vertical="center"/>
    </xf>
    <xf numFmtId="0" fontId="5" fillId="0" borderId="14" xfId="0" applyFont="1" applyBorder="1" applyAlignment="1">
      <alignment horizontal="left" vertical="center"/>
    </xf>
    <xf numFmtId="0" fontId="5" fillId="0" borderId="3" xfId="0" applyFont="1" applyBorder="1" applyAlignment="1">
      <alignment horizontal="left" vertical="center"/>
    </xf>
    <xf numFmtId="0" fontId="5" fillId="0" borderId="15" xfId="0" applyFont="1" applyBorder="1" applyAlignment="1">
      <alignment horizontal="left" vertical="center"/>
    </xf>
    <xf numFmtId="0" fontId="30" fillId="0" borderId="0" xfId="0" applyFont="1" applyAlignment="1">
      <alignment horizontal="center" vertical="center"/>
    </xf>
    <xf numFmtId="0" fontId="15" fillId="0" borderId="0" xfId="200" applyNumberFormat="1" applyFont="1" applyFill="1" applyBorder="1" applyAlignment="1" applyProtection="1">
      <alignment horizontal="justify" vertical="center" wrapText="1"/>
    </xf>
    <xf numFmtId="0" fontId="16" fillId="0" borderId="0" xfId="206" applyAlignment="1">
      <alignment horizontal="left" vertical="center"/>
    </xf>
    <xf numFmtId="0" fontId="47" fillId="0" borderId="0" xfId="206" applyFont="1" applyAlignment="1">
      <alignment horizontal="left" vertical="center"/>
    </xf>
    <xf numFmtId="0" fontId="39" fillId="0" borderId="0" xfId="0" applyFont="1" applyAlignment="1">
      <alignment horizontal="justify" vertical="center" wrapText="1"/>
    </xf>
    <xf numFmtId="0" fontId="75" fillId="0" borderId="0" xfId="0" applyFont="1" applyAlignment="1">
      <alignment horizontal="left" vertical="center" wrapText="1"/>
    </xf>
    <xf numFmtId="171" fontId="74" fillId="0" borderId="14" xfId="0" applyNumberFormat="1" applyFont="1" applyBorder="1" applyAlignment="1">
      <alignment horizontal="left" vertical="center" wrapText="1"/>
    </xf>
    <xf numFmtId="171" fontId="74" fillId="0" borderId="3" xfId="0" applyNumberFormat="1" applyFont="1" applyBorder="1" applyAlignment="1">
      <alignment horizontal="left" vertical="center" wrapText="1"/>
    </xf>
    <xf numFmtId="171" fontId="74" fillId="0" borderId="15" xfId="0" applyNumberFormat="1" applyFont="1" applyBorder="1" applyAlignment="1">
      <alignment horizontal="left" vertical="center" wrapText="1"/>
    </xf>
    <xf numFmtId="0" fontId="51" fillId="0" borderId="0" xfId="0" applyFont="1" applyAlignment="1">
      <alignment horizontal="left" vertical="center" wrapText="1"/>
    </xf>
    <xf numFmtId="1" fontId="5" fillId="0" borderId="0" xfId="0" applyNumberFormat="1" applyFont="1" applyAlignment="1">
      <alignment horizontal="center" vertical="center" wrapText="1"/>
    </xf>
    <xf numFmtId="1" fontId="58" fillId="0" borderId="0" xfId="0" applyNumberFormat="1" applyFont="1" applyAlignment="1">
      <alignment horizontal="center" vertical="center" wrapText="1"/>
    </xf>
    <xf numFmtId="1" fontId="79" fillId="0" borderId="14" xfId="0" applyNumberFormat="1" applyFont="1" applyBorder="1" applyAlignment="1">
      <alignment horizontal="left" vertical="center"/>
    </xf>
    <xf numFmtId="1" fontId="79" fillId="0" borderId="3" xfId="0" applyNumberFormat="1" applyFont="1" applyBorder="1" applyAlignment="1">
      <alignment horizontal="left" vertical="center"/>
    </xf>
    <xf numFmtId="1" fontId="79" fillId="0" borderId="15" xfId="0" applyNumberFormat="1" applyFont="1" applyBorder="1" applyAlignment="1">
      <alignment horizontal="left" vertical="center"/>
    </xf>
    <xf numFmtId="1" fontId="4" fillId="0" borderId="14" xfId="0" applyNumberFormat="1" applyFont="1" applyBorder="1" applyAlignment="1">
      <alignment horizontal="center" vertical="center" wrapText="1"/>
    </xf>
    <xf numFmtId="1" fontId="4" fillId="0" borderId="3" xfId="0" applyNumberFormat="1" applyFont="1" applyBorder="1" applyAlignment="1">
      <alignment horizontal="center" vertical="center" wrapText="1"/>
    </xf>
    <xf numFmtId="1" fontId="4" fillId="0" borderId="15" xfId="0" applyNumberFormat="1" applyFont="1" applyBorder="1" applyAlignment="1">
      <alignment horizontal="center" vertical="center" wrapText="1"/>
    </xf>
    <xf numFmtId="1" fontId="4" fillId="0" borderId="42" xfId="0" applyNumberFormat="1" applyFont="1" applyBorder="1" applyAlignment="1">
      <alignment horizontal="center" vertical="center" wrapText="1"/>
    </xf>
    <xf numFmtId="1" fontId="5" fillId="0" borderId="0" xfId="0" applyNumberFormat="1" applyFont="1" applyAlignment="1">
      <alignment horizontal="right" vertical="center"/>
    </xf>
    <xf numFmtId="0" fontId="5" fillId="0" borderId="0" xfId="0" applyFont="1" applyAlignment="1" applyProtection="1">
      <alignment horizontal="left" vertical="center" wrapText="1"/>
      <protection hidden="1"/>
    </xf>
    <xf numFmtId="0" fontId="70" fillId="10" borderId="14" xfId="214" applyFont="1" applyFill="1" applyBorder="1" applyAlignment="1">
      <alignment horizontal="left" vertical="center" wrapText="1"/>
    </xf>
    <xf numFmtId="0" fontId="70" fillId="10" borderId="3" xfId="214" applyFont="1" applyFill="1" applyBorder="1" applyAlignment="1">
      <alignment horizontal="left" vertical="center" wrapText="1"/>
    </xf>
    <xf numFmtId="0" fontId="70" fillId="10" borderId="15" xfId="214" applyFont="1" applyFill="1" applyBorder="1" applyAlignment="1">
      <alignment horizontal="left" vertical="center" wrapText="1"/>
    </xf>
    <xf numFmtId="171" fontId="74" fillId="12" borderId="10" xfId="0" applyNumberFormat="1" applyFont="1" applyFill="1" applyBorder="1" applyAlignment="1">
      <alignment horizontal="center" vertical="center" wrapText="1"/>
    </xf>
    <xf numFmtId="171" fontId="74" fillId="12" borderId="30" xfId="0" applyNumberFormat="1" applyFont="1" applyFill="1" applyBorder="1" applyAlignment="1">
      <alignment horizontal="center" vertical="center" wrapText="1"/>
    </xf>
    <xf numFmtId="1" fontId="4" fillId="12" borderId="14" xfId="0" applyNumberFormat="1" applyFont="1" applyFill="1" applyBorder="1" applyAlignment="1">
      <alignment horizontal="center" vertical="center" wrapText="1"/>
    </xf>
    <xf numFmtId="1" fontId="4" fillId="12" borderId="3" xfId="0" applyNumberFormat="1" applyFont="1" applyFill="1" applyBorder="1" applyAlignment="1">
      <alignment horizontal="center" vertical="center" wrapText="1"/>
    </xf>
    <xf numFmtId="1" fontId="4" fillId="12" borderId="15" xfId="0" applyNumberFormat="1" applyFont="1" applyFill="1" applyBorder="1" applyAlignment="1">
      <alignment horizontal="center" vertical="center" wrapText="1"/>
    </xf>
    <xf numFmtId="0" fontId="5" fillId="14" borderId="0" xfId="0" applyFont="1" applyFill="1" applyAlignment="1" applyProtection="1">
      <alignment horizontal="left" vertical="center" wrapText="1"/>
      <protection hidden="1"/>
    </xf>
    <xf numFmtId="0" fontId="41" fillId="8" borderId="0" xfId="0" applyFont="1" applyFill="1" applyAlignment="1" applyProtection="1">
      <alignment horizontal="center" vertical="center"/>
      <protection hidden="1"/>
    </xf>
    <xf numFmtId="0" fontId="5" fillId="18" borderId="14" xfId="205" applyFont="1" applyFill="1" applyBorder="1" applyAlignment="1" applyProtection="1">
      <alignment horizontal="center" vertical="center"/>
      <protection hidden="1"/>
    </xf>
    <xf numFmtId="0" fontId="5" fillId="18" borderId="3" xfId="205" applyFont="1" applyFill="1" applyBorder="1" applyAlignment="1" applyProtection="1">
      <alignment horizontal="center" vertical="center"/>
      <protection hidden="1"/>
    </xf>
    <xf numFmtId="0" fontId="5" fillId="18" borderId="15" xfId="205" applyFont="1" applyFill="1" applyBorder="1" applyAlignment="1" applyProtection="1">
      <alignment horizontal="center" vertical="center"/>
      <protection hidden="1"/>
    </xf>
    <xf numFmtId="171" fontId="74" fillId="12" borderId="14" xfId="0" applyNumberFormat="1" applyFont="1" applyFill="1" applyBorder="1" applyAlignment="1">
      <alignment horizontal="center" vertical="center" wrapText="1"/>
    </xf>
    <xf numFmtId="171" fontId="74" fillId="12" borderId="3" xfId="0" applyNumberFormat="1" applyFont="1" applyFill="1" applyBorder="1" applyAlignment="1">
      <alignment horizontal="center" vertical="center" wrapText="1"/>
    </xf>
    <xf numFmtId="171" fontId="74" fillId="12" borderId="15" xfId="0" applyNumberFormat="1" applyFont="1" applyFill="1" applyBorder="1" applyAlignment="1">
      <alignment horizontal="center" vertical="center" wrapText="1"/>
    </xf>
    <xf numFmtId="0" fontId="15" fillId="14" borderId="0" xfId="0" applyFont="1" applyFill="1" applyAlignment="1" applyProtection="1">
      <alignment horizontal="left" vertical="top" wrapText="1"/>
      <protection hidden="1"/>
    </xf>
    <xf numFmtId="0" fontId="24" fillId="8" borderId="0" xfId="0" applyFont="1" applyFill="1" applyAlignment="1" applyProtection="1">
      <alignment horizontal="center" vertical="center"/>
      <protection hidden="1"/>
    </xf>
    <xf numFmtId="0" fontId="15" fillId="0" borderId="0" xfId="0" applyFont="1" applyAlignment="1" applyProtection="1">
      <alignment horizontal="left" vertical="center" wrapText="1"/>
      <protection hidden="1"/>
    </xf>
    <xf numFmtId="0" fontId="70" fillId="10" borderId="14" xfId="214" applyFont="1" applyFill="1" applyBorder="1" applyAlignment="1">
      <alignment horizontal="left" vertical="top" wrapText="1"/>
    </xf>
    <xf numFmtId="0" fontId="70" fillId="10" borderId="3" xfId="214" applyFont="1" applyFill="1" applyBorder="1" applyAlignment="1">
      <alignment horizontal="left" vertical="top" wrapText="1"/>
    </xf>
    <xf numFmtId="0" fontId="70" fillId="10" borderId="15" xfId="214" applyFont="1" applyFill="1" applyBorder="1" applyAlignment="1">
      <alignment horizontal="left" vertical="top" wrapText="1"/>
    </xf>
    <xf numFmtId="1" fontId="4" fillId="12" borderId="14" xfId="0" applyNumberFormat="1" applyFont="1" applyFill="1" applyBorder="1" applyAlignment="1">
      <alignment horizontal="center" vertical="top" wrapText="1"/>
    </xf>
    <xf numFmtId="1" fontId="4" fillId="12" borderId="3" xfId="0" applyNumberFormat="1" applyFont="1" applyFill="1" applyBorder="1" applyAlignment="1">
      <alignment horizontal="center" vertical="top" wrapText="1"/>
    </xf>
    <xf numFmtId="1" fontId="4" fillId="12" borderId="15" xfId="0" applyNumberFormat="1" applyFont="1" applyFill="1" applyBorder="1" applyAlignment="1">
      <alignment horizontal="center" vertical="top" wrapText="1"/>
    </xf>
    <xf numFmtId="171" fontId="74" fillId="12" borderId="10" xfId="0" applyNumberFormat="1" applyFont="1" applyFill="1" applyBorder="1" applyAlignment="1">
      <alignment horizontal="center" vertical="top" wrapText="1"/>
    </xf>
    <xf numFmtId="171" fontId="74" fillId="12" borderId="30" xfId="0" applyNumberFormat="1" applyFont="1" applyFill="1" applyBorder="1" applyAlignment="1">
      <alignment horizontal="center" vertical="top" wrapText="1"/>
    </xf>
    <xf numFmtId="171" fontId="74" fillId="12" borderId="14" xfId="0" applyNumberFormat="1" applyFont="1" applyFill="1" applyBorder="1" applyAlignment="1">
      <alignment horizontal="center" vertical="top" wrapText="1"/>
    </xf>
    <xf numFmtId="171" fontId="74" fillId="12" borderId="3" xfId="0" applyNumberFormat="1" applyFont="1" applyFill="1" applyBorder="1" applyAlignment="1">
      <alignment horizontal="center" vertical="top" wrapText="1"/>
    </xf>
    <xf numFmtId="171" fontId="74" fillId="12" borderId="15" xfId="0" applyNumberFormat="1" applyFont="1" applyFill="1" applyBorder="1" applyAlignment="1">
      <alignment horizontal="center" vertical="top" wrapText="1"/>
    </xf>
    <xf numFmtId="0" fontId="70" fillId="16" borderId="14" xfId="214" applyFont="1" applyFill="1" applyBorder="1" applyAlignment="1">
      <alignment horizontal="left" vertical="top" wrapText="1"/>
    </xf>
    <xf numFmtId="0" fontId="70" fillId="16" borderId="3" xfId="214" applyFont="1" applyFill="1" applyBorder="1" applyAlignment="1">
      <alignment horizontal="left" vertical="top" wrapText="1"/>
    </xf>
    <xf numFmtId="0" fontId="16" fillId="0" borderId="0" xfId="205" applyFont="1" applyAlignment="1" applyProtection="1">
      <alignment horizontal="justify" vertical="center" wrapText="1"/>
      <protection hidden="1"/>
    </xf>
    <xf numFmtId="0" fontId="15" fillId="6" borderId="8" xfId="205" applyFont="1" applyFill="1" applyBorder="1" applyAlignment="1" applyProtection="1">
      <alignment horizontal="justify" vertical="center" wrapText="1"/>
      <protection hidden="1"/>
    </xf>
    <xf numFmtId="0" fontId="15" fillId="6" borderId="9" xfId="205" applyFont="1" applyFill="1" applyBorder="1" applyAlignment="1" applyProtection="1">
      <alignment horizontal="justify" vertical="center" wrapText="1"/>
      <protection hidden="1"/>
    </xf>
    <xf numFmtId="0" fontId="40" fillId="6" borderId="8" xfId="205" applyFont="1" applyFill="1" applyBorder="1" applyAlignment="1" applyProtection="1">
      <alignment horizontal="justify" vertical="center" wrapText="1"/>
      <protection hidden="1"/>
    </xf>
    <xf numFmtId="0" fontId="40" fillId="6" borderId="9" xfId="205" applyFont="1" applyFill="1" applyBorder="1" applyAlignment="1" applyProtection="1">
      <alignment horizontal="justify" vertical="center" wrapText="1"/>
      <protection hidden="1"/>
    </xf>
    <xf numFmtId="0" fontId="15" fillId="6" borderId="29" xfId="205" applyFont="1" applyFill="1" applyBorder="1" applyAlignment="1" applyProtection="1">
      <alignment horizontal="left" vertical="center" wrapText="1"/>
      <protection hidden="1"/>
    </xf>
    <xf numFmtId="0" fontId="15" fillId="6" borderId="30" xfId="205" applyFont="1" applyFill="1" applyBorder="1" applyAlignment="1" applyProtection="1">
      <alignment horizontal="left" vertical="center" wrapText="1"/>
      <protection hidden="1"/>
    </xf>
    <xf numFmtId="2" fontId="0" fillId="0" borderId="14" xfId="205" applyNumberFormat="1" applyFont="1" applyBorder="1" applyAlignment="1" applyProtection="1">
      <alignment horizontal="center" vertical="center" wrapText="1"/>
      <protection hidden="1"/>
    </xf>
    <xf numFmtId="2" fontId="16" fillId="0" borderId="15" xfId="205" applyNumberFormat="1" applyFont="1" applyBorder="1" applyAlignment="1" applyProtection="1">
      <alignment horizontal="center" vertical="center" wrapText="1"/>
      <protection hidden="1"/>
    </xf>
    <xf numFmtId="0" fontId="15" fillId="6" borderId="14" xfId="205" applyFont="1" applyFill="1" applyBorder="1" applyAlignment="1" applyProtection="1">
      <alignment horizontal="left" vertical="center" wrapText="1"/>
      <protection hidden="1"/>
    </xf>
    <xf numFmtId="0" fontId="15" fillId="6" borderId="3" xfId="205" applyFont="1" applyFill="1" applyBorder="1" applyAlignment="1" applyProtection="1">
      <alignment horizontal="left" vertical="center" wrapText="1"/>
      <protection hidden="1"/>
    </xf>
    <xf numFmtId="0" fontId="16" fillId="0" borderId="4" xfId="205" applyFont="1" applyBorder="1" applyAlignment="1" applyProtection="1">
      <alignment horizontal="center" vertical="center"/>
      <protection hidden="1"/>
    </xf>
    <xf numFmtId="0" fontId="0" fillId="0" borderId="4" xfId="205" applyFont="1" applyBorder="1" applyAlignment="1" applyProtection="1">
      <alignment horizontal="justify" vertical="center" wrapText="1"/>
      <protection hidden="1"/>
    </xf>
    <xf numFmtId="0" fontId="16" fillId="0" borderId="4" xfId="205" applyFont="1" applyBorder="1" applyAlignment="1" applyProtection="1">
      <alignment horizontal="justify" vertical="center" wrapText="1"/>
      <protection hidden="1"/>
    </xf>
    <xf numFmtId="2" fontId="15" fillId="6" borderId="4" xfId="205" applyNumberFormat="1" applyFont="1" applyFill="1" applyBorder="1" applyAlignment="1" applyProtection="1">
      <alignment horizontal="center" vertical="center" wrapText="1"/>
      <protection hidden="1"/>
    </xf>
    <xf numFmtId="2" fontId="15" fillId="6" borderId="14" xfId="205" applyNumberFormat="1" applyFont="1" applyFill="1" applyBorder="1" applyAlignment="1" applyProtection="1">
      <alignment horizontal="center" vertical="center" wrapText="1"/>
      <protection hidden="1"/>
    </xf>
    <xf numFmtId="2" fontId="15" fillId="6" borderId="15" xfId="205" applyNumberFormat="1" applyFont="1" applyFill="1" applyBorder="1" applyAlignment="1" applyProtection="1">
      <alignment horizontal="center" vertical="center" wrapText="1"/>
      <protection hidden="1"/>
    </xf>
    <xf numFmtId="164" fontId="15" fillId="6" borderId="29" xfId="11" applyFont="1" applyFill="1" applyBorder="1" applyAlignment="1" applyProtection="1">
      <alignment horizontal="center" vertical="top"/>
      <protection hidden="1"/>
    </xf>
    <xf numFmtId="164" fontId="15" fillId="6" borderId="30" xfId="11" applyFont="1" applyFill="1" applyBorder="1" applyAlignment="1" applyProtection="1">
      <alignment horizontal="center" vertical="top"/>
      <protection hidden="1"/>
    </xf>
    <xf numFmtId="0" fontId="41" fillId="0" borderId="0" xfId="205" applyFont="1" applyAlignment="1" applyProtection="1">
      <alignment horizontal="center" vertical="top"/>
      <protection hidden="1"/>
    </xf>
    <xf numFmtId="0" fontId="15" fillId="14" borderId="0" xfId="205" applyFont="1" applyFill="1" applyAlignment="1" applyProtection="1">
      <alignment horizontal="left" vertical="top" wrapText="1"/>
      <protection hidden="1"/>
    </xf>
    <xf numFmtId="0" fontId="15" fillId="0" borderId="14" xfId="205" applyFont="1" applyBorder="1" applyAlignment="1" applyProtection="1">
      <alignment horizontal="center" vertical="center" wrapText="1"/>
      <protection hidden="1"/>
    </xf>
    <xf numFmtId="0" fontId="15" fillId="0" borderId="15" xfId="205" applyFont="1" applyBorder="1" applyAlignment="1" applyProtection="1">
      <alignment horizontal="center" vertical="center" wrapText="1"/>
      <protection hidden="1"/>
    </xf>
    <xf numFmtId="0" fontId="16" fillId="0" borderId="0" xfId="205" applyFont="1" applyAlignment="1" applyProtection="1">
      <alignment horizontal="left" vertical="top"/>
      <protection hidden="1"/>
    </xf>
    <xf numFmtId="0" fontId="24" fillId="8" borderId="0" xfId="205" applyFont="1" applyFill="1" applyAlignment="1" applyProtection="1">
      <alignment horizontal="center" vertical="center"/>
      <protection hidden="1"/>
    </xf>
    <xf numFmtId="0" fontId="15" fillId="0" borderId="14" xfId="205" applyFont="1" applyBorder="1" applyAlignment="1" applyProtection="1">
      <alignment horizontal="left" vertical="center" wrapText="1"/>
      <protection hidden="1"/>
    </xf>
    <xf numFmtId="0" fontId="15" fillId="0" borderId="15" xfId="205" applyFont="1" applyBorder="1" applyAlignment="1" applyProtection="1">
      <alignment horizontal="left" vertical="center" wrapText="1"/>
      <protection hidden="1"/>
    </xf>
    <xf numFmtId="0" fontId="15" fillId="14" borderId="0" xfId="205" applyFont="1" applyFill="1" applyAlignment="1" applyProtection="1">
      <alignment horizontal="center" vertical="center" wrapText="1"/>
      <protection hidden="1"/>
    </xf>
    <xf numFmtId="0" fontId="16" fillId="0" borderId="26" xfId="205" applyFont="1" applyBorder="1" applyAlignment="1" applyProtection="1">
      <alignment horizontal="justify" vertical="center" wrapText="1"/>
      <protection hidden="1"/>
    </xf>
    <xf numFmtId="0" fontId="16" fillId="0" borderId="28" xfId="205" applyFont="1" applyBorder="1" applyAlignment="1" applyProtection="1">
      <alignment horizontal="justify" vertical="center" wrapText="1"/>
      <protection hidden="1"/>
    </xf>
    <xf numFmtId="0" fontId="15" fillId="0" borderId="4" xfId="205" applyFont="1" applyBorder="1" applyAlignment="1" applyProtection="1">
      <alignment horizontal="left" vertical="center" wrapText="1"/>
      <protection hidden="1"/>
    </xf>
    <xf numFmtId="0" fontId="15" fillId="6" borderId="24" xfId="205" applyFont="1" applyFill="1" applyBorder="1" applyAlignment="1" applyProtection="1">
      <alignment horizontal="left" vertical="center" wrapText="1"/>
      <protection hidden="1"/>
    </xf>
    <xf numFmtId="0" fontId="0" fillId="0" borderId="26" xfId="205" applyFont="1" applyBorder="1" applyAlignment="1" applyProtection="1">
      <alignment horizontal="justify" vertical="center" wrapText="1"/>
      <protection hidden="1"/>
    </xf>
    <xf numFmtId="0" fontId="15" fillId="0" borderId="0" xfId="200" applyNumberFormat="1" applyFont="1" applyFill="1" applyBorder="1" applyAlignment="1" applyProtection="1">
      <alignment horizontal="justify" vertical="center" wrapText="1"/>
      <protection hidden="1"/>
    </xf>
    <xf numFmtId="0" fontId="15" fillId="14" borderId="0" xfId="205" applyFont="1" applyFill="1" applyAlignment="1" applyProtection="1">
      <alignment horizontal="justify" vertical="center" wrapText="1"/>
      <protection hidden="1"/>
    </xf>
    <xf numFmtId="0" fontId="77" fillId="14" borderId="0" xfId="205" applyFont="1" applyFill="1" applyAlignment="1" applyProtection="1">
      <alignment horizontal="justify" vertical="top" wrapText="1"/>
      <protection hidden="1"/>
    </xf>
    <xf numFmtId="0" fontId="4" fillId="0" borderId="0" xfId="205" applyFont="1" applyAlignment="1" applyProtection="1">
      <alignment horizontal="left" vertical="center"/>
      <protection hidden="1"/>
    </xf>
    <xf numFmtId="2" fontId="4" fillId="0" borderId="0" xfId="206" applyNumberFormat="1" applyFont="1" applyAlignment="1" applyProtection="1">
      <alignment horizontal="right" vertical="center"/>
      <protection hidden="1"/>
    </xf>
    <xf numFmtId="168" fontId="5" fillId="0" borderId="0" xfId="0" applyNumberFormat="1" applyFont="1" applyAlignment="1" applyProtection="1">
      <alignment horizontal="center" vertical="center" wrapText="1"/>
      <protection hidden="1"/>
    </xf>
    <xf numFmtId="0" fontId="5" fillId="0" borderId="0" xfId="206" applyFont="1" applyAlignment="1" applyProtection="1">
      <alignment horizontal="center" vertical="center"/>
      <protection hidden="1"/>
    </xf>
    <xf numFmtId="168" fontId="41" fillId="0" borderId="0" xfId="0" applyNumberFormat="1" applyFont="1" applyAlignment="1" applyProtection="1">
      <alignment horizontal="center" vertical="center" wrapText="1"/>
      <protection hidden="1"/>
    </xf>
    <xf numFmtId="0" fontId="5" fillId="0" borderId="0" xfId="200" applyNumberFormat="1" applyFont="1" applyFill="1" applyBorder="1" applyAlignment="1" applyProtection="1">
      <alignment horizontal="justify" vertical="center"/>
      <protection hidden="1"/>
    </xf>
    <xf numFmtId="0" fontId="4" fillId="0" borderId="0" xfId="206" applyFont="1" applyAlignment="1" applyProtection="1">
      <alignment horizontal="left" vertical="center" wrapText="1"/>
      <protection hidden="1"/>
    </xf>
    <xf numFmtId="0" fontId="4" fillId="12" borderId="14" xfId="206" applyFont="1" applyFill="1" applyBorder="1" applyAlignment="1">
      <alignment horizontal="center" vertical="center" wrapText="1"/>
    </xf>
    <xf numFmtId="0" fontId="4" fillId="12" borderId="3" xfId="206" applyFont="1" applyFill="1" applyBorder="1" applyAlignment="1">
      <alignment horizontal="center" vertical="center" wrapText="1"/>
    </xf>
    <xf numFmtId="0" fontId="4" fillId="12" borderId="15" xfId="206" applyFont="1" applyFill="1" applyBorder="1" applyAlignment="1">
      <alignment horizontal="center" vertical="center" wrapText="1"/>
    </xf>
    <xf numFmtId="0" fontId="4" fillId="12" borderId="14" xfId="206" applyFont="1" applyFill="1" applyBorder="1" applyAlignment="1" applyProtection="1">
      <alignment horizontal="center" vertical="center" wrapText="1"/>
      <protection hidden="1"/>
    </xf>
    <xf numFmtId="0" fontId="4" fillId="12" borderId="3" xfId="206" applyFont="1" applyFill="1" applyBorder="1" applyAlignment="1" applyProtection="1">
      <alignment horizontal="center" vertical="center" wrapText="1"/>
      <protection hidden="1"/>
    </xf>
    <xf numFmtId="0" fontId="4" fillId="12" borderId="15" xfId="206" applyFont="1" applyFill="1" applyBorder="1" applyAlignment="1" applyProtection="1">
      <alignment horizontal="center" vertical="center" wrapText="1"/>
      <protection hidden="1"/>
    </xf>
    <xf numFmtId="0" fontId="5" fillId="10" borderId="14" xfId="0" applyFont="1" applyFill="1" applyBorder="1" applyAlignment="1" applyProtection="1">
      <alignment horizontal="left" vertical="center"/>
      <protection hidden="1"/>
    </xf>
    <xf numFmtId="0" fontId="5" fillId="10" borderId="3" xfId="0" applyFont="1" applyFill="1" applyBorder="1" applyAlignment="1" applyProtection="1">
      <alignment horizontal="left" vertical="center"/>
      <protection hidden="1"/>
    </xf>
    <xf numFmtId="0" fontId="5" fillId="10" borderId="15" xfId="0" applyFont="1" applyFill="1" applyBorder="1" applyAlignment="1" applyProtection="1">
      <alignment horizontal="left" vertical="center"/>
      <protection hidden="1"/>
    </xf>
    <xf numFmtId="0" fontId="5" fillId="14" borderId="0" xfId="206" applyFont="1" applyFill="1" applyAlignment="1" applyProtection="1">
      <alignment horizontal="justify" vertical="center" wrapText="1"/>
      <protection hidden="1"/>
    </xf>
    <xf numFmtId="0" fontId="5" fillId="0" borderId="0" xfId="206" applyFont="1" applyAlignment="1" applyProtection="1">
      <alignment horizontal="center" vertical="center" wrapText="1"/>
      <protection hidden="1"/>
    </xf>
    <xf numFmtId="0" fontId="5" fillId="0" borderId="0" xfId="0" applyFont="1" applyAlignment="1" applyProtection="1">
      <alignment horizontal="center" vertical="center"/>
      <protection hidden="1"/>
    </xf>
    <xf numFmtId="0" fontId="5" fillId="18" borderId="5" xfId="206" applyFont="1" applyFill="1" applyBorder="1" applyAlignment="1" applyProtection="1">
      <alignment horizontal="left" vertical="center"/>
      <protection hidden="1"/>
    </xf>
    <xf numFmtId="0" fontId="15" fillId="0" borderId="0" xfId="206" applyFont="1" applyAlignment="1" applyProtection="1">
      <alignment horizontal="center" vertical="center" wrapText="1"/>
      <protection hidden="1"/>
    </xf>
    <xf numFmtId="0" fontId="15" fillId="0" borderId="0" xfId="200" applyNumberFormat="1" applyFont="1" applyFill="1" applyBorder="1" applyAlignment="1" applyProtection="1">
      <alignment horizontal="justify" vertical="center"/>
      <protection hidden="1"/>
    </xf>
    <xf numFmtId="0" fontId="47" fillId="0" borderId="0" xfId="205" applyFont="1" applyAlignment="1" applyProtection="1">
      <alignment horizontal="left" vertical="top"/>
      <protection hidden="1"/>
    </xf>
    <xf numFmtId="0" fontId="15" fillId="0" borderId="5" xfId="206" applyFont="1" applyBorder="1" applyAlignment="1" applyProtection="1">
      <alignment horizontal="left" vertical="center"/>
      <protection hidden="1"/>
    </xf>
    <xf numFmtId="0" fontId="15" fillId="0" borderId="0" xfId="206" applyFont="1" applyAlignment="1" applyProtection="1">
      <alignment horizontal="left" vertical="center"/>
      <protection hidden="1"/>
    </xf>
    <xf numFmtId="168" fontId="24" fillId="0" borderId="0" xfId="0" applyNumberFormat="1" applyFont="1" applyAlignment="1" applyProtection="1">
      <alignment horizontal="center" vertical="center" wrapText="1"/>
      <protection hidden="1"/>
    </xf>
    <xf numFmtId="0" fontId="15" fillId="0" borderId="0" xfId="0" applyFont="1" applyAlignment="1" applyProtection="1">
      <alignment horizontal="center" vertical="center"/>
      <protection hidden="1"/>
    </xf>
    <xf numFmtId="0" fontId="26" fillId="0" borderId="0" xfId="206" applyFont="1" applyAlignment="1" applyProtection="1">
      <alignment horizontal="center" vertical="center" wrapText="1"/>
      <protection hidden="1"/>
    </xf>
    <xf numFmtId="0" fontId="16" fillId="0" borderId="0" xfId="206" applyAlignment="1" applyProtection="1">
      <alignment horizontal="justify" vertical="center" wrapText="1"/>
      <protection hidden="1"/>
    </xf>
    <xf numFmtId="0" fontId="15" fillId="0" borderId="0" xfId="206" applyFont="1" applyAlignment="1" applyProtection="1">
      <alignment horizontal="center" vertical="center"/>
      <protection hidden="1"/>
    </xf>
    <xf numFmtId="168" fontId="15" fillId="0" borderId="0" xfId="0" applyNumberFormat="1" applyFont="1" applyAlignment="1" applyProtection="1">
      <alignment horizontal="center" vertical="center" wrapText="1"/>
      <protection hidden="1"/>
    </xf>
    <xf numFmtId="2" fontId="16" fillId="0" borderId="0" xfId="206" applyNumberFormat="1" applyAlignment="1" applyProtection="1">
      <alignment horizontal="right" vertical="center"/>
      <protection hidden="1"/>
    </xf>
    <xf numFmtId="0" fontId="5" fillId="0" borderId="0" xfId="195" applyFont="1" applyAlignment="1" applyProtection="1">
      <alignment horizontal="left" vertical="center"/>
      <protection hidden="1"/>
    </xf>
    <xf numFmtId="0" fontId="5" fillId="0" borderId="14" xfId="204" applyFont="1" applyBorder="1" applyAlignment="1" applyProtection="1">
      <alignment horizontal="justify" vertical="center"/>
      <protection hidden="1"/>
    </xf>
    <xf numFmtId="0" fontId="4" fillId="0" borderId="3" xfId="204" applyFont="1" applyBorder="1" applyAlignment="1" applyProtection="1">
      <alignment horizontal="justify" vertical="center"/>
      <protection hidden="1"/>
    </xf>
    <xf numFmtId="0" fontId="4" fillId="0" borderId="15" xfId="204" applyFont="1" applyBorder="1" applyAlignment="1" applyProtection="1">
      <alignment horizontal="justify" vertical="center"/>
      <protection hidden="1"/>
    </xf>
    <xf numFmtId="0" fontId="5" fillId="0" borderId="16" xfId="204" applyFont="1" applyBorder="1" applyAlignment="1" applyProtection="1">
      <alignment horizontal="justify" vertical="center"/>
      <protection hidden="1"/>
    </xf>
    <xf numFmtId="0" fontId="4" fillId="0" borderId="39" xfId="204" applyFont="1" applyBorder="1" applyAlignment="1" applyProtection="1">
      <alignment horizontal="justify" vertical="center"/>
      <protection hidden="1"/>
    </xf>
    <xf numFmtId="0" fontId="4" fillId="0" borderId="17" xfId="204" applyFont="1" applyBorder="1" applyAlignment="1" applyProtection="1">
      <alignment horizontal="justify" vertical="center"/>
      <protection hidden="1"/>
    </xf>
    <xf numFmtId="0" fontId="4" fillId="0" borderId="10" xfId="204" applyFont="1" applyBorder="1" applyAlignment="1" applyProtection="1">
      <alignment horizontal="justify" vertical="center"/>
      <protection hidden="1"/>
    </xf>
    <xf numFmtId="0" fontId="4" fillId="0" borderId="0" xfId="204" applyFont="1" applyBorder="1" applyAlignment="1" applyProtection="1">
      <alignment horizontal="justify" vertical="center"/>
      <protection hidden="1"/>
    </xf>
    <xf numFmtId="0" fontId="4" fillId="4" borderId="0" xfId="204" applyFont="1" applyFill="1" applyBorder="1" applyAlignment="1" applyProtection="1">
      <alignment horizontal="justify" vertical="center" wrapText="1"/>
      <protection locked="0" hidden="1"/>
    </xf>
    <xf numFmtId="0" fontId="5" fillId="9" borderId="0" xfId="204" applyNumberFormat="1" applyFont="1" applyFill="1" applyBorder="1" applyAlignment="1" applyProtection="1">
      <alignment horizontal="center" vertical="center" wrapText="1"/>
      <protection hidden="1"/>
    </xf>
    <xf numFmtId="0" fontId="5" fillId="14" borderId="0" xfId="0" applyFont="1" applyFill="1" applyAlignment="1" applyProtection="1">
      <alignment horizontal="justify" vertical="center" wrapText="1"/>
      <protection hidden="1"/>
    </xf>
    <xf numFmtId="0" fontId="4" fillId="0" borderId="0" xfId="204" applyFont="1" applyAlignment="1" applyProtection="1">
      <alignment horizontal="justify" vertical="center"/>
      <protection hidden="1"/>
    </xf>
    <xf numFmtId="0" fontId="28" fillId="8" borderId="0" xfId="0" applyFont="1" applyFill="1" applyAlignment="1" applyProtection="1">
      <alignment horizontal="center" vertical="center" wrapText="1"/>
      <protection hidden="1"/>
    </xf>
    <xf numFmtId="0" fontId="28" fillId="8" borderId="7" xfId="0" applyFont="1" applyFill="1" applyBorder="1" applyAlignment="1" applyProtection="1">
      <alignment horizontal="center" vertical="center" wrapText="1"/>
      <protection hidden="1"/>
    </xf>
    <xf numFmtId="0" fontId="47" fillId="0" borderId="0" xfId="194" applyFont="1" applyAlignment="1">
      <alignment horizontal="center" vertical="center"/>
    </xf>
    <xf numFmtId="0" fontId="0" fillId="0" borderId="0" xfId="194" applyFont="1" applyAlignment="1">
      <alignment horizontal="center" vertical="center"/>
    </xf>
    <xf numFmtId="0" fontId="0" fillId="0" borderId="0" xfId="194" applyFont="1" applyAlignment="1">
      <alignment horizontal="justify" vertical="center"/>
    </xf>
    <xf numFmtId="0" fontId="47" fillId="0" borderId="0" xfId="194" applyFont="1" applyAlignment="1">
      <alignment horizontal="justify" vertical="center"/>
    </xf>
    <xf numFmtId="0" fontId="0" fillId="0" borderId="0" xfId="0" applyAlignment="1">
      <alignment horizontal="justify" vertical="center" wrapText="1"/>
    </xf>
    <xf numFmtId="0" fontId="0" fillId="4" borderId="22" xfId="0" applyFill="1" applyBorder="1" applyAlignment="1" applyProtection="1">
      <alignment horizontal="left" vertical="center"/>
      <protection locked="0"/>
    </xf>
    <xf numFmtId="0" fontId="47" fillId="4" borderId="22" xfId="0" applyFont="1" applyFill="1" applyBorder="1" applyAlignment="1" applyProtection="1">
      <alignment horizontal="left" vertical="center"/>
      <protection locked="0"/>
    </xf>
    <xf numFmtId="0" fontId="16" fillId="0" borderId="0" xfId="194" applyFont="1" applyAlignment="1">
      <alignment horizontal="center" vertical="center" wrapText="1"/>
    </xf>
    <xf numFmtId="0" fontId="47" fillId="0" borderId="43" xfId="0" applyFont="1" applyBorder="1" applyAlignment="1">
      <alignment horizontal="left" vertical="center"/>
    </xf>
    <xf numFmtId="0" fontId="16" fillId="0" borderId="0" xfId="194" applyFont="1" applyAlignment="1">
      <alignment horizontal="justify" vertical="center"/>
    </xf>
    <xf numFmtId="178" fontId="15" fillId="0" borderId="0" xfId="194" applyNumberFormat="1" applyFont="1" applyAlignment="1">
      <alignment horizontal="left" vertical="center"/>
    </xf>
    <xf numFmtId="0" fontId="39" fillId="0" borderId="0" xfId="194" quotePrefix="1" applyFont="1" applyAlignment="1">
      <alignment horizontal="center" vertical="center"/>
    </xf>
    <xf numFmtId="0" fontId="47" fillId="0" borderId="43" xfId="0" applyFont="1" applyBorder="1" applyAlignment="1">
      <alignment horizontal="justify" vertical="center" wrapText="1"/>
    </xf>
    <xf numFmtId="0" fontId="47" fillId="0" borderId="22" xfId="0" applyFont="1" applyBorder="1" applyAlignment="1">
      <alignment horizontal="left" vertical="center"/>
    </xf>
    <xf numFmtId="0" fontId="47" fillId="0" borderId="40" xfId="0" applyFont="1" applyBorder="1" applyAlignment="1">
      <alignment horizontal="left" vertical="center"/>
    </xf>
    <xf numFmtId="0" fontId="47" fillId="0" borderId="0" xfId="0" applyFont="1" applyAlignment="1">
      <alignment horizontal="left" vertical="center"/>
    </xf>
    <xf numFmtId="0" fontId="5" fillId="14" borderId="0" xfId="194" applyFont="1" applyFill="1" applyAlignment="1">
      <alignment horizontal="left" vertical="center" wrapText="1"/>
    </xf>
    <xf numFmtId="0" fontId="15" fillId="0" borderId="0" xfId="194" applyFont="1" applyAlignment="1">
      <alignment horizontal="justify" vertical="center"/>
    </xf>
    <xf numFmtId="0" fontId="15" fillId="0" borderId="0" xfId="194" applyFont="1" applyAlignment="1">
      <alignment horizontal="center" vertical="center"/>
    </xf>
    <xf numFmtId="0" fontId="47" fillId="4" borderId="0" xfId="194" applyFont="1" applyFill="1" applyAlignment="1" applyProtection="1">
      <alignment horizontal="left" vertical="center"/>
      <protection locked="0"/>
    </xf>
    <xf numFmtId="178" fontId="47" fillId="0" borderId="0" xfId="194" applyNumberFormat="1" applyFont="1" applyAlignment="1">
      <alignment horizontal="left" vertical="center"/>
    </xf>
    <xf numFmtId="0" fontId="16" fillId="0" borderId="0" xfId="210" applyFont="1" applyAlignment="1" applyProtection="1">
      <alignment horizontal="justify" vertical="center" wrapText="1"/>
      <protection hidden="1"/>
    </xf>
    <xf numFmtId="1" fontId="22" fillId="0" borderId="29" xfId="210" applyNumberFormat="1" applyFont="1" applyBorder="1" applyAlignment="1" applyProtection="1">
      <alignment horizontal="justify" vertical="center" wrapText="1"/>
      <protection hidden="1"/>
    </xf>
    <xf numFmtId="1" fontId="22" fillId="0" borderId="10" xfId="210" applyNumberFormat="1" applyFont="1" applyBorder="1" applyAlignment="1" applyProtection="1">
      <alignment horizontal="justify" vertical="center" wrapText="1"/>
      <protection hidden="1"/>
    </xf>
    <xf numFmtId="1" fontId="22" fillId="0" borderId="30" xfId="210" applyNumberFormat="1" applyFont="1" applyBorder="1" applyAlignment="1" applyProtection="1">
      <alignment horizontal="justify" vertical="center" wrapText="1"/>
      <protection hidden="1"/>
    </xf>
    <xf numFmtId="4" fontId="15" fillId="0" borderId="29" xfId="210" applyNumberFormat="1" applyFont="1" applyBorder="1" applyAlignment="1" applyProtection="1">
      <alignment horizontal="center" vertical="center" wrapText="1"/>
      <protection hidden="1"/>
    </xf>
    <xf numFmtId="4" fontId="15" fillId="0" borderId="30" xfId="210" applyNumberFormat="1" applyFont="1" applyBorder="1" applyAlignment="1" applyProtection="1">
      <alignment horizontal="center" vertical="center" wrapText="1"/>
      <protection hidden="1"/>
    </xf>
    <xf numFmtId="0" fontId="16" fillId="0" borderId="0" xfId="210" applyFont="1" applyAlignment="1" applyProtection="1">
      <alignment horizontal="left" vertical="center" wrapText="1"/>
      <protection hidden="1"/>
    </xf>
    <xf numFmtId="0" fontId="0" fillId="0" borderId="0" xfId="0" applyAlignment="1">
      <alignment horizontal="left"/>
    </xf>
    <xf numFmtId="0" fontId="0" fillId="0" borderId="7" xfId="0" applyBorder="1" applyAlignment="1">
      <alignment horizontal="left"/>
    </xf>
    <xf numFmtId="1" fontId="16" fillId="0" borderId="0" xfId="210" applyNumberFormat="1" applyFont="1" applyAlignment="1" applyProtection="1">
      <alignment horizontal="justify" vertical="top" wrapText="1"/>
      <protection hidden="1"/>
    </xf>
    <xf numFmtId="0" fontId="16" fillId="0" borderId="0" xfId="210" applyFont="1" applyAlignment="1" applyProtection="1">
      <alignment horizontal="justify" vertical="top" wrapText="1"/>
      <protection hidden="1"/>
    </xf>
    <xf numFmtId="0" fontId="16" fillId="0" borderId="7" xfId="210" applyFont="1" applyBorder="1" applyAlignment="1" applyProtection="1">
      <alignment horizontal="justify" vertical="top" wrapText="1"/>
      <protection hidden="1"/>
    </xf>
    <xf numFmtId="0" fontId="18" fillId="0" borderId="0" xfId="210" applyFont="1" applyAlignment="1" applyProtection="1">
      <alignment horizontal="left"/>
      <protection hidden="1"/>
    </xf>
    <xf numFmtId="0" fontId="18" fillId="0" borderId="7" xfId="210" applyFont="1" applyBorder="1" applyAlignment="1" applyProtection="1">
      <alignment horizontal="left"/>
      <protection hidden="1"/>
    </xf>
    <xf numFmtId="1" fontId="15" fillId="0" borderId="14" xfId="210" applyNumberFormat="1" applyFont="1" applyBorder="1" applyAlignment="1" applyProtection="1">
      <alignment horizontal="center" vertical="center" wrapText="1"/>
      <protection hidden="1"/>
    </xf>
    <xf numFmtId="1" fontId="15" fillId="0" borderId="15" xfId="210" applyNumberFormat="1" applyFont="1" applyBorder="1" applyAlignment="1" applyProtection="1">
      <alignment horizontal="center" vertical="center" wrapText="1"/>
      <protection hidden="1"/>
    </xf>
    <xf numFmtId="4" fontId="15" fillId="0" borderId="14" xfId="210" applyNumberFormat="1" applyFont="1" applyBorder="1" applyAlignment="1" applyProtection="1">
      <alignment horizontal="right" vertical="center" wrapText="1"/>
      <protection hidden="1"/>
    </xf>
    <xf numFmtId="4" fontId="16" fillId="0" borderId="15" xfId="210" applyNumberFormat="1" applyFont="1" applyBorder="1" applyAlignment="1" applyProtection="1">
      <alignment horizontal="right" vertical="center" wrapText="1"/>
      <protection hidden="1"/>
    </xf>
    <xf numFmtId="1" fontId="15" fillId="0" borderId="0" xfId="210" applyNumberFormat="1" applyFont="1" applyAlignment="1" applyProtection="1">
      <alignment horizontal="center" vertical="center" wrapText="1"/>
      <protection hidden="1"/>
    </xf>
    <xf numFmtId="0" fontId="15" fillId="0" borderId="0" xfId="210" applyFont="1" applyAlignment="1" applyProtection="1">
      <alignment horizontal="center" vertical="center" wrapText="1"/>
      <protection hidden="1"/>
    </xf>
    <xf numFmtId="4" fontId="15" fillId="0" borderId="0" xfId="210" applyNumberFormat="1" applyFont="1" applyAlignment="1" applyProtection="1">
      <alignment horizontal="right" vertical="center" wrapText="1"/>
      <protection hidden="1"/>
    </xf>
    <xf numFmtId="1" fontId="15" fillId="0" borderId="4" xfId="210" applyNumberFormat="1" applyFont="1" applyBorder="1" applyAlignment="1" applyProtection="1">
      <alignment horizontal="center" vertical="center" wrapText="1"/>
      <protection hidden="1"/>
    </xf>
    <xf numFmtId="4" fontId="15" fillId="0" borderId="4" xfId="210" applyNumberFormat="1" applyFont="1" applyBorder="1" applyAlignment="1" applyProtection="1">
      <alignment horizontal="center" vertical="center" wrapText="1"/>
      <protection hidden="1"/>
    </xf>
    <xf numFmtId="0" fontId="16" fillId="0" borderId="7" xfId="210" applyFont="1" applyBorder="1" applyAlignment="1" applyProtection="1">
      <alignment horizontal="justify" vertical="center" wrapText="1"/>
      <protection hidden="1"/>
    </xf>
    <xf numFmtId="0" fontId="16" fillId="0" borderId="10" xfId="209" applyFont="1" applyBorder="1" applyAlignment="1" applyProtection="1">
      <alignment horizontal="left" vertical="center" wrapText="1"/>
      <protection hidden="1"/>
    </xf>
    <xf numFmtId="0" fontId="16" fillId="0" borderId="30" xfId="209" applyFont="1" applyBorder="1" applyAlignment="1" applyProtection="1">
      <alignment horizontal="left" vertical="center" wrapText="1"/>
      <protection hidden="1"/>
    </xf>
    <xf numFmtId="1" fontId="16" fillId="0" borderId="0" xfId="209" applyNumberFormat="1" applyFont="1" applyAlignment="1" applyProtection="1">
      <alignment horizontal="justify" vertical="top" wrapText="1"/>
      <protection hidden="1"/>
    </xf>
    <xf numFmtId="0" fontId="16" fillId="0" borderId="0" xfId="209" applyFont="1" applyAlignment="1" applyProtection="1">
      <alignment horizontal="justify" vertical="top" wrapText="1"/>
      <protection hidden="1"/>
    </xf>
    <xf numFmtId="0" fontId="16" fillId="0" borderId="7" xfId="209" applyFont="1" applyBorder="1" applyAlignment="1" applyProtection="1">
      <alignment horizontal="justify" vertical="top" wrapText="1"/>
      <protection hidden="1"/>
    </xf>
    <xf numFmtId="0" fontId="16" fillId="0" borderId="0" xfId="209" applyFont="1" applyAlignment="1" applyProtection="1">
      <alignment horizontal="left" vertical="center" wrapText="1"/>
      <protection hidden="1"/>
    </xf>
    <xf numFmtId="1" fontId="15" fillId="0" borderId="0" xfId="209" applyNumberFormat="1" applyFont="1" applyAlignment="1" applyProtection="1">
      <alignment horizontal="center" vertical="center" wrapText="1"/>
      <protection hidden="1"/>
    </xf>
    <xf numFmtId="0" fontId="15" fillId="0" borderId="0" xfId="209" applyFont="1" applyAlignment="1" applyProtection="1">
      <alignment horizontal="center" vertical="center" wrapText="1"/>
      <protection hidden="1"/>
    </xf>
    <xf numFmtId="4" fontId="15" fillId="0" borderId="0" xfId="209" applyNumberFormat="1" applyFont="1" applyAlignment="1" applyProtection="1">
      <alignment horizontal="right" vertical="center" wrapText="1"/>
      <protection hidden="1"/>
    </xf>
    <xf numFmtId="4" fontId="15" fillId="0" borderId="4" xfId="209" applyNumberFormat="1" applyFont="1" applyBorder="1" applyAlignment="1" applyProtection="1">
      <alignment horizontal="center" vertical="center" wrapText="1"/>
      <protection hidden="1"/>
    </xf>
    <xf numFmtId="4" fontId="15" fillId="0" borderId="14" xfId="209" applyNumberFormat="1" applyFont="1" applyBorder="1" applyAlignment="1" applyProtection="1">
      <alignment horizontal="right" vertical="center" wrapText="1"/>
      <protection hidden="1"/>
    </xf>
    <xf numFmtId="4" fontId="16" fillId="0" borderId="15" xfId="209" applyNumberFormat="1" applyFont="1" applyBorder="1" applyAlignment="1" applyProtection="1">
      <alignment horizontal="right" vertical="center" wrapText="1"/>
      <protection hidden="1"/>
    </xf>
    <xf numFmtId="1" fontId="15" fillId="0" borderId="14" xfId="209" applyNumberFormat="1" applyFont="1" applyBorder="1" applyAlignment="1" applyProtection="1">
      <alignment horizontal="center" vertical="center" wrapText="1"/>
      <protection hidden="1"/>
    </xf>
    <xf numFmtId="1" fontId="15" fillId="0" borderId="15" xfId="209" applyNumberFormat="1" applyFont="1" applyBorder="1" applyAlignment="1" applyProtection="1">
      <alignment horizontal="center" vertical="center" wrapText="1"/>
      <protection hidden="1"/>
    </xf>
    <xf numFmtId="1" fontId="15" fillId="0" borderId="4" xfId="209" applyNumberFormat="1" applyFont="1" applyBorder="1" applyAlignment="1" applyProtection="1">
      <alignment horizontal="center" vertical="center" wrapText="1"/>
      <protection hidden="1"/>
    </xf>
    <xf numFmtId="1" fontId="22" fillId="0" borderId="4" xfId="209" applyNumberFormat="1" applyFont="1" applyBorder="1" applyAlignment="1" applyProtection="1">
      <alignment horizontal="justify" vertical="center" wrapText="1"/>
      <protection hidden="1"/>
    </xf>
    <xf numFmtId="4" fontId="15" fillId="0" borderId="14" xfId="209" applyNumberFormat="1" applyFont="1" applyBorder="1" applyAlignment="1" applyProtection="1">
      <alignment horizontal="center" vertical="center" wrapText="1"/>
      <protection hidden="1"/>
    </xf>
    <xf numFmtId="4" fontId="15" fillId="0" borderId="3" xfId="209" applyNumberFormat="1" applyFont="1" applyBorder="1" applyAlignment="1" applyProtection="1">
      <alignment horizontal="center" vertical="center" wrapText="1"/>
      <protection hidden="1"/>
    </xf>
    <xf numFmtId="2" fontId="33" fillId="0" borderId="0" xfId="198" applyNumberFormat="1" applyFont="1" applyAlignment="1" applyProtection="1">
      <alignment horizontal="left" vertical="center"/>
      <protection hidden="1"/>
    </xf>
    <xf numFmtId="0" fontId="0" fillId="0" borderId="4" xfId="0" applyFill="1" applyBorder="1" applyAlignment="1">
      <alignment horizontal="center" vertical="center" wrapText="1"/>
    </xf>
    <xf numFmtId="0" fontId="4" fillId="0" borderId="4" xfId="0" applyFont="1" applyFill="1" applyBorder="1" applyAlignment="1">
      <alignment horizontal="center" vertical="center" wrapText="1"/>
    </xf>
    <xf numFmtId="0" fontId="0" fillId="0" borderId="4" xfId="0" applyFill="1" applyBorder="1" applyAlignment="1">
      <alignment vertical="center" wrapText="1"/>
    </xf>
    <xf numFmtId="0" fontId="0" fillId="0" borderId="4" xfId="0" applyFill="1" applyBorder="1" applyAlignment="1">
      <alignment horizontal="center" vertical="center"/>
    </xf>
    <xf numFmtId="2" fontId="4" fillId="0" borderId="4" xfId="0" applyNumberFormat="1" applyFont="1" applyFill="1" applyBorder="1" applyAlignment="1">
      <alignment horizontal="right" vertical="center" wrapText="1"/>
    </xf>
    <xf numFmtId="0" fontId="58" fillId="0" borderId="0" xfId="0" applyFont="1" applyFill="1" applyAlignment="1">
      <alignment horizontal="center" vertical="center"/>
    </xf>
    <xf numFmtId="0" fontId="4" fillId="0" borderId="0" xfId="0" applyFont="1" applyFill="1" applyAlignment="1">
      <alignment vertical="center"/>
    </xf>
  </cellXfs>
  <cellStyles count="223">
    <cellStyle name="75" xfId="1" xr:uid="{00000000-0005-0000-0000-000000000000}"/>
    <cellStyle name="75 2" xfId="2" xr:uid="{00000000-0005-0000-0000-000001000000}"/>
    <cellStyle name="75 2 2" xfId="3" xr:uid="{00000000-0005-0000-0000-000002000000}"/>
    <cellStyle name="75 3" xfId="4" xr:uid="{00000000-0005-0000-0000-000003000000}"/>
    <cellStyle name="75 4" xfId="5" xr:uid="{00000000-0005-0000-0000-000004000000}"/>
    <cellStyle name="ÅëÈ­ [0]_±âÅ¸" xfId="6" xr:uid="{00000000-0005-0000-0000-000005000000}"/>
    <cellStyle name="ÅëÈ­_±âÅ¸" xfId="7" xr:uid="{00000000-0005-0000-0000-000006000000}"/>
    <cellStyle name="ÄÞ¸¶ [0]_±âÅ¸" xfId="8" xr:uid="{00000000-0005-0000-0000-000007000000}"/>
    <cellStyle name="ÄÞ¸¶_±âÅ¸" xfId="9" xr:uid="{00000000-0005-0000-0000-000008000000}"/>
    <cellStyle name="Ç¥ÁØ_¿¬°£´©°è¿¹»ó" xfId="10" xr:uid="{00000000-0005-0000-0000-000009000000}"/>
    <cellStyle name="Comma" xfId="11" builtinId="3"/>
    <cellStyle name="Comma  - Style1" xfId="12" xr:uid="{00000000-0005-0000-0000-00000B000000}"/>
    <cellStyle name="Comma  - Style1 2" xfId="13" xr:uid="{00000000-0005-0000-0000-00000C000000}"/>
    <cellStyle name="Comma  - Style2" xfId="14" xr:uid="{00000000-0005-0000-0000-00000D000000}"/>
    <cellStyle name="Comma  - Style2 2" xfId="15" xr:uid="{00000000-0005-0000-0000-00000E000000}"/>
    <cellStyle name="Comma  - Style3" xfId="16" xr:uid="{00000000-0005-0000-0000-00000F000000}"/>
    <cellStyle name="Comma  - Style3 2" xfId="17" xr:uid="{00000000-0005-0000-0000-000010000000}"/>
    <cellStyle name="Comma  - Style4" xfId="18" xr:uid="{00000000-0005-0000-0000-000011000000}"/>
    <cellStyle name="Comma  - Style4 2" xfId="19" xr:uid="{00000000-0005-0000-0000-000012000000}"/>
    <cellStyle name="Comma  - Style5" xfId="20" xr:uid="{00000000-0005-0000-0000-000013000000}"/>
    <cellStyle name="Comma  - Style5 2" xfId="21" xr:uid="{00000000-0005-0000-0000-000014000000}"/>
    <cellStyle name="Comma  - Style6" xfId="22" xr:uid="{00000000-0005-0000-0000-000015000000}"/>
    <cellStyle name="Comma  - Style6 2" xfId="23" xr:uid="{00000000-0005-0000-0000-000016000000}"/>
    <cellStyle name="Comma  - Style7" xfId="24" xr:uid="{00000000-0005-0000-0000-000017000000}"/>
    <cellStyle name="Comma  - Style7 2" xfId="25" xr:uid="{00000000-0005-0000-0000-000018000000}"/>
    <cellStyle name="Comma  - Style8" xfId="26" xr:uid="{00000000-0005-0000-0000-000019000000}"/>
    <cellStyle name="Comma  - Style8 2" xfId="27" xr:uid="{00000000-0005-0000-0000-00001A000000}"/>
    <cellStyle name="Comma 10" xfId="28" xr:uid="{00000000-0005-0000-0000-00001B000000}"/>
    <cellStyle name="Comma 11" xfId="29" xr:uid="{00000000-0005-0000-0000-00001C000000}"/>
    <cellStyle name="Comma 12" xfId="30" xr:uid="{00000000-0005-0000-0000-00001D000000}"/>
    <cellStyle name="Comma 13" xfId="31" xr:uid="{00000000-0005-0000-0000-00001E000000}"/>
    <cellStyle name="Comma 14" xfId="32" xr:uid="{00000000-0005-0000-0000-00001F000000}"/>
    <cellStyle name="Comma 15" xfId="33" xr:uid="{00000000-0005-0000-0000-000020000000}"/>
    <cellStyle name="Comma 16" xfId="34" xr:uid="{00000000-0005-0000-0000-000021000000}"/>
    <cellStyle name="Comma 17" xfId="35" xr:uid="{00000000-0005-0000-0000-000022000000}"/>
    <cellStyle name="Comma 18" xfId="36" xr:uid="{00000000-0005-0000-0000-000023000000}"/>
    <cellStyle name="Comma 19" xfId="37" xr:uid="{00000000-0005-0000-0000-000024000000}"/>
    <cellStyle name="Comma 2" xfId="38" xr:uid="{00000000-0005-0000-0000-000025000000}"/>
    <cellStyle name="Comma 20" xfId="39" xr:uid="{00000000-0005-0000-0000-000026000000}"/>
    <cellStyle name="Comma 21" xfId="40" xr:uid="{00000000-0005-0000-0000-000027000000}"/>
    <cellStyle name="Comma 22" xfId="41" xr:uid="{00000000-0005-0000-0000-000028000000}"/>
    <cellStyle name="Comma 23" xfId="42" xr:uid="{00000000-0005-0000-0000-000029000000}"/>
    <cellStyle name="Comma 24" xfId="43" xr:uid="{00000000-0005-0000-0000-00002A000000}"/>
    <cellStyle name="Comma 25" xfId="44" xr:uid="{00000000-0005-0000-0000-00002B000000}"/>
    <cellStyle name="Comma 26" xfId="45" xr:uid="{00000000-0005-0000-0000-00002C000000}"/>
    <cellStyle name="Comma 27" xfId="46" xr:uid="{00000000-0005-0000-0000-00002D000000}"/>
    <cellStyle name="Comma 28" xfId="47" xr:uid="{00000000-0005-0000-0000-00002E000000}"/>
    <cellStyle name="Comma 29" xfId="48" xr:uid="{00000000-0005-0000-0000-00002F000000}"/>
    <cellStyle name="Comma 3" xfId="49" xr:uid="{00000000-0005-0000-0000-000030000000}"/>
    <cellStyle name="Comma 30" xfId="50" xr:uid="{00000000-0005-0000-0000-000031000000}"/>
    <cellStyle name="Comma 31" xfId="51" xr:uid="{00000000-0005-0000-0000-000032000000}"/>
    <cellStyle name="Comma 32" xfId="52" xr:uid="{00000000-0005-0000-0000-000033000000}"/>
    <cellStyle name="Comma 33" xfId="53" xr:uid="{00000000-0005-0000-0000-000034000000}"/>
    <cellStyle name="Comma 34" xfId="54" xr:uid="{00000000-0005-0000-0000-000035000000}"/>
    <cellStyle name="Comma 35" xfId="55" xr:uid="{00000000-0005-0000-0000-000036000000}"/>
    <cellStyle name="Comma 36" xfId="56" xr:uid="{00000000-0005-0000-0000-000037000000}"/>
    <cellStyle name="Comma 37" xfId="57" xr:uid="{00000000-0005-0000-0000-000038000000}"/>
    <cellStyle name="Comma 38" xfId="58" xr:uid="{00000000-0005-0000-0000-000039000000}"/>
    <cellStyle name="Comma 39" xfId="59" xr:uid="{00000000-0005-0000-0000-00003A000000}"/>
    <cellStyle name="Comma 4" xfId="60" xr:uid="{00000000-0005-0000-0000-00003B000000}"/>
    <cellStyle name="Comma 40" xfId="61" xr:uid="{00000000-0005-0000-0000-00003C000000}"/>
    <cellStyle name="Comma 41" xfId="62" xr:uid="{00000000-0005-0000-0000-00003D000000}"/>
    <cellStyle name="Comma 42" xfId="63" xr:uid="{00000000-0005-0000-0000-00003E000000}"/>
    <cellStyle name="Comma 43" xfId="64" xr:uid="{00000000-0005-0000-0000-00003F000000}"/>
    <cellStyle name="Comma 5" xfId="65" xr:uid="{00000000-0005-0000-0000-000040000000}"/>
    <cellStyle name="Comma 6" xfId="66" xr:uid="{00000000-0005-0000-0000-000041000000}"/>
    <cellStyle name="Comma 7" xfId="67" xr:uid="{00000000-0005-0000-0000-000042000000}"/>
    <cellStyle name="Comma 8" xfId="68" xr:uid="{00000000-0005-0000-0000-000043000000}"/>
    <cellStyle name="Comma 9" xfId="69" xr:uid="{00000000-0005-0000-0000-000044000000}"/>
    <cellStyle name="Comma_tbcb BPS-6Z-Vem-khamDOM-1" xfId="70" xr:uid="{00000000-0005-0000-0000-000045000000}"/>
    <cellStyle name="Formula" xfId="71" xr:uid="{00000000-0005-0000-0000-000046000000}"/>
    <cellStyle name="Formula 2" xfId="72" xr:uid="{00000000-0005-0000-0000-000047000000}"/>
    <cellStyle name="Formula 2 2" xfId="73" xr:uid="{00000000-0005-0000-0000-000048000000}"/>
    <cellStyle name="Header1" xfId="74" xr:uid="{00000000-0005-0000-0000-000049000000}"/>
    <cellStyle name="Header2" xfId="75" xr:uid="{00000000-0005-0000-0000-00004A000000}"/>
    <cellStyle name="Hypertextový odkaz" xfId="76" xr:uid="{00000000-0005-0000-0000-00004B000000}"/>
    <cellStyle name="Hypertextový odkaz 2" xfId="77" xr:uid="{00000000-0005-0000-0000-00004C000000}"/>
    <cellStyle name="Hypertextový odkaz 2 2" xfId="78" xr:uid="{00000000-0005-0000-0000-00004D000000}"/>
    <cellStyle name="no dec" xfId="79" xr:uid="{00000000-0005-0000-0000-00004E000000}"/>
    <cellStyle name="no dec 2" xfId="80" xr:uid="{00000000-0005-0000-0000-00004F000000}"/>
    <cellStyle name="no dec 2 2" xfId="81" xr:uid="{00000000-0005-0000-0000-000050000000}"/>
    <cellStyle name="Normal" xfId="0" builtinId="0"/>
    <cellStyle name="Normal - Style1" xfId="82" xr:uid="{00000000-0005-0000-0000-000052000000}"/>
    <cellStyle name="Normal - Style1 2" xfId="83" xr:uid="{00000000-0005-0000-0000-000053000000}"/>
    <cellStyle name="Normal 10" xfId="84" xr:uid="{00000000-0005-0000-0000-000054000000}"/>
    <cellStyle name="Normal 10 2" xfId="85" xr:uid="{00000000-0005-0000-0000-000055000000}"/>
    <cellStyle name="Normal 11" xfId="86" xr:uid="{00000000-0005-0000-0000-000056000000}"/>
    <cellStyle name="Normal 11 2" xfId="87" xr:uid="{00000000-0005-0000-0000-000057000000}"/>
    <cellStyle name="Normal 12" xfId="88" xr:uid="{00000000-0005-0000-0000-000058000000}"/>
    <cellStyle name="Normal 12 2" xfId="89" xr:uid="{00000000-0005-0000-0000-000059000000}"/>
    <cellStyle name="Normal 13" xfId="90" xr:uid="{00000000-0005-0000-0000-00005A000000}"/>
    <cellStyle name="Normal 14" xfId="91" xr:uid="{00000000-0005-0000-0000-00005B000000}"/>
    <cellStyle name="Normal 15" xfId="92" xr:uid="{00000000-0005-0000-0000-00005C000000}"/>
    <cellStyle name="Normal 16" xfId="93" xr:uid="{00000000-0005-0000-0000-00005D000000}"/>
    <cellStyle name="Normal 17" xfId="94" xr:uid="{00000000-0005-0000-0000-00005E000000}"/>
    <cellStyle name="Normal 18" xfId="95" xr:uid="{00000000-0005-0000-0000-00005F000000}"/>
    <cellStyle name="Normal 19" xfId="96" xr:uid="{00000000-0005-0000-0000-000060000000}"/>
    <cellStyle name="Normal 2" xfId="97" xr:uid="{00000000-0005-0000-0000-000061000000}"/>
    <cellStyle name="Normal 2 2" xfId="98" xr:uid="{00000000-0005-0000-0000-000062000000}"/>
    <cellStyle name="Normal 2 3" xfId="99" xr:uid="{00000000-0005-0000-0000-000063000000}"/>
    <cellStyle name="Normal 20" xfId="100" xr:uid="{00000000-0005-0000-0000-000064000000}"/>
    <cellStyle name="Normal 21" xfId="101" xr:uid="{00000000-0005-0000-0000-000065000000}"/>
    <cellStyle name="Normal 22" xfId="102" xr:uid="{00000000-0005-0000-0000-000066000000}"/>
    <cellStyle name="Normal 23" xfId="103" xr:uid="{00000000-0005-0000-0000-000067000000}"/>
    <cellStyle name="Normal 24" xfId="104" xr:uid="{00000000-0005-0000-0000-000068000000}"/>
    <cellStyle name="Normal 25" xfId="105" xr:uid="{00000000-0005-0000-0000-000069000000}"/>
    <cellStyle name="Normal 26" xfId="106" xr:uid="{00000000-0005-0000-0000-00006A000000}"/>
    <cellStyle name="Normal 27" xfId="107" xr:uid="{00000000-0005-0000-0000-00006B000000}"/>
    <cellStyle name="Normal 28" xfId="108" xr:uid="{00000000-0005-0000-0000-00006C000000}"/>
    <cellStyle name="Normal 29" xfId="109" xr:uid="{00000000-0005-0000-0000-00006D000000}"/>
    <cellStyle name="Normal 3" xfId="110" xr:uid="{00000000-0005-0000-0000-00006E000000}"/>
    <cellStyle name="Normal 3 2" xfId="111" xr:uid="{00000000-0005-0000-0000-00006F000000}"/>
    <cellStyle name="Normal 3 3" xfId="112" xr:uid="{00000000-0005-0000-0000-000070000000}"/>
    <cellStyle name="Normal 30" xfId="113" xr:uid="{00000000-0005-0000-0000-000071000000}"/>
    <cellStyle name="Normal 31" xfId="114" xr:uid="{00000000-0005-0000-0000-000072000000}"/>
    <cellStyle name="Normal 32" xfId="115" xr:uid="{00000000-0005-0000-0000-000073000000}"/>
    <cellStyle name="Normal 33" xfId="116" xr:uid="{00000000-0005-0000-0000-000074000000}"/>
    <cellStyle name="Normal 34" xfId="117" xr:uid="{00000000-0005-0000-0000-000075000000}"/>
    <cellStyle name="Normal 35" xfId="118" xr:uid="{00000000-0005-0000-0000-000076000000}"/>
    <cellStyle name="Normal 36" xfId="119" xr:uid="{00000000-0005-0000-0000-000077000000}"/>
    <cellStyle name="Normal 37" xfId="120" xr:uid="{00000000-0005-0000-0000-000078000000}"/>
    <cellStyle name="Normal 38" xfId="121" xr:uid="{00000000-0005-0000-0000-000079000000}"/>
    <cellStyle name="Normal 39" xfId="122" xr:uid="{00000000-0005-0000-0000-00007A000000}"/>
    <cellStyle name="Normal 4" xfId="123" xr:uid="{00000000-0005-0000-0000-00007B000000}"/>
    <cellStyle name="Normal 4 2" xfId="124" xr:uid="{00000000-0005-0000-0000-00007C000000}"/>
    <cellStyle name="Normal 4 3" xfId="125" xr:uid="{00000000-0005-0000-0000-00007D000000}"/>
    <cellStyle name="Normal 40" xfId="126" xr:uid="{00000000-0005-0000-0000-00007E000000}"/>
    <cellStyle name="Normal 41" xfId="127" xr:uid="{00000000-0005-0000-0000-00007F000000}"/>
    <cellStyle name="Normal 42" xfId="128" xr:uid="{00000000-0005-0000-0000-000080000000}"/>
    <cellStyle name="Normal 43" xfId="129" xr:uid="{00000000-0005-0000-0000-000081000000}"/>
    <cellStyle name="Normal 44" xfId="130" xr:uid="{00000000-0005-0000-0000-000082000000}"/>
    <cellStyle name="Normal 45" xfId="131" xr:uid="{00000000-0005-0000-0000-000083000000}"/>
    <cellStyle name="Normal 46" xfId="132" xr:uid="{00000000-0005-0000-0000-000084000000}"/>
    <cellStyle name="Normal 47" xfId="133" xr:uid="{00000000-0005-0000-0000-000085000000}"/>
    <cellStyle name="Normal 48" xfId="134" xr:uid="{00000000-0005-0000-0000-000086000000}"/>
    <cellStyle name="Normal 49" xfId="135" xr:uid="{00000000-0005-0000-0000-000087000000}"/>
    <cellStyle name="Normal 5" xfId="136" xr:uid="{00000000-0005-0000-0000-000088000000}"/>
    <cellStyle name="Normal 5 2" xfId="137" xr:uid="{00000000-0005-0000-0000-000089000000}"/>
    <cellStyle name="Normal 50" xfId="138" xr:uid="{00000000-0005-0000-0000-00008A000000}"/>
    <cellStyle name="Normal 51" xfId="139" xr:uid="{00000000-0005-0000-0000-00008B000000}"/>
    <cellStyle name="Normal 52" xfId="140" xr:uid="{00000000-0005-0000-0000-00008C000000}"/>
    <cellStyle name="Normal 53" xfId="141" xr:uid="{00000000-0005-0000-0000-00008D000000}"/>
    <cellStyle name="Normal 54" xfId="142" xr:uid="{00000000-0005-0000-0000-00008E000000}"/>
    <cellStyle name="Normal 55" xfId="143" xr:uid="{00000000-0005-0000-0000-00008F000000}"/>
    <cellStyle name="Normal 56" xfId="144" xr:uid="{00000000-0005-0000-0000-000090000000}"/>
    <cellStyle name="Normal 57" xfId="145" xr:uid="{00000000-0005-0000-0000-000091000000}"/>
    <cellStyle name="Normal 58" xfId="146" xr:uid="{00000000-0005-0000-0000-000092000000}"/>
    <cellStyle name="Normal 59" xfId="147" xr:uid="{00000000-0005-0000-0000-000093000000}"/>
    <cellStyle name="Normal 6" xfId="148" xr:uid="{00000000-0005-0000-0000-000094000000}"/>
    <cellStyle name="Normal 6 2" xfId="149" xr:uid="{00000000-0005-0000-0000-000095000000}"/>
    <cellStyle name="Normal 60" xfId="150" xr:uid="{00000000-0005-0000-0000-000096000000}"/>
    <cellStyle name="Normal 61" xfId="151" xr:uid="{00000000-0005-0000-0000-000097000000}"/>
    <cellStyle name="Normal 62" xfId="152" xr:uid="{00000000-0005-0000-0000-000098000000}"/>
    <cellStyle name="Normal 63" xfId="153" xr:uid="{00000000-0005-0000-0000-000099000000}"/>
    <cellStyle name="Normal 64" xfId="154" xr:uid="{00000000-0005-0000-0000-00009A000000}"/>
    <cellStyle name="Normal 65" xfId="155" xr:uid="{00000000-0005-0000-0000-00009B000000}"/>
    <cellStyle name="Normal 66" xfId="156" xr:uid="{00000000-0005-0000-0000-00009C000000}"/>
    <cellStyle name="Normal 67" xfId="157" xr:uid="{00000000-0005-0000-0000-00009D000000}"/>
    <cellStyle name="Normal 68" xfId="158" xr:uid="{00000000-0005-0000-0000-00009E000000}"/>
    <cellStyle name="Normal 69" xfId="159" xr:uid="{00000000-0005-0000-0000-00009F000000}"/>
    <cellStyle name="Normal 7" xfId="160" xr:uid="{00000000-0005-0000-0000-0000A0000000}"/>
    <cellStyle name="Normal 7 2" xfId="161" xr:uid="{00000000-0005-0000-0000-0000A1000000}"/>
    <cellStyle name="Normal 70" xfId="162" xr:uid="{00000000-0005-0000-0000-0000A2000000}"/>
    <cellStyle name="Normal 71" xfId="163" xr:uid="{00000000-0005-0000-0000-0000A3000000}"/>
    <cellStyle name="Normal 72" xfId="164" xr:uid="{00000000-0005-0000-0000-0000A4000000}"/>
    <cellStyle name="Normal 73" xfId="165" xr:uid="{00000000-0005-0000-0000-0000A5000000}"/>
    <cellStyle name="Normal 74" xfId="166" xr:uid="{00000000-0005-0000-0000-0000A6000000}"/>
    <cellStyle name="Normal 75" xfId="167" xr:uid="{00000000-0005-0000-0000-0000A7000000}"/>
    <cellStyle name="Normal 76" xfId="168" xr:uid="{00000000-0005-0000-0000-0000A8000000}"/>
    <cellStyle name="Normal 77" xfId="169" xr:uid="{00000000-0005-0000-0000-0000A9000000}"/>
    <cellStyle name="Normal 78" xfId="170" xr:uid="{00000000-0005-0000-0000-0000AA000000}"/>
    <cellStyle name="Normal 79" xfId="171" xr:uid="{00000000-0005-0000-0000-0000AB000000}"/>
    <cellStyle name="Normal 8" xfId="172" xr:uid="{00000000-0005-0000-0000-0000AC000000}"/>
    <cellStyle name="Normal 8 2" xfId="173" xr:uid="{00000000-0005-0000-0000-0000AD000000}"/>
    <cellStyle name="Normal 80" xfId="174" xr:uid="{00000000-0005-0000-0000-0000AE000000}"/>
    <cellStyle name="Normal 81" xfId="175" xr:uid="{00000000-0005-0000-0000-0000AF000000}"/>
    <cellStyle name="Normal 82" xfId="176" xr:uid="{00000000-0005-0000-0000-0000B0000000}"/>
    <cellStyle name="Normal 83" xfId="177" xr:uid="{00000000-0005-0000-0000-0000B1000000}"/>
    <cellStyle name="Normal 84" xfId="178" xr:uid="{00000000-0005-0000-0000-0000B2000000}"/>
    <cellStyle name="Normal 85" xfId="179" xr:uid="{00000000-0005-0000-0000-0000B3000000}"/>
    <cellStyle name="Normal 86" xfId="180" xr:uid="{00000000-0005-0000-0000-0000B4000000}"/>
    <cellStyle name="Normal 87" xfId="181" xr:uid="{00000000-0005-0000-0000-0000B5000000}"/>
    <cellStyle name="Normal 88" xfId="182" xr:uid="{00000000-0005-0000-0000-0000B6000000}"/>
    <cellStyle name="Normal 89" xfId="183" xr:uid="{00000000-0005-0000-0000-0000B7000000}"/>
    <cellStyle name="Normal 9" xfId="184" xr:uid="{00000000-0005-0000-0000-0000B8000000}"/>
    <cellStyle name="Normal 9 2" xfId="185" xr:uid="{00000000-0005-0000-0000-0000B9000000}"/>
    <cellStyle name="Normal 90" xfId="186" xr:uid="{00000000-0005-0000-0000-0000BA000000}"/>
    <cellStyle name="Normal 91" xfId="187" xr:uid="{00000000-0005-0000-0000-0000BB000000}"/>
    <cellStyle name="Normal 92" xfId="188" xr:uid="{00000000-0005-0000-0000-0000BC000000}"/>
    <cellStyle name="Normal 93" xfId="189" xr:uid="{00000000-0005-0000-0000-0000BD000000}"/>
    <cellStyle name="Normal 94" xfId="190" xr:uid="{00000000-0005-0000-0000-0000BE000000}"/>
    <cellStyle name="Normal 95" xfId="191" xr:uid="{00000000-0005-0000-0000-0000BF000000}"/>
    <cellStyle name="Normal 96" xfId="192" xr:uid="{00000000-0005-0000-0000-0000C0000000}"/>
    <cellStyle name="Normal 97" xfId="193" xr:uid="{00000000-0005-0000-0000-0000C1000000}"/>
    <cellStyle name="Normal_Annexures TW 04" xfId="194" xr:uid="{00000000-0005-0000-0000-0000C2000000}"/>
    <cellStyle name="Normal_Annexures TW 04 2" xfId="195" xr:uid="{00000000-0005-0000-0000-0000C3000000}"/>
    <cellStyle name="Normal_Attach 3(JV)" xfId="196" xr:uid="{00000000-0005-0000-0000-0000C4000000}"/>
    <cellStyle name="Normal_Attacments TW 04" xfId="197" xr:uid="{00000000-0005-0000-0000-0000C5000000}"/>
    <cellStyle name="Normal_Entertainment Form" xfId="198" xr:uid="{00000000-0005-0000-0000-0000C6000000}"/>
    <cellStyle name="Normal_final 765-6Z-DOM-1" xfId="199" xr:uid="{00000000-0005-0000-0000-0000C7000000}"/>
    <cellStyle name="Normal_pgcil-tivim-pricesched" xfId="200" xr:uid="{00000000-0005-0000-0000-0000C8000000}"/>
    <cellStyle name="Normal_pgcil-tivim-pricesched 3" xfId="201" xr:uid="{00000000-0005-0000-0000-0000C9000000}"/>
    <cellStyle name="Normal_pgcil-tivim-pricesched_Sch-3 " xfId="202" xr:uid="{00000000-0005-0000-0000-0000CA000000}"/>
    <cellStyle name="Normal_PRICE SCHEDULE-4 to 6-A4" xfId="203" xr:uid="{00000000-0005-0000-0000-0000CB000000}"/>
    <cellStyle name="Normal_PRICE SCHEDULE-4 to 6-A4 2" xfId="204" xr:uid="{00000000-0005-0000-0000-0000CC000000}"/>
    <cellStyle name="Normal_Price_Schedules for Insulator Package Rev-01" xfId="205" xr:uid="{00000000-0005-0000-0000-0000CD000000}"/>
    <cellStyle name="Normal_PRICE-SCHE Bihar-Rev-2-corrections" xfId="206" xr:uid="{00000000-0005-0000-0000-0000CE000000}"/>
    <cellStyle name="Normal_PRICE-SCHE Bihar-Rev-2-corrections_Annexures TW 04" xfId="207" xr:uid="{00000000-0005-0000-0000-0000CF000000}"/>
    <cellStyle name="Normal_PRICE-SCHE Bihar-Rev-2-corrections_Price_Schedules for Insulator Package Rev-01" xfId="208" xr:uid="{00000000-0005-0000-0000-0000D0000000}"/>
    <cellStyle name="Normal_QUOTED CORRECTED" xfId="209" xr:uid="{00000000-0005-0000-0000-0000D1000000}"/>
    <cellStyle name="Normal_QUOTED CORRECTED 2" xfId="210" xr:uid="{00000000-0005-0000-0000-0000D2000000}"/>
    <cellStyle name="Normal_Sch-1" xfId="211" xr:uid="{00000000-0005-0000-0000-0000D3000000}"/>
    <cellStyle name="Normal_Sch-3 " xfId="212" xr:uid="{00000000-0005-0000-0000-0000D4000000}"/>
    <cellStyle name="Normal_Sheet1" xfId="213" xr:uid="{00000000-0005-0000-0000-0000D5000000}"/>
    <cellStyle name="Normal_tbcb BPS-6Z-Vem-khamDOM-1" xfId="214" xr:uid="{00000000-0005-0000-0000-0000D6000000}"/>
    <cellStyle name="Percent" xfId="222" builtinId="5"/>
    <cellStyle name="Percent 2" xfId="215" xr:uid="{00000000-0005-0000-0000-0000D7000000}"/>
    <cellStyle name="Percent 2 2" xfId="216" xr:uid="{00000000-0005-0000-0000-0000D8000000}"/>
    <cellStyle name="Popis" xfId="217" xr:uid="{00000000-0005-0000-0000-0000D9000000}"/>
    <cellStyle name="Sledovaný hypertextový odkaz" xfId="218" xr:uid="{00000000-0005-0000-0000-0000DA000000}"/>
    <cellStyle name="Sledovaný hypertextový odkaz 2" xfId="219" xr:uid="{00000000-0005-0000-0000-0000DB000000}"/>
    <cellStyle name="Sledovaný hypertextový odkaz 2 2" xfId="220" xr:uid="{00000000-0005-0000-0000-0000DC000000}"/>
    <cellStyle name="Standard_BS14" xfId="221" xr:uid="{00000000-0005-0000-0000-0000DD000000}"/>
  </cellStyles>
  <dxfs count="60">
    <dxf>
      <font>
        <condense val="0"/>
        <extend val="0"/>
        <color indexed="9"/>
      </font>
      <fill>
        <patternFill patternType="none">
          <bgColor indexed="65"/>
        </patternFill>
      </fill>
    </dxf>
    <dxf>
      <fill>
        <patternFill patternType="none">
          <bgColor indexed="65"/>
        </patternFill>
      </fill>
    </dxf>
    <dxf>
      <font>
        <strike/>
      </font>
    </dxf>
    <dxf>
      <font>
        <condense val="0"/>
        <extend val="0"/>
        <color indexed="9"/>
      </font>
    </dxf>
    <dxf>
      <fill>
        <patternFill>
          <bgColor rgb="FFCCFFCC"/>
        </patternFill>
      </fill>
    </dxf>
    <dxf>
      <font>
        <condense val="0"/>
        <extend val="0"/>
        <color indexed="9"/>
      </font>
    </dxf>
    <dxf>
      <font>
        <condense val="0"/>
        <extend val="0"/>
        <color indexed="9"/>
      </font>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ill>
        <patternFill>
          <bgColor rgb="FFCCFFCC"/>
        </patternFill>
      </fill>
    </dxf>
    <dxf>
      <font>
        <condense val="0"/>
        <extend val="0"/>
        <color indexed="10"/>
      </font>
    </dxf>
    <dxf>
      <fill>
        <patternFill>
          <bgColor rgb="FFCCFFCC"/>
        </patternFill>
      </fill>
    </dxf>
    <dxf>
      <fill>
        <patternFill patternType="none">
          <bgColor indexed="65"/>
        </patternFill>
      </fill>
    </dxf>
    <dxf>
      <font>
        <condense val="0"/>
        <extend val="0"/>
        <color indexed="9"/>
      </font>
      <fill>
        <patternFill patternType="none">
          <bgColor indexed="65"/>
        </patternFill>
      </fill>
    </dxf>
    <dxf>
      <font>
        <b val="0"/>
        <condense val="0"/>
        <extend val="0"/>
        <color indexed="10"/>
      </font>
    </dxf>
    <dxf>
      <fill>
        <patternFill>
          <bgColor rgb="FFCCFFCC"/>
        </patternFill>
      </fill>
    </dxf>
    <dxf>
      <font>
        <condense val="0"/>
        <extend val="0"/>
        <color indexed="10"/>
      </font>
    </dxf>
    <dxf>
      <fill>
        <patternFill patternType="none">
          <bgColor indexed="65"/>
        </patternFill>
      </fill>
    </dxf>
    <dxf>
      <fill>
        <patternFill patternType="none">
          <bgColor indexed="65"/>
        </patternFill>
      </fill>
    </dxf>
    <dxf>
      <font>
        <condense val="0"/>
        <extend val="0"/>
        <color indexed="9"/>
      </font>
      <fill>
        <patternFill patternType="none">
          <bgColor indexed="65"/>
        </patternFill>
      </fill>
    </dxf>
    <dxf>
      <font>
        <b val="0"/>
        <condense val="0"/>
        <extend val="0"/>
        <color indexed="10"/>
      </font>
    </dxf>
    <dxf>
      <font>
        <condense val="0"/>
        <extend val="0"/>
        <color indexed="10"/>
      </font>
    </dxf>
    <dxf>
      <fill>
        <patternFill>
          <bgColor rgb="FFCCFFCC"/>
        </patternFill>
      </fill>
    </dxf>
    <dxf>
      <fill>
        <patternFill>
          <bgColor rgb="FFCCFFCC"/>
        </patternFill>
      </fill>
    </dxf>
    <dxf>
      <fill>
        <patternFill>
          <bgColor rgb="FFCCFFCC"/>
        </patternFill>
      </fill>
    </dxf>
    <dxf>
      <fill>
        <patternFill>
          <bgColor rgb="FFCCFFCC"/>
        </patternFill>
      </fill>
    </dxf>
    <dxf>
      <font>
        <condense val="0"/>
        <extend val="0"/>
        <color indexed="10"/>
      </font>
    </dxf>
    <dxf>
      <font>
        <condense val="0"/>
        <extend val="0"/>
        <color indexed="10"/>
      </font>
    </dxf>
    <dxf>
      <fill>
        <patternFill>
          <bgColor rgb="FFCCFFCC"/>
        </patternFill>
      </fill>
    </dxf>
    <dxf>
      <fill>
        <patternFill>
          <bgColor rgb="FFCCFFCC"/>
        </patternFill>
      </fill>
    </dxf>
    <dxf>
      <fill>
        <patternFill>
          <bgColor rgb="FFCCFFCC"/>
        </patternFill>
      </fill>
    </dxf>
    <dxf>
      <font>
        <condense val="0"/>
        <extend val="0"/>
        <color indexed="10"/>
      </font>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microsoft.com/office/2017/10/relationships/person" Target="persons/perso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Names of Bidder'!A1"/><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hyperlink" Target="#'Sch-5'!A1"/></Relationships>
</file>

<file path=xl/drawings/_rels/drawing11.xml.rels><?xml version="1.0" encoding="UTF-8" standalone="yes"?>
<Relationships xmlns="http://schemas.openxmlformats.org/package/2006/relationships"><Relationship Id="rId1" Type="http://schemas.openxmlformats.org/officeDocument/2006/relationships/hyperlink" Target="#'Sch-5'!A1"/></Relationships>
</file>

<file path=xl/drawings/_rels/drawing12.xml.rels><?xml version="1.0" encoding="UTF-8" standalone="yes"?>
<Relationships xmlns="http://schemas.openxmlformats.org/package/2006/relationships"><Relationship Id="rId1" Type="http://schemas.openxmlformats.org/officeDocument/2006/relationships/hyperlink" Target="#'Sch-6'!A1"/></Relationships>
</file>

<file path=xl/drawings/_rels/drawing13.xml.rels><?xml version="1.0" encoding="UTF-8" standalone="yes"?>
<Relationships xmlns="http://schemas.openxmlformats.org/package/2006/relationships"><Relationship Id="rId1" Type="http://schemas.openxmlformats.org/officeDocument/2006/relationships/hyperlink" Target="#'Sch-6'!A1"/></Relationships>
</file>

<file path=xl/drawings/_rels/drawing14.xml.rels><?xml version="1.0" encoding="UTF-8" standalone="yes"?>
<Relationships xmlns="http://schemas.openxmlformats.org/package/2006/relationships"><Relationship Id="rId1" Type="http://schemas.openxmlformats.org/officeDocument/2006/relationships/hyperlink" Target="#'Sch-7'!A1"/></Relationships>
</file>

<file path=xl/drawings/_rels/drawing15.xml.rels><?xml version="1.0" encoding="UTF-8" standalone="yes"?>
<Relationships xmlns="http://schemas.openxmlformats.org/package/2006/relationships"><Relationship Id="rId1" Type="http://schemas.openxmlformats.org/officeDocument/2006/relationships/hyperlink" Target="#'Sch-7'!A1"/></Relationships>
</file>

<file path=xl/drawings/_rels/drawing16.xml.rels><?xml version="1.0" encoding="UTF-8" standalone="yes"?>
<Relationships xmlns="http://schemas.openxmlformats.org/package/2006/relationships"><Relationship Id="rId2" Type="http://schemas.openxmlformats.org/officeDocument/2006/relationships/hyperlink" Target="#'Bid Form 2nd Envelope'!A1"/><Relationship Id="rId1" Type="http://schemas.openxmlformats.org/officeDocument/2006/relationships/hyperlink" Target="#'Sch-7'!A1"/></Relationships>
</file>

<file path=xl/drawings/_rels/drawing17.xml.rels><?xml version="1.0" encoding="UTF-8" standalone="yes"?>
<Relationships xmlns="http://schemas.openxmlformats.org/package/2006/relationships"><Relationship Id="rId2" Type="http://schemas.openxmlformats.org/officeDocument/2006/relationships/hyperlink" Target="#'Bid Form 2nd Envelope'!A1"/><Relationship Id="rId1" Type="http://schemas.openxmlformats.org/officeDocument/2006/relationships/hyperlink" Target="#'Sch-7'!A1"/></Relationships>
</file>

<file path=xl/drawings/_rels/drawing18.xml.rels><?xml version="1.0" encoding="UTF-8" standalone="yes"?>
<Relationships xmlns="http://schemas.openxmlformats.org/package/2006/relationships"><Relationship Id="rId1" Type="http://schemas.openxmlformats.org/officeDocument/2006/relationships/hyperlink" Target="#'Bid Form 2nd Envelope'!A1"/></Relationships>
</file>

<file path=xl/drawings/_rels/drawing19.xml.rels><?xml version="1.0" encoding="UTF-8" standalone="yes"?>
<Relationships xmlns="http://schemas.openxmlformats.org/package/2006/relationships"><Relationship Id="rId1" Type="http://schemas.openxmlformats.org/officeDocument/2006/relationships/hyperlink" Target="#'Sch-5'!A1"/></Relationships>
</file>

<file path=xl/drawings/_rels/drawing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Names of Bidder'!A1"/></Relationships>
</file>

<file path=xl/drawings/_rels/drawing20.xml.rels><?xml version="1.0" encoding="UTF-8" standalone="yes"?>
<Relationships xmlns="http://schemas.openxmlformats.org/package/2006/relationships"><Relationship Id="rId1" Type="http://schemas.openxmlformats.org/officeDocument/2006/relationships/hyperlink" Target="#'Sch-5'!A1"/></Relationships>
</file>

<file path=xl/drawings/_rels/drawing21.xml.rels><?xml version="1.0" encoding="UTF-8" standalone="yes"?>
<Relationships xmlns="http://schemas.openxmlformats.org/package/2006/relationships"><Relationship Id="rId1" Type="http://schemas.openxmlformats.org/officeDocument/2006/relationships/hyperlink" Target="#'Sch-5'!A1"/></Relationships>
</file>

<file path=xl/drawings/_rels/drawing22.xml.rels><?xml version="1.0" encoding="UTF-8" standalone="yes"?>
<Relationships xmlns="http://schemas.openxmlformats.org/package/2006/relationships"><Relationship Id="rId1" Type="http://schemas.openxmlformats.org/officeDocument/2006/relationships/hyperlink" Target="#Cover!A1"/></Relationships>
</file>

<file path=xl/drawings/_rels/drawing3.xml.rels><?xml version="1.0" encoding="UTF-8" standalone="yes"?>
<Relationships xmlns="http://schemas.openxmlformats.org/package/2006/relationships"><Relationship Id="rId1" Type="http://schemas.openxmlformats.org/officeDocument/2006/relationships/hyperlink" Target="#'Sch-1'!A1"/></Relationships>
</file>

<file path=xl/drawings/_rels/drawing4.xml.rels><?xml version="1.0" encoding="UTF-8" standalone="yes"?>
<Relationships xmlns="http://schemas.openxmlformats.org/package/2006/relationships"><Relationship Id="rId1" Type="http://schemas.openxmlformats.org/officeDocument/2006/relationships/hyperlink" Target="#'Sch-2'!A1"/></Relationships>
</file>

<file path=xl/drawings/_rels/drawing5.xml.rels><?xml version="1.0" encoding="UTF-8" standalone="yes"?>
<Relationships xmlns="http://schemas.openxmlformats.org/package/2006/relationships"><Relationship Id="rId1" Type="http://schemas.openxmlformats.org/officeDocument/2006/relationships/hyperlink" Target="#'Sch-2'!A1"/></Relationships>
</file>

<file path=xl/drawings/_rels/drawing6.xml.rels><?xml version="1.0" encoding="UTF-8" standalone="yes"?>
<Relationships xmlns="http://schemas.openxmlformats.org/package/2006/relationships"><Relationship Id="rId1" Type="http://schemas.openxmlformats.org/officeDocument/2006/relationships/hyperlink" Target="#'Sch-3 '!A1"/></Relationships>
</file>

<file path=xl/drawings/_rels/drawing7.xml.rels><?xml version="1.0" encoding="UTF-8" standalone="yes"?>
<Relationships xmlns="http://schemas.openxmlformats.org/package/2006/relationships"><Relationship Id="rId1" Type="http://schemas.openxmlformats.org/officeDocument/2006/relationships/hyperlink" Target="#'Sch-3 '!A1"/></Relationships>
</file>

<file path=xl/drawings/_rels/drawing8.xml.rels><?xml version="1.0" encoding="UTF-8" standalone="yes"?>
<Relationships xmlns="http://schemas.openxmlformats.org/package/2006/relationships"><Relationship Id="rId1" Type="http://schemas.openxmlformats.org/officeDocument/2006/relationships/hyperlink" Target="#'Sch-4'!A1"/></Relationships>
</file>

<file path=xl/drawings/_rels/drawing9.xml.rels><?xml version="1.0" encoding="UTF-8" standalone="yes"?>
<Relationships xmlns="http://schemas.openxmlformats.org/package/2006/relationships"><Relationship Id="rId1" Type="http://schemas.openxmlformats.org/officeDocument/2006/relationships/hyperlink" Target="#'Sch-4'!A1"/></Relationships>
</file>

<file path=xl/drawings/drawing1.xml><?xml version="1.0" encoding="utf-8"?>
<xdr:wsDr xmlns:xdr="http://schemas.openxmlformats.org/drawingml/2006/spreadsheetDrawing" xmlns:a="http://schemas.openxmlformats.org/drawingml/2006/main">
  <xdr:twoCellAnchor>
    <xdr:from>
      <xdr:col>4</xdr:col>
      <xdr:colOff>133350</xdr:colOff>
      <xdr:row>10</xdr:row>
      <xdr:rowOff>123825</xdr:rowOff>
    </xdr:from>
    <xdr:to>
      <xdr:col>4</xdr:col>
      <xdr:colOff>752475</xdr:colOff>
      <xdr:row>13</xdr:row>
      <xdr:rowOff>47625</xdr:rowOff>
    </xdr:to>
    <xdr:pic>
      <xdr:nvPicPr>
        <xdr:cNvPr id="4908024" name="Picture 1">
          <a:extLst>
            <a:ext uri="{FF2B5EF4-FFF2-40B4-BE49-F238E27FC236}">
              <a16:creationId xmlns:a16="http://schemas.microsoft.com/office/drawing/2014/main" id="{00000000-0008-0000-0100-0000F8E34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24750" y="3200400"/>
          <a:ext cx="619125"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9525</xdr:colOff>
      <xdr:row>8</xdr:row>
      <xdr:rowOff>0</xdr:rowOff>
    </xdr:from>
    <xdr:to>
      <xdr:col>5</xdr:col>
      <xdr:colOff>0</xdr:colOff>
      <xdr:row>9</xdr:row>
      <xdr:rowOff>19050</xdr:rowOff>
    </xdr:to>
    <xdr:sp macro="" textlink="">
      <xdr:nvSpPr>
        <xdr:cNvPr id="1026" name="Text Box 2">
          <a:hlinkClick xmlns:r="http://schemas.openxmlformats.org/officeDocument/2006/relationships" r:id="rId2" tooltip="Skip Instructions &amp;  Proceed"/>
          <a:extLst>
            <a:ext uri="{FF2B5EF4-FFF2-40B4-BE49-F238E27FC236}">
              <a16:creationId xmlns:a16="http://schemas.microsoft.com/office/drawing/2014/main" id="{00000000-0008-0000-0100-000002040000}"/>
            </a:ext>
          </a:extLst>
        </xdr:cNvPr>
        <xdr:cNvSpPr txBox="1">
          <a:spLocks noChangeArrowheads="1"/>
        </xdr:cNvSpPr>
      </xdr:nvSpPr>
      <xdr:spPr bwMode="auto">
        <a:xfrm>
          <a:off x="4457700" y="3476625"/>
          <a:ext cx="3790950" cy="314325"/>
        </a:xfrm>
        <a:prstGeom prst="rect">
          <a:avLst/>
        </a:prstGeom>
        <a:solidFill>
          <a:srgbClr val="FFCCCC"/>
        </a:solidFill>
        <a:ln w="6350">
          <a:solidFill>
            <a:srgbClr val="000000"/>
          </a:solidFill>
          <a:miter lim="800000"/>
          <a:headEnd/>
          <a:tailEnd/>
        </a:ln>
      </xdr:spPr>
      <xdr:txBody>
        <a:bodyPr vertOverflow="clip" wrap="square" lIns="27432" tIns="32004" rIns="27432" bIns="32004" anchor="ctr" upright="1"/>
        <a:lstStyle/>
        <a:p>
          <a:pPr algn="ctr" rtl="0">
            <a:defRPr sz="1000"/>
          </a:pPr>
          <a:r>
            <a:rPr lang="en-US" sz="1200" b="1" i="0" u="none" strike="noStrike" baseline="0">
              <a:solidFill>
                <a:srgbClr val="000000"/>
              </a:solidFill>
              <a:latin typeface="Book Antiqua"/>
            </a:rPr>
            <a:t>Click to skip Instructions &amp; Proceed</a:t>
          </a:r>
        </a:p>
      </xdr:txBody>
    </xdr:sp>
    <xdr:clientData/>
  </xdr:twoCellAnchor>
  <xdr:twoCellAnchor>
    <xdr:from>
      <xdr:col>5</xdr:col>
      <xdr:colOff>114300</xdr:colOff>
      <xdr:row>0</xdr:row>
      <xdr:rowOff>47625</xdr:rowOff>
    </xdr:from>
    <xdr:to>
      <xdr:col>5</xdr:col>
      <xdr:colOff>485775</xdr:colOff>
      <xdr:row>1</xdr:row>
      <xdr:rowOff>0</xdr:rowOff>
    </xdr:to>
    <xdr:sp macro="" textlink="">
      <xdr:nvSpPr>
        <xdr:cNvPr id="4908026" name="AutoShape 6">
          <a:extLst>
            <a:ext uri="{FF2B5EF4-FFF2-40B4-BE49-F238E27FC236}">
              <a16:creationId xmlns:a16="http://schemas.microsoft.com/office/drawing/2014/main" id="{00000000-0008-0000-0100-0000FAE34A00}"/>
            </a:ext>
          </a:extLst>
        </xdr:cNvPr>
        <xdr:cNvSpPr>
          <a:spLocks noChangeArrowheads="1"/>
        </xdr:cNvSpPr>
      </xdr:nvSpPr>
      <xdr:spPr bwMode="auto">
        <a:xfrm>
          <a:off x="8362950" y="47625"/>
          <a:ext cx="371475" cy="342900"/>
        </a:xfrm>
        <a:prstGeom prst="sun">
          <a:avLst>
            <a:gd name="adj" fmla="val 25000"/>
          </a:avLst>
        </a:prstGeom>
        <a:gradFill rotWithShape="1">
          <a:gsLst>
            <a:gs pos="0">
              <a:srgbClr val="FFFF99"/>
            </a:gs>
            <a:gs pos="100000">
              <a:srgbClr val="767647"/>
            </a:gs>
          </a:gsLst>
          <a:path path="rect">
            <a:fillToRect l="50000" t="50000" r="50000" b="50000"/>
          </a:path>
        </a:gradFill>
        <a:ln w="9525">
          <a:solidFill>
            <a:srgbClr val="000000"/>
          </a:solidFill>
          <a:miter lim="800000"/>
          <a:headEnd/>
          <a:tailEnd/>
        </a:ln>
      </xdr:spPr>
    </xdr:sp>
    <xdr:clientData/>
  </xdr:twoCellAnchor>
  <xdr:twoCellAnchor>
    <xdr:from>
      <xdr:col>5</xdr:col>
      <xdr:colOff>114300</xdr:colOff>
      <xdr:row>12</xdr:row>
      <xdr:rowOff>47625</xdr:rowOff>
    </xdr:from>
    <xdr:to>
      <xdr:col>5</xdr:col>
      <xdr:colOff>485775</xdr:colOff>
      <xdr:row>13</xdr:row>
      <xdr:rowOff>85725</xdr:rowOff>
    </xdr:to>
    <xdr:sp macro="" textlink="">
      <xdr:nvSpPr>
        <xdr:cNvPr id="4908027" name="AutoShape 7">
          <a:extLst>
            <a:ext uri="{FF2B5EF4-FFF2-40B4-BE49-F238E27FC236}">
              <a16:creationId xmlns:a16="http://schemas.microsoft.com/office/drawing/2014/main" id="{00000000-0008-0000-0100-0000FBE34A00}"/>
            </a:ext>
          </a:extLst>
        </xdr:cNvPr>
        <xdr:cNvSpPr>
          <a:spLocks noChangeArrowheads="1"/>
        </xdr:cNvSpPr>
      </xdr:nvSpPr>
      <xdr:spPr bwMode="auto">
        <a:xfrm>
          <a:off x="8362950" y="3790950"/>
          <a:ext cx="371475" cy="342900"/>
        </a:xfrm>
        <a:prstGeom prst="sun">
          <a:avLst>
            <a:gd name="adj" fmla="val 25000"/>
          </a:avLst>
        </a:prstGeom>
        <a:gradFill rotWithShape="1">
          <a:gsLst>
            <a:gs pos="0">
              <a:srgbClr val="FFFF99"/>
            </a:gs>
            <a:gs pos="100000">
              <a:srgbClr val="767647"/>
            </a:gs>
          </a:gsLst>
          <a:path path="rect">
            <a:fillToRect l="50000" t="50000" r="50000" b="50000"/>
          </a:path>
        </a:gradFill>
        <a:ln w="9525">
          <a:solidFill>
            <a:srgbClr val="000000"/>
          </a:solidFill>
          <a:miter lim="800000"/>
          <a:headEnd/>
          <a:tailEnd/>
        </a:ln>
      </xdr:spPr>
    </xdr:sp>
    <xdr:clientData/>
  </xdr:twoCellAnchor>
  <xdr:twoCellAnchor>
    <xdr:from>
      <xdr:col>0</xdr:col>
      <xdr:colOff>104775</xdr:colOff>
      <xdr:row>12</xdr:row>
      <xdr:rowOff>47625</xdr:rowOff>
    </xdr:from>
    <xdr:to>
      <xdr:col>0</xdr:col>
      <xdr:colOff>476250</xdr:colOff>
      <xdr:row>13</xdr:row>
      <xdr:rowOff>85725</xdr:rowOff>
    </xdr:to>
    <xdr:sp macro="" textlink="">
      <xdr:nvSpPr>
        <xdr:cNvPr id="4908028" name="AutoShape 8">
          <a:extLst>
            <a:ext uri="{FF2B5EF4-FFF2-40B4-BE49-F238E27FC236}">
              <a16:creationId xmlns:a16="http://schemas.microsoft.com/office/drawing/2014/main" id="{00000000-0008-0000-0100-0000FCE34A00}"/>
            </a:ext>
          </a:extLst>
        </xdr:cNvPr>
        <xdr:cNvSpPr>
          <a:spLocks noChangeArrowheads="1"/>
        </xdr:cNvSpPr>
      </xdr:nvSpPr>
      <xdr:spPr bwMode="auto">
        <a:xfrm>
          <a:off x="104775" y="3790950"/>
          <a:ext cx="371475" cy="342900"/>
        </a:xfrm>
        <a:prstGeom prst="sun">
          <a:avLst>
            <a:gd name="adj" fmla="val 25000"/>
          </a:avLst>
        </a:prstGeom>
        <a:gradFill rotWithShape="1">
          <a:gsLst>
            <a:gs pos="0">
              <a:srgbClr val="FFFF99"/>
            </a:gs>
            <a:gs pos="100000">
              <a:srgbClr val="767647"/>
            </a:gs>
          </a:gsLst>
          <a:path path="rect">
            <a:fillToRect l="50000" t="50000" r="50000" b="50000"/>
          </a:path>
        </a:gradFill>
        <a:ln w="9525">
          <a:solidFill>
            <a:srgbClr val="000000"/>
          </a:solidFill>
          <a:miter lim="800000"/>
          <a:headEnd/>
          <a:tailEnd/>
        </a:ln>
      </xdr:spPr>
    </xdr:sp>
    <xdr:clientData/>
  </xdr:twoCellAnchor>
  <xdr:twoCellAnchor>
    <xdr:from>
      <xdr:col>0</xdr:col>
      <xdr:colOff>114300</xdr:colOff>
      <xdr:row>0</xdr:row>
      <xdr:rowOff>47625</xdr:rowOff>
    </xdr:from>
    <xdr:to>
      <xdr:col>0</xdr:col>
      <xdr:colOff>485775</xdr:colOff>
      <xdr:row>1</xdr:row>
      <xdr:rowOff>0</xdr:rowOff>
    </xdr:to>
    <xdr:sp macro="" textlink="">
      <xdr:nvSpPr>
        <xdr:cNvPr id="4908029" name="AutoShape 9">
          <a:extLst>
            <a:ext uri="{FF2B5EF4-FFF2-40B4-BE49-F238E27FC236}">
              <a16:creationId xmlns:a16="http://schemas.microsoft.com/office/drawing/2014/main" id="{00000000-0008-0000-0100-0000FDE34A00}"/>
            </a:ext>
          </a:extLst>
        </xdr:cNvPr>
        <xdr:cNvSpPr>
          <a:spLocks noChangeArrowheads="1"/>
        </xdr:cNvSpPr>
      </xdr:nvSpPr>
      <xdr:spPr bwMode="auto">
        <a:xfrm>
          <a:off x="114300" y="47625"/>
          <a:ext cx="371475" cy="342900"/>
        </a:xfrm>
        <a:prstGeom prst="sun">
          <a:avLst>
            <a:gd name="adj" fmla="val 25000"/>
          </a:avLst>
        </a:prstGeom>
        <a:gradFill rotWithShape="1">
          <a:gsLst>
            <a:gs pos="0">
              <a:srgbClr val="FFFF99"/>
            </a:gs>
            <a:gs pos="100000">
              <a:srgbClr val="767647"/>
            </a:gs>
          </a:gsLst>
          <a:path path="rect">
            <a:fillToRect l="50000" t="50000" r="50000" b="50000"/>
          </a:path>
        </a:gradFill>
        <a:ln w="9525">
          <a:solidFill>
            <a:srgbClr val="000000"/>
          </a:solidFill>
          <a:miter lim="800000"/>
          <a:headEnd/>
          <a:tailEnd/>
        </a:ln>
      </xdr:spPr>
    </xdr:sp>
    <xdr:clientData/>
  </xdr:twoCellAnchor>
  <xdr:twoCellAnchor>
    <xdr:from>
      <xdr:col>1</xdr:col>
      <xdr:colOff>0</xdr:colOff>
      <xdr:row>8</xdr:row>
      <xdr:rowOff>0</xdr:rowOff>
    </xdr:from>
    <xdr:to>
      <xdr:col>3</xdr:col>
      <xdr:colOff>0</xdr:colOff>
      <xdr:row>9</xdr:row>
      <xdr:rowOff>19050</xdr:rowOff>
    </xdr:to>
    <xdr:sp macro="" textlink="">
      <xdr:nvSpPr>
        <xdr:cNvPr id="1036" name="Text Box 12">
          <a:hlinkClick xmlns:r="http://schemas.openxmlformats.org/officeDocument/2006/relationships" r:id="rId3" tooltip="Click For Detailed General Instructions"/>
          <a:extLst>
            <a:ext uri="{FF2B5EF4-FFF2-40B4-BE49-F238E27FC236}">
              <a16:creationId xmlns:a16="http://schemas.microsoft.com/office/drawing/2014/main" id="{00000000-0008-0000-0100-00000C040000}"/>
            </a:ext>
          </a:extLst>
        </xdr:cNvPr>
        <xdr:cNvSpPr txBox="1">
          <a:spLocks noChangeArrowheads="1"/>
        </xdr:cNvSpPr>
      </xdr:nvSpPr>
      <xdr:spPr bwMode="auto">
        <a:xfrm>
          <a:off x="657225" y="3476625"/>
          <a:ext cx="3790950" cy="314325"/>
        </a:xfrm>
        <a:prstGeom prst="rect">
          <a:avLst/>
        </a:prstGeom>
        <a:solidFill>
          <a:srgbClr val="FFCCCC"/>
        </a:solidFill>
        <a:ln w="6350">
          <a:solidFill>
            <a:srgbClr val="000000"/>
          </a:solidFill>
          <a:miter lim="800000"/>
          <a:headEnd/>
          <a:tailEnd/>
        </a:ln>
      </xdr:spPr>
      <xdr:txBody>
        <a:bodyPr vertOverflow="clip" wrap="square" lIns="27432" tIns="32004" rIns="27432" bIns="32004" anchor="ctr" upright="1"/>
        <a:lstStyle/>
        <a:p>
          <a:pPr algn="ctr" rtl="0">
            <a:defRPr sz="1000"/>
          </a:pPr>
          <a:r>
            <a:rPr lang="en-US" sz="1200" b="1" i="0" u="none" strike="noStrike" baseline="0">
              <a:solidFill>
                <a:srgbClr val="000000"/>
              </a:solidFill>
              <a:latin typeface="Book Antiqua"/>
            </a:rPr>
            <a:t>Click for Detailed General Instructions</a:t>
          </a:r>
        </a:p>
      </xdr:txBody>
    </xdr:sp>
    <xdr:clientData/>
  </xdr:twoCellAnchor>
  <xdr:twoCellAnchor>
    <xdr:from>
      <xdr:col>1</xdr:col>
      <xdr:colOff>0</xdr:colOff>
      <xdr:row>0</xdr:row>
      <xdr:rowOff>9525</xdr:rowOff>
    </xdr:from>
    <xdr:to>
      <xdr:col>5</xdr:col>
      <xdr:colOff>0</xdr:colOff>
      <xdr:row>0</xdr:row>
      <xdr:rowOff>381000</xdr:rowOff>
    </xdr:to>
    <xdr:sp macro="" textlink="">
      <xdr:nvSpPr>
        <xdr:cNvPr id="1037" name="Text Box 13">
          <a:extLst>
            <a:ext uri="{FF2B5EF4-FFF2-40B4-BE49-F238E27FC236}">
              <a16:creationId xmlns:a16="http://schemas.microsoft.com/office/drawing/2014/main" id="{00000000-0008-0000-0100-00000D040000}"/>
            </a:ext>
          </a:extLst>
        </xdr:cNvPr>
        <xdr:cNvSpPr txBox="1">
          <a:spLocks noChangeArrowheads="1"/>
        </xdr:cNvSpPr>
      </xdr:nvSpPr>
      <xdr:spPr bwMode="auto">
        <a:xfrm>
          <a:off x="657225" y="9525"/>
          <a:ext cx="7591425" cy="371475"/>
        </a:xfrm>
        <a:prstGeom prst="rect">
          <a:avLst/>
        </a:prstGeom>
        <a:solidFill>
          <a:srgbClr val="FFCCCC"/>
        </a:solidFill>
        <a:ln w="9525">
          <a:solidFill>
            <a:srgbClr val="000000"/>
          </a:solidFill>
          <a:miter lim="800000"/>
          <a:headEnd/>
          <a:tailEnd/>
        </a:ln>
      </xdr:spPr>
      <xdr:txBody>
        <a:bodyPr vertOverflow="clip" wrap="square" lIns="27432" tIns="32004" rIns="27432" bIns="32004" anchor="ctr" upright="1"/>
        <a:lstStyle/>
        <a:p>
          <a:pPr algn="ctr" rtl="0">
            <a:defRPr sz="1000"/>
          </a:pPr>
          <a:r>
            <a:rPr lang="en-US" sz="1200" b="1" i="0" u="none" strike="noStrike" baseline="0">
              <a:solidFill>
                <a:srgbClr val="000000"/>
              </a:solidFill>
              <a:latin typeface="Book Antiqua"/>
            </a:rPr>
            <a:t>General guidelines for filling up  the Price Schedules, Sch-1 to Sch-7</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17</xdr:col>
      <xdr:colOff>266700</xdr:colOff>
      <xdr:row>0</xdr:row>
      <xdr:rowOff>19050</xdr:rowOff>
    </xdr:from>
    <xdr:to>
      <xdr:col>19</xdr:col>
      <xdr:colOff>0</xdr:colOff>
      <xdr:row>2</xdr:row>
      <xdr:rowOff>257175</xdr:rowOff>
    </xdr:to>
    <xdr:grpSp>
      <xdr:nvGrpSpPr>
        <xdr:cNvPr id="4926808" name="Group 1">
          <a:hlinkClick xmlns:r="http://schemas.openxmlformats.org/officeDocument/2006/relationships" r:id="rId1" tooltip="Click for Sch-5"/>
          <a:extLst>
            <a:ext uri="{FF2B5EF4-FFF2-40B4-BE49-F238E27FC236}">
              <a16:creationId xmlns:a16="http://schemas.microsoft.com/office/drawing/2014/main" id="{00000000-0008-0000-0A00-0000582D4B00}"/>
            </a:ext>
          </a:extLst>
        </xdr:cNvPr>
        <xdr:cNvGrpSpPr>
          <a:grpSpLocks/>
        </xdr:cNvGrpSpPr>
      </xdr:nvGrpSpPr>
      <xdr:grpSpPr bwMode="auto">
        <a:xfrm>
          <a:off x="17316450" y="19050"/>
          <a:ext cx="0" cy="695325"/>
          <a:chOff x="804" y="5"/>
          <a:chExt cx="116" cy="73"/>
        </a:xfrm>
      </xdr:grpSpPr>
      <xdr:sp macro="" textlink="">
        <xdr:nvSpPr>
          <xdr:cNvPr id="4926809" name="AutoShape 2">
            <a:extLst>
              <a:ext uri="{FF2B5EF4-FFF2-40B4-BE49-F238E27FC236}">
                <a16:creationId xmlns:a16="http://schemas.microsoft.com/office/drawing/2014/main" id="{00000000-0008-0000-0A00-0000592D4B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A00-000004000000}"/>
              </a:ext>
            </a:extLst>
          </xdr:cNvPr>
          <xdr:cNvSpPr txBox="1">
            <a:spLocks noChangeArrowheads="1"/>
          </xdr:cNvSpPr>
        </xdr:nvSpPr>
        <xdr:spPr bwMode="auto">
          <a:xfrm>
            <a:off x="16554450" y="3211452328968"/>
            <a:ext cx="0"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Sch-5</a:t>
            </a:r>
          </a:p>
        </xdr:txBody>
      </xdr:sp>
    </xdr:grpSp>
    <xdr:clientData/>
  </xdr:twoCellAnchor>
</xdr:wsDr>
</file>

<file path=xl/drawings/drawing11.xml><?xml version="1.0" encoding="utf-8"?>
<xdr:wsDr xmlns:xdr="http://schemas.openxmlformats.org/drawingml/2006/spreadsheetDrawing" xmlns:a="http://schemas.openxmlformats.org/drawingml/2006/main">
  <xdr:twoCellAnchor>
    <xdr:from>
      <xdr:col>17</xdr:col>
      <xdr:colOff>266700</xdr:colOff>
      <xdr:row>0</xdr:row>
      <xdr:rowOff>19050</xdr:rowOff>
    </xdr:from>
    <xdr:to>
      <xdr:col>19</xdr:col>
      <xdr:colOff>0</xdr:colOff>
      <xdr:row>2</xdr:row>
      <xdr:rowOff>257175</xdr:rowOff>
    </xdr:to>
    <xdr:grpSp>
      <xdr:nvGrpSpPr>
        <xdr:cNvPr id="4705021" name="Group 1">
          <a:hlinkClick xmlns:r="http://schemas.openxmlformats.org/officeDocument/2006/relationships" r:id="rId1" tooltip="Click for Sch-5"/>
          <a:extLst>
            <a:ext uri="{FF2B5EF4-FFF2-40B4-BE49-F238E27FC236}">
              <a16:creationId xmlns:a16="http://schemas.microsoft.com/office/drawing/2014/main" id="{00000000-0008-0000-0B00-0000FDCA4700}"/>
            </a:ext>
          </a:extLst>
        </xdr:cNvPr>
        <xdr:cNvGrpSpPr>
          <a:grpSpLocks/>
        </xdr:cNvGrpSpPr>
      </xdr:nvGrpSpPr>
      <xdr:grpSpPr bwMode="auto">
        <a:xfrm>
          <a:off x="17668875" y="19050"/>
          <a:ext cx="0" cy="695325"/>
          <a:chOff x="804" y="5"/>
          <a:chExt cx="116" cy="73"/>
        </a:xfrm>
      </xdr:grpSpPr>
      <xdr:sp macro="" textlink="">
        <xdr:nvSpPr>
          <xdr:cNvPr id="4705022" name="AutoShape 2">
            <a:extLst>
              <a:ext uri="{FF2B5EF4-FFF2-40B4-BE49-F238E27FC236}">
                <a16:creationId xmlns:a16="http://schemas.microsoft.com/office/drawing/2014/main" id="{00000000-0008-0000-0B00-0000FECA47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2291" name="Text Box 3">
            <a:extLst>
              <a:ext uri="{FF2B5EF4-FFF2-40B4-BE49-F238E27FC236}">
                <a16:creationId xmlns:a16="http://schemas.microsoft.com/office/drawing/2014/main" id="{00000000-0008-0000-0B00-000003300000}"/>
              </a:ext>
            </a:extLst>
          </xdr:cNvPr>
          <xdr:cNvSpPr txBox="1">
            <a:spLocks noChangeArrowheads="1"/>
          </xdr:cNvSpPr>
        </xdr:nvSpPr>
        <xdr:spPr bwMode="auto">
          <a:xfrm>
            <a:off x="17668875" y="3211452328968"/>
            <a:ext cx="0"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Sch-5</a:t>
            </a:r>
          </a:p>
        </xdr:txBody>
      </xdr:sp>
    </xdr:grpSp>
    <xdr:clientData/>
  </xdr:twoCellAnchor>
</xdr:wsDr>
</file>

<file path=xl/drawings/drawing12.xml><?xml version="1.0" encoding="utf-8"?>
<xdr:wsDr xmlns:xdr="http://schemas.openxmlformats.org/drawingml/2006/spreadsheetDrawing" xmlns:a="http://schemas.openxmlformats.org/drawingml/2006/main">
  <xdr:twoCellAnchor>
    <xdr:from>
      <xdr:col>5</xdr:col>
      <xdr:colOff>209550</xdr:colOff>
      <xdr:row>0</xdr:row>
      <xdr:rowOff>47625</xdr:rowOff>
    </xdr:from>
    <xdr:to>
      <xdr:col>6</xdr:col>
      <xdr:colOff>552450</xdr:colOff>
      <xdr:row>2</xdr:row>
      <xdr:rowOff>323850</xdr:rowOff>
    </xdr:to>
    <xdr:grpSp>
      <xdr:nvGrpSpPr>
        <xdr:cNvPr id="4706045" name="Group 25">
          <a:hlinkClick xmlns:r="http://schemas.openxmlformats.org/officeDocument/2006/relationships" r:id="rId1" tooltip="Click for Sch-6"/>
          <a:extLst>
            <a:ext uri="{FF2B5EF4-FFF2-40B4-BE49-F238E27FC236}">
              <a16:creationId xmlns:a16="http://schemas.microsoft.com/office/drawing/2014/main" id="{00000000-0008-0000-0C00-0000FDCE4700}"/>
            </a:ext>
          </a:extLst>
        </xdr:cNvPr>
        <xdr:cNvGrpSpPr>
          <a:grpSpLocks/>
        </xdr:cNvGrpSpPr>
      </xdr:nvGrpSpPr>
      <xdr:grpSpPr bwMode="auto">
        <a:xfrm>
          <a:off x="9010650" y="47625"/>
          <a:ext cx="1104900" cy="600075"/>
          <a:chOff x="804" y="5"/>
          <a:chExt cx="116" cy="73"/>
        </a:xfrm>
      </xdr:grpSpPr>
      <xdr:sp macro="" textlink="">
        <xdr:nvSpPr>
          <xdr:cNvPr id="4706046" name="AutoShape 26">
            <a:extLst>
              <a:ext uri="{FF2B5EF4-FFF2-40B4-BE49-F238E27FC236}">
                <a16:creationId xmlns:a16="http://schemas.microsoft.com/office/drawing/2014/main" id="{00000000-0008-0000-0C00-0000FECE47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2075" name="Text Box 27">
            <a:extLst>
              <a:ext uri="{FF2B5EF4-FFF2-40B4-BE49-F238E27FC236}">
                <a16:creationId xmlns:a16="http://schemas.microsoft.com/office/drawing/2014/main" id="{00000000-0008-0000-0C00-00001B080000}"/>
              </a:ext>
            </a:extLst>
          </xdr:cNvPr>
          <xdr:cNvSpPr txBox="1">
            <a:spLocks noChangeArrowheads="1"/>
          </xdr:cNvSpPr>
        </xdr:nvSpPr>
        <xdr:spPr bwMode="auto">
          <a:xfrm>
            <a:off x="819" y="24"/>
            <a:ext cx="98" cy="38"/>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Sch-6</a:t>
            </a:r>
          </a:p>
        </xdr:txBody>
      </xdr:sp>
    </xdr:grpSp>
    <xdr:clientData/>
  </xdr:twoCellAnchor>
</xdr:wsDr>
</file>

<file path=xl/drawings/drawing13.xml><?xml version="1.0" encoding="utf-8"?>
<xdr:wsDr xmlns:xdr="http://schemas.openxmlformats.org/drawingml/2006/spreadsheetDrawing" xmlns:a="http://schemas.openxmlformats.org/drawingml/2006/main">
  <xdr:twoCellAnchor>
    <xdr:from>
      <xdr:col>5</xdr:col>
      <xdr:colOff>209550</xdr:colOff>
      <xdr:row>0</xdr:row>
      <xdr:rowOff>47625</xdr:rowOff>
    </xdr:from>
    <xdr:to>
      <xdr:col>6</xdr:col>
      <xdr:colOff>552450</xdr:colOff>
      <xdr:row>2</xdr:row>
      <xdr:rowOff>323850</xdr:rowOff>
    </xdr:to>
    <xdr:grpSp>
      <xdr:nvGrpSpPr>
        <xdr:cNvPr id="4707069" name="Group 25">
          <a:hlinkClick xmlns:r="http://schemas.openxmlformats.org/officeDocument/2006/relationships" r:id="rId1" tooltip="Click for Sch-6"/>
          <a:extLst>
            <a:ext uri="{FF2B5EF4-FFF2-40B4-BE49-F238E27FC236}">
              <a16:creationId xmlns:a16="http://schemas.microsoft.com/office/drawing/2014/main" id="{00000000-0008-0000-0D00-0000FDD24700}"/>
            </a:ext>
          </a:extLst>
        </xdr:cNvPr>
        <xdr:cNvGrpSpPr>
          <a:grpSpLocks/>
        </xdr:cNvGrpSpPr>
      </xdr:nvGrpSpPr>
      <xdr:grpSpPr bwMode="auto">
        <a:xfrm>
          <a:off x="8534400" y="47625"/>
          <a:ext cx="1104900" cy="600075"/>
          <a:chOff x="804" y="5"/>
          <a:chExt cx="116" cy="73"/>
        </a:xfrm>
      </xdr:grpSpPr>
      <xdr:sp macro="" textlink="">
        <xdr:nvSpPr>
          <xdr:cNvPr id="4707070" name="AutoShape 26">
            <a:extLst>
              <a:ext uri="{FF2B5EF4-FFF2-40B4-BE49-F238E27FC236}">
                <a16:creationId xmlns:a16="http://schemas.microsoft.com/office/drawing/2014/main" id="{00000000-0008-0000-0D00-0000FED247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27">
            <a:extLst>
              <a:ext uri="{FF2B5EF4-FFF2-40B4-BE49-F238E27FC236}">
                <a16:creationId xmlns:a16="http://schemas.microsoft.com/office/drawing/2014/main" id="{00000000-0008-0000-0D00-000004000000}"/>
              </a:ext>
            </a:extLst>
          </xdr:cNvPr>
          <xdr:cNvSpPr txBox="1">
            <a:spLocks noChangeArrowheads="1"/>
          </xdr:cNvSpPr>
        </xdr:nvSpPr>
        <xdr:spPr bwMode="auto">
          <a:xfrm>
            <a:off x="819" y="24"/>
            <a:ext cx="98" cy="38"/>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Sch-6</a:t>
            </a:r>
          </a:p>
        </xdr:txBody>
      </xdr:sp>
    </xdr:grpSp>
    <xdr:clientData/>
  </xdr:twoCellAnchor>
</xdr:wsDr>
</file>

<file path=xl/drawings/drawing14.xml><?xml version="1.0" encoding="utf-8"?>
<xdr:wsDr xmlns:xdr="http://schemas.openxmlformats.org/drawingml/2006/spreadsheetDrawing" xmlns:a="http://schemas.openxmlformats.org/drawingml/2006/main">
  <xdr:twoCellAnchor>
    <xdr:from>
      <xdr:col>4</xdr:col>
      <xdr:colOff>276225</xdr:colOff>
      <xdr:row>0</xdr:row>
      <xdr:rowOff>19050</xdr:rowOff>
    </xdr:from>
    <xdr:to>
      <xdr:col>5</xdr:col>
      <xdr:colOff>619125</xdr:colOff>
      <xdr:row>2</xdr:row>
      <xdr:rowOff>257175</xdr:rowOff>
    </xdr:to>
    <xdr:grpSp>
      <xdr:nvGrpSpPr>
        <xdr:cNvPr id="4708093" name="Group 1">
          <a:hlinkClick xmlns:r="http://schemas.openxmlformats.org/officeDocument/2006/relationships" r:id="rId1" tooltip="Click for Sch-7"/>
          <a:extLst>
            <a:ext uri="{FF2B5EF4-FFF2-40B4-BE49-F238E27FC236}">
              <a16:creationId xmlns:a16="http://schemas.microsoft.com/office/drawing/2014/main" id="{00000000-0008-0000-0E00-0000FDD64700}"/>
            </a:ext>
          </a:extLst>
        </xdr:cNvPr>
        <xdr:cNvGrpSpPr>
          <a:grpSpLocks/>
        </xdr:cNvGrpSpPr>
      </xdr:nvGrpSpPr>
      <xdr:grpSpPr bwMode="auto">
        <a:xfrm>
          <a:off x="8201025" y="19050"/>
          <a:ext cx="1104900" cy="695325"/>
          <a:chOff x="804" y="5"/>
          <a:chExt cx="116" cy="73"/>
        </a:xfrm>
      </xdr:grpSpPr>
      <xdr:sp macro="" textlink="">
        <xdr:nvSpPr>
          <xdr:cNvPr id="4708094" name="AutoShape 2">
            <a:extLst>
              <a:ext uri="{FF2B5EF4-FFF2-40B4-BE49-F238E27FC236}">
                <a16:creationId xmlns:a16="http://schemas.microsoft.com/office/drawing/2014/main" id="{00000000-0008-0000-0E00-0000FED647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3315" name="Text Box 3">
            <a:extLst>
              <a:ext uri="{FF2B5EF4-FFF2-40B4-BE49-F238E27FC236}">
                <a16:creationId xmlns:a16="http://schemas.microsoft.com/office/drawing/2014/main" id="{00000000-0008-0000-0E00-000003340000}"/>
              </a:ext>
            </a:extLst>
          </xdr:cNvPr>
          <xdr:cNvSpPr txBox="1">
            <a:spLocks noChangeArrowheads="1"/>
          </xdr:cNvSpPr>
        </xdr:nvSpPr>
        <xdr:spPr bwMode="auto">
          <a:xfrm>
            <a:off x="819" y="23"/>
            <a:ext cx="98"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Sch-7</a:t>
            </a:r>
          </a:p>
        </xdr:txBody>
      </xdr:sp>
    </xdr:grpSp>
    <xdr:clientData/>
  </xdr:twoCellAnchor>
</xdr:wsDr>
</file>

<file path=xl/drawings/drawing15.xml><?xml version="1.0" encoding="utf-8"?>
<xdr:wsDr xmlns:xdr="http://schemas.openxmlformats.org/drawingml/2006/spreadsheetDrawing" xmlns:a="http://schemas.openxmlformats.org/drawingml/2006/main">
  <xdr:twoCellAnchor>
    <xdr:from>
      <xdr:col>4</xdr:col>
      <xdr:colOff>276225</xdr:colOff>
      <xdr:row>0</xdr:row>
      <xdr:rowOff>19050</xdr:rowOff>
    </xdr:from>
    <xdr:to>
      <xdr:col>5</xdr:col>
      <xdr:colOff>619125</xdr:colOff>
      <xdr:row>2</xdr:row>
      <xdr:rowOff>257175</xdr:rowOff>
    </xdr:to>
    <xdr:grpSp>
      <xdr:nvGrpSpPr>
        <xdr:cNvPr id="4709117" name="Group 1">
          <a:hlinkClick xmlns:r="http://schemas.openxmlformats.org/officeDocument/2006/relationships" r:id="rId1" tooltip="Click for Sch-7"/>
          <a:extLst>
            <a:ext uri="{FF2B5EF4-FFF2-40B4-BE49-F238E27FC236}">
              <a16:creationId xmlns:a16="http://schemas.microsoft.com/office/drawing/2014/main" id="{00000000-0008-0000-0F00-0000FDDA4700}"/>
            </a:ext>
          </a:extLst>
        </xdr:cNvPr>
        <xdr:cNvGrpSpPr>
          <a:grpSpLocks/>
        </xdr:cNvGrpSpPr>
      </xdr:nvGrpSpPr>
      <xdr:grpSpPr bwMode="auto">
        <a:xfrm>
          <a:off x="8382000" y="19050"/>
          <a:ext cx="1104900" cy="695325"/>
          <a:chOff x="804" y="5"/>
          <a:chExt cx="116" cy="73"/>
        </a:xfrm>
      </xdr:grpSpPr>
      <xdr:sp macro="" textlink="">
        <xdr:nvSpPr>
          <xdr:cNvPr id="4709118" name="AutoShape 2">
            <a:extLst>
              <a:ext uri="{FF2B5EF4-FFF2-40B4-BE49-F238E27FC236}">
                <a16:creationId xmlns:a16="http://schemas.microsoft.com/office/drawing/2014/main" id="{00000000-0008-0000-0F00-0000FEDA47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F00-000004000000}"/>
              </a:ext>
            </a:extLst>
          </xdr:cNvPr>
          <xdr:cNvSpPr txBox="1">
            <a:spLocks noChangeArrowheads="1"/>
          </xdr:cNvSpPr>
        </xdr:nvSpPr>
        <xdr:spPr bwMode="auto">
          <a:xfrm>
            <a:off x="819" y="23"/>
            <a:ext cx="98"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Sch-7</a:t>
            </a:r>
          </a:p>
        </xdr:txBody>
      </xdr:sp>
    </xdr:grpSp>
    <xdr:clientData/>
  </xdr:twoCellAnchor>
</xdr:wsDr>
</file>

<file path=xl/drawings/drawing16.xml><?xml version="1.0" encoding="utf-8"?>
<xdr:wsDr xmlns:xdr="http://schemas.openxmlformats.org/drawingml/2006/spreadsheetDrawing" xmlns:a="http://schemas.openxmlformats.org/drawingml/2006/main">
  <xdr:twoCellAnchor>
    <xdr:from>
      <xdr:col>14</xdr:col>
      <xdr:colOff>495300</xdr:colOff>
      <xdr:row>0</xdr:row>
      <xdr:rowOff>66675</xdr:rowOff>
    </xdr:from>
    <xdr:to>
      <xdr:col>20</xdr:col>
      <xdr:colOff>38100</xdr:colOff>
      <xdr:row>2</xdr:row>
      <xdr:rowOff>266700</xdr:rowOff>
    </xdr:to>
    <xdr:grpSp>
      <xdr:nvGrpSpPr>
        <xdr:cNvPr id="4710141" name="Group 5">
          <a:hlinkClick xmlns:r="http://schemas.openxmlformats.org/officeDocument/2006/relationships" r:id="rId1" tooltip="Click For Bid Form 2nd Envelope"/>
          <a:extLst>
            <a:ext uri="{FF2B5EF4-FFF2-40B4-BE49-F238E27FC236}">
              <a16:creationId xmlns:a16="http://schemas.microsoft.com/office/drawing/2014/main" id="{00000000-0008-0000-1000-0000FDDE4700}"/>
            </a:ext>
          </a:extLst>
        </xdr:cNvPr>
        <xdr:cNvGrpSpPr>
          <a:grpSpLocks/>
        </xdr:cNvGrpSpPr>
      </xdr:nvGrpSpPr>
      <xdr:grpSpPr bwMode="auto">
        <a:xfrm>
          <a:off x="15354300" y="66675"/>
          <a:ext cx="1600200" cy="466725"/>
          <a:chOff x="762" y="2"/>
          <a:chExt cx="116" cy="73"/>
        </a:xfrm>
      </xdr:grpSpPr>
      <xdr:sp macro="" textlink="">
        <xdr:nvSpPr>
          <xdr:cNvPr id="4710142" name="AutoShape 2">
            <a:extLst>
              <a:ext uri="{FF2B5EF4-FFF2-40B4-BE49-F238E27FC236}">
                <a16:creationId xmlns:a16="http://schemas.microsoft.com/office/drawing/2014/main" id="{00000000-0008-0000-1000-0000FEDE4700}"/>
              </a:ext>
            </a:extLst>
          </xdr:cNvPr>
          <xdr:cNvSpPr>
            <a:spLocks noChangeArrowheads="1"/>
          </xdr:cNvSpPr>
        </xdr:nvSpPr>
        <xdr:spPr bwMode="auto">
          <a:xfrm>
            <a:off x="762" y="2"/>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4339" name="Text Box 3">
            <a:hlinkClick xmlns:r="http://schemas.openxmlformats.org/officeDocument/2006/relationships" r:id="rId2"/>
            <a:extLst>
              <a:ext uri="{FF2B5EF4-FFF2-40B4-BE49-F238E27FC236}">
                <a16:creationId xmlns:a16="http://schemas.microsoft.com/office/drawing/2014/main" id="{00000000-0008-0000-1000-000003380000}"/>
              </a:ext>
            </a:extLst>
          </xdr:cNvPr>
          <xdr:cNvSpPr txBox="1">
            <a:spLocks noChangeArrowheads="1"/>
          </xdr:cNvSpPr>
        </xdr:nvSpPr>
        <xdr:spPr bwMode="auto">
          <a:xfrm>
            <a:off x="6838950" y="-65230154"/>
            <a:ext cx="0" cy="37"/>
          </a:xfrm>
          <a:prstGeom prst="rect">
            <a:avLst/>
          </a:prstGeom>
          <a:noFill/>
          <a:ln w="9525">
            <a:noFill/>
            <a:miter lim="800000"/>
            <a:headEnd/>
            <a:tailEnd/>
          </a:ln>
        </xdr:spPr>
        <xdr:txBody>
          <a:bodyPr vertOverflow="clip" wrap="square" lIns="27432" tIns="32004" rIns="0" bIns="32004" anchor="ctr" upright="1"/>
          <a:lstStyle/>
          <a:p>
            <a:pPr algn="l" rtl="0">
              <a:defRPr sz="1000"/>
            </a:pPr>
            <a:r>
              <a:rPr lang="en-US" sz="900" b="1" i="0" u="none" strike="noStrike" baseline="0">
                <a:solidFill>
                  <a:srgbClr val="000000"/>
                </a:solidFill>
                <a:latin typeface="Book Antiqua"/>
              </a:rPr>
              <a:t>Click for Bid Form 2nd Envelope</a:t>
            </a:r>
          </a:p>
        </xdr:txBody>
      </xdr:sp>
    </xdr:grpSp>
    <xdr:clientData/>
  </xdr:twoCellAnchor>
</xdr:wsDr>
</file>

<file path=xl/drawings/drawing17.xml><?xml version="1.0" encoding="utf-8"?>
<xdr:wsDr xmlns:xdr="http://schemas.openxmlformats.org/drawingml/2006/spreadsheetDrawing" xmlns:a="http://schemas.openxmlformats.org/drawingml/2006/main">
  <xdr:twoCellAnchor>
    <xdr:from>
      <xdr:col>7</xdr:col>
      <xdr:colOff>238125</xdr:colOff>
      <xdr:row>0</xdr:row>
      <xdr:rowOff>76200</xdr:rowOff>
    </xdr:from>
    <xdr:to>
      <xdr:col>8</xdr:col>
      <xdr:colOff>28575</xdr:colOff>
      <xdr:row>2</xdr:row>
      <xdr:rowOff>276225</xdr:rowOff>
    </xdr:to>
    <xdr:grpSp>
      <xdr:nvGrpSpPr>
        <xdr:cNvPr id="5100586" name="Group 5">
          <a:hlinkClick xmlns:r="http://schemas.openxmlformats.org/officeDocument/2006/relationships" r:id="rId1" tooltip="Click For Bid Form 2nd Envelope"/>
          <a:extLst>
            <a:ext uri="{FF2B5EF4-FFF2-40B4-BE49-F238E27FC236}">
              <a16:creationId xmlns:a16="http://schemas.microsoft.com/office/drawing/2014/main" id="{00000000-0008-0000-1100-00002AD44D00}"/>
            </a:ext>
          </a:extLst>
        </xdr:cNvPr>
        <xdr:cNvGrpSpPr>
          <a:grpSpLocks/>
        </xdr:cNvGrpSpPr>
      </xdr:nvGrpSpPr>
      <xdr:grpSpPr bwMode="auto">
        <a:xfrm>
          <a:off x="8453438" y="76200"/>
          <a:ext cx="1385887" cy="652463"/>
          <a:chOff x="762" y="2"/>
          <a:chExt cx="116" cy="73"/>
        </a:xfrm>
      </xdr:grpSpPr>
      <xdr:sp macro="" textlink="">
        <xdr:nvSpPr>
          <xdr:cNvPr id="5102078" name="AutoShape 2">
            <a:extLst>
              <a:ext uri="{FF2B5EF4-FFF2-40B4-BE49-F238E27FC236}">
                <a16:creationId xmlns:a16="http://schemas.microsoft.com/office/drawing/2014/main" id="{00000000-0008-0000-1100-0000FED94D00}"/>
              </a:ext>
            </a:extLst>
          </xdr:cNvPr>
          <xdr:cNvSpPr>
            <a:spLocks noChangeArrowheads="1"/>
          </xdr:cNvSpPr>
        </xdr:nvSpPr>
        <xdr:spPr bwMode="auto">
          <a:xfrm>
            <a:off x="762" y="2"/>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hlinkClick xmlns:r="http://schemas.openxmlformats.org/officeDocument/2006/relationships" r:id="rId2"/>
            <a:extLst>
              <a:ext uri="{FF2B5EF4-FFF2-40B4-BE49-F238E27FC236}">
                <a16:creationId xmlns:a16="http://schemas.microsoft.com/office/drawing/2014/main" id="{00000000-0008-0000-1100-000004000000}"/>
              </a:ext>
            </a:extLst>
          </xdr:cNvPr>
          <xdr:cNvSpPr txBox="1">
            <a:spLocks noChangeArrowheads="1"/>
          </xdr:cNvSpPr>
        </xdr:nvSpPr>
        <xdr:spPr bwMode="auto">
          <a:xfrm>
            <a:off x="779" y="18"/>
            <a:ext cx="98" cy="39"/>
          </a:xfrm>
          <a:prstGeom prst="rect">
            <a:avLst/>
          </a:prstGeom>
          <a:noFill/>
          <a:ln w="9525">
            <a:noFill/>
            <a:miter lim="800000"/>
            <a:headEnd/>
            <a:tailEnd/>
          </a:ln>
        </xdr:spPr>
        <xdr:txBody>
          <a:bodyPr vertOverflow="clip" wrap="square" lIns="27432" tIns="32004" rIns="0" bIns="32004" anchor="ctr" upright="1"/>
          <a:lstStyle/>
          <a:p>
            <a:pPr algn="l" rtl="0">
              <a:defRPr sz="1000"/>
            </a:pPr>
            <a:r>
              <a:rPr lang="en-US" sz="900" b="1" i="0" u="none" strike="noStrike" baseline="0">
                <a:solidFill>
                  <a:srgbClr val="000000"/>
                </a:solidFill>
                <a:latin typeface="Book Antiqua"/>
              </a:rPr>
              <a:t>Click for Bid Form 2nd Envelope</a:t>
            </a:r>
          </a:p>
        </xdr:txBody>
      </xdr:sp>
    </xdr:grpSp>
    <xdr:clientData/>
  </xdr:twoCellAnchor>
  <xdr:twoCellAnchor>
    <xdr:from>
      <xdr:col>2</xdr:col>
      <xdr:colOff>342900</xdr:colOff>
      <xdr:row>32</xdr:row>
      <xdr:rowOff>0</xdr:rowOff>
    </xdr:from>
    <xdr:to>
      <xdr:col>3</xdr:col>
      <xdr:colOff>0</xdr:colOff>
      <xdr:row>32</xdr:row>
      <xdr:rowOff>0</xdr:rowOff>
    </xdr:to>
    <xdr:grpSp>
      <xdr:nvGrpSpPr>
        <xdr:cNvPr id="5100587" name="Group 5719">
          <a:extLst>
            <a:ext uri="{FF2B5EF4-FFF2-40B4-BE49-F238E27FC236}">
              <a16:creationId xmlns:a16="http://schemas.microsoft.com/office/drawing/2014/main" id="{00000000-0008-0000-1100-00002BD44D00}"/>
            </a:ext>
          </a:extLst>
        </xdr:cNvPr>
        <xdr:cNvGrpSpPr>
          <a:grpSpLocks/>
        </xdr:cNvGrpSpPr>
      </xdr:nvGrpSpPr>
      <xdr:grpSpPr bwMode="auto">
        <a:xfrm>
          <a:off x="4117181" y="10096500"/>
          <a:ext cx="240507" cy="0"/>
          <a:chOff x="466" y="3952"/>
          <a:chExt cx="28" cy="16"/>
        </a:xfrm>
      </xdr:grpSpPr>
      <xdr:sp macro="" textlink="">
        <xdr:nvSpPr>
          <xdr:cNvPr id="5102076" name="Line 5720">
            <a:extLst>
              <a:ext uri="{FF2B5EF4-FFF2-40B4-BE49-F238E27FC236}">
                <a16:creationId xmlns:a16="http://schemas.microsoft.com/office/drawing/2014/main" id="{00000000-0008-0000-1100-0000F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77" name="Line 5721">
            <a:extLst>
              <a:ext uri="{FF2B5EF4-FFF2-40B4-BE49-F238E27FC236}">
                <a16:creationId xmlns:a16="http://schemas.microsoft.com/office/drawing/2014/main" id="{00000000-0008-0000-1100-0000F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588" name="Group 5722">
          <a:extLst>
            <a:ext uri="{FF2B5EF4-FFF2-40B4-BE49-F238E27FC236}">
              <a16:creationId xmlns:a16="http://schemas.microsoft.com/office/drawing/2014/main" id="{00000000-0008-0000-1100-00002CD44D00}"/>
            </a:ext>
          </a:extLst>
        </xdr:cNvPr>
        <xdr:cNvGrpSpPr>
          <a:grpSpLocks/>
        </xdr:cNvGrpSpPr>
      </xdr:nvGrpSpPr>
      <xdr:grpSpPr bwMode="auto">
        <a:xfrm>
          <a:off x="4700588" y="10096500"/>
          <a:ext cx="266700" cy="0"/>
          <a:chOff x="466" y="3952"/>
          <a:chExt cx="28" cy="16"/>
        </a:xfrm>
      </xdr:grpSpPr>
      <xdr:sp macro="" textlink="">
        <xdr:nvSpPr>
          <xdr:cNvPr id="5102074" name="Line 5723">
            <a:extLst>
              <a:ext uri="{FF2B5EF4-FFF2-40B4-BE49-F238E27FC236}">
                <a16:creationId xmlns:a16="http://schemas.microsoft.com/office/drawing/2014/main" id="{00000000-0008-0000-1100-0000F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75" name="Line 5724">
            <a:extLst>
              <a:ext uri="{FF2B5EF4-FFF2-40B4-BE49-F238E27FC236}">
                <a16:creationId xmlns:a16="http://schemas.microsoft.com/office/drawing/2014/main" id="{00000000-0008-0000-1100-0000F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589" name="Group 5725">
          <a:extLst>
            <a:ext uri="{FF2B5EF4-FFF2-40B4-BE49-F238E27FC236}">
              <a16:creationId xmlns:a16="http://schemas.microsoft.com/office/drawing/2014/main" id="{00000000-0008-0000-1100-00002DD44D00}"/>
            </a:ext>
          </a:extLst>
        </xdr:cNvPr>
        <xdr:cNvGrpSpPr>
          <a:grpSpLocks/>
        </xdr:cNvGrpSpPr>
      </xdr:nvGrpSpPr>
      <xdr:grpSpPr bwMode="auto">
        <a:xfrm>
          <a:off x="4117181" y="10096500"/>
          <a:ext cx="240507" cy="0"/>
          <a:chOff x="466" y="3952"/>
          <a:chExt cx="28" cy="16"/>
        </a:xfrm>
      </xdr:grpSpPr>
      <xdr:sp macro="" textlink="">
        <xdr:nvSpPr>
          <xdr:cNvPr id="5102072" name="Line 5726">
            <a:extLst>
              <a:ext uri="{FF2B5EF4-FFF2-40B4-BE49-F238E27FC236}">
                <a16:creationId xmlns:a16="http://schemas.microsoft.com/office/drawing/2014/main" id="{00000000-0008-0000-1100-0000F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73" name="Line 5727">
            <a:extLst>
              <a:ext uri="{FF2B5EF4-FFF2-40B4-BE49-F238E27FC236}">
                <a16:creationId xmlns:a16="http://schemas.microsoft.com/office/drawing/2014/main" id="{00000000-0008-0000-1100-0000F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590" name="Group 5728">
          <a:extLst>
            <a:ext uri="{FF2B5EF4-FFF2-40B4-BE49-F238E27FC236}">
              <a16:creationId xmlns:a16="http://schemas.microsoft.com/office/drawing/2014/main" id="{00000000-0008-0000-1100-00002ED44D00}"/>
            </a:ext>
          </a:extLst>
        </xdr:cNvPr>
        <xdr:cNvGrpSpPr>
          <a:grpSpLocks/>
        </xdr:cNvGrpSpPr>
      </xdr:nvGrpSpPr>
      <xdr:grpSpPr bwMode="auto">
        <a:xfrm>
          <a:off x="4700588" y="10096500"/>
          <a:ext cx="266700" cy="0"/>
          <a:chOff x="466" y="3952"/>
          <a:chExt cx="28" cy="16"/>
        </a:xfrm>
      </xdr:grpSpPr>
      <xdr:sp macro="" textlink="">
        <xdr:nvSpPr>
          <xdr:cNvPr id="5102070" name="Line 5729">
            <a:extLst>
              <a:ext uri="{FF2B5EF4-FFF2-40B4-BE49-F238E27FC236}">
                <a16:creationId xmlns:a16="http://schemas.microsoft.com/office/drawing/2014/main" id="{00000000-0008-0000-1100-0000F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71" name="Line 5730">
            <a:extLst>
              <a:ext uri="{FF2B5EF4-FFF2-40B4-BE49-F238E27FC236}">
                <a16:creationId xmlns:a16="http://schemas.microsoft.com/office/drawing/2014/main" id="{00000000-0008-0000-1100-0000F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591" name="Group 5731">
          <a:extLst>
            <a:ext uri="{FF2B5EF4-FFF2-40B4-BE49-F238E27FC236}">
              <a16:creationId xmlns:a16="http://schemas.microsoft.com/office/drawing/2014/main" id="{00000000-0008-0000-1100-00002FD44D00}"/>
            </a:ext>
          </a:extLst>
        </xdr:cNvPr>
        <xdr:cNvGrpSpPr>
          <a:grpSpLocks/>
        </xdr:cNvGrpSpPr>
      </xdr:nvGrpSpPr>
      <xdr:grpSpPr bwMode="auto">
        <a:xfrm>
          <a:off x="4117181" y="10096500"/>
          <a:ext cx="240507" cy="0"/>
          <a:chOff x="466" y="3952"/>
          <a:chExt cx="28" cy="16"/>
        </a:xfrm>
      </xdr:grpSpPr>
      <xdr:sp macro="" textlink="">
        <xdr:nvSpPr>
          <xdr:cNvPr id="5102068" name="Line 5732">
            <a:extLst>
              <a:ext uri="{FF2B5EF4-FFF2-40B4-BE49-F238E27FC236}">
                <a16:creationId xmlns:a16="http://schemas.microsoft.com/office/drawing/2014/main" id="{00000000-0008-0000-1100-0000F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69" name="Line 5733">
            <a:extLst>
              <a:ext uri="{FF2B5EF4-FFF2-40B4-BE49-F238E27FC236}">
                <a16:creationId xmlns:a16="http://schemas.microsoft.com/office/drawing/2014/main" id="{00000000-0008-0000-1100-0000F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592" name="Group 5734">
          <a:extLst>
            <a:ext uri="{FF2B5EF4-FFF2-40B4-BE49-F238E27FC236}">
              <a16:creationId xmlns:a16="http://schemas.microsoft.com/office/drawing/2014/main" id="{00000000-0008-0000-1100-000030D44D00}"/>
            </a:ext>
          </a:extLst>
        </xdr:cNvPr>
        <xdr:cNvGrpSpPr>
          <a:grpSpLocks/>
        </xdr:cNvGrpSpPr>
      </xdr:nvGrpSpPr>
      <xdr:grpSpPr bwMode="auto">
        <a:xfrm>
          <a:off x="4700588" y="10096500"/>
          <a:ext cx="266700" cy="0"/>
          <a:chOff x="466" y="3952"/>
          <a:chExt cx="28" cy="16"/>
        </a:xfrm>
      </xdr:grpSpPr>
      <xdr:sp macro="" textlink="">
        <xdr:nvSpPr>
          <xdr:cNvPr id="5102066" name="Line 5735">
            <a:extLst>
              <a:ext uri="{FF2B5EF4-FFF2-40B4-BE49-F238E27FC236}">
                <a16:creationId xmlns:a16="http://schemas.microsoft.com/office/drawing/2014/main" id="{00000000-0008-0000-1100-0000F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67" name="Line 5736">
            <a:extLst>
              <a:ext uri="{FF2B5EF4-FFF2-40B4-BE49-F238E27FC236}">
                <a16:creationId xmlns:a16="http://schemas.microsoft.com/office/drawing/2014/main" id="{00000000-0008-0000-1100-0000F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593" name="Group 5737">
          <a:extLst>
            <a:ext uri="{FF2B5EF4-FFF2-40B4-BE49-F238E27FC236}">
              <a16:creationId xmlns:a16="http://schemas.microsoft.com/office/drawing/2014/main" id="{00000000-0008-0000-1100-000031D44D00}"/>
            </a:ext>
          </a:extLst>
        </xdr:cNvPr>
        <xdr:cNvGrpSpPr>
          <a:grpSpLocks/>
        </xdr:cNvGrpSpPr>
      </xdr:nvGrpSpPr>
      <xdr:grpSpPr bwMode="auto">
        <a:xfrm>
          <a:off x="4117181" y="10096500"/>
          <a:ext cx="240507" cy="0"/>
          <a:chOff x="466" y="3952"/>
          <a:chExt cx="28" cy="16"/>
        </a:xfrm>
      </xdr:grpSpPr>
      <xdr:sp macro="" textlink="">
        <xdr:nvSpPr>
          <xdr:cNvPr id="5102064" name="Line 5738">
            <a:extLst>
              <a:ext uri="{FF2B5EF4-FFF2-40B4-BE49-F238E27FC236}">
                <a16:creationId xmlns:a16="http://schemas.microsoft.com/office/drawing/2014/main" id="{00000000-0008-0000-1100-0000F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65" name="Line 5739">
            <a:extLst>
              <a:ext uri="{FF2B5EF4-FFF2-40B4-BE49-F238E27FC236}">
                <a16:creationId xmlns:a16="http://schemas.microsoft.com/office/drawing/2014/main" id="{00000000-0008-0000-1100-0000F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594" name="Group 5740">
          <a:extLst>
            <a:ext uri="{FF2B5EF4-FFF2-40B4-BE49-F238E27FC236}">
              <a16:creationId xmlns:a16="http://schemas.microsoft.com/office/drawing/2014/main" id="{00000000-0008-0000-1100-000032D44D00}"/>
            </a:ext>
          </a:extLst>
        </xdr:cNvPr>
        <xdr:cNvGrpSpPr>
          <a:grpSpLocks/>
        </xdr:cNvGrpSpPr>
      </xdr:nvGrpSpPr>
      <xdr:grpSpPr bwMode="auto">
        <a:xfrm>
          <a:off x="4117181" y="10096500"/>
          <a:ext cx="240507" cy="0"/>
          <a:chOff x="466" y="3952"/>
          <a:chExt cx="28" cy="16"/>
        </a:xfrm>
      </xdr:grpSpPr>
      <xdr:sp macro="" textlink="">
        <xdr:nvSpPr>
          <xdr:cNvPr id="5102062" name="Line 5741">
            <a:extLst>
              <a:ext uri="{FF2B5EF4-FFF2-40B4-BE49-F238E27FC236}">
                <a16:creationId xmlns:a16="http://schemas.microsoft.com/office/drawing/2014/main" id="{00000000-0008-0000-1100-0000E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63" name="Line 5742">
            <a:extLst>
              <a:ext uri="{FF2B5EF4-FFF2-40B4-BE49-F238E27FC236}">
                <a16:creationId xmlns:a16="http://schemas.microsoft.com/office/drawing/2014/main" id="{00000000-0008-0000-1100-0000E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595" name="Group 5743">
          <a:extLst>
            <a:ext uri="{FF2B5EF4-FFF2-40B4-BE49-F238E27FC236}">
              <a16:creationId xmlns:a16="http://schemas.microsoft.com/office/drawing/2014/main" id="{00000000-0008-0000-1100-000033D44D00}"/>
            </a:ext>
          </a:extLst>
        </xdr:cNvPr>
        <xdr:cNvGrpSpPr>
          <a:grpSpLocks/>
        </xdr:cNvGrpSpPr>
      </xdr:nvGrpSpPr>
      <xdr:grpSpPr bwMode="auto">
        <a:xfrm>
          <a:off x="4117181" y="10096500"/>
          <a:ext cx="240507" cy="0"/>
          <a:chOff x="466" y="3952"/>
          <a:chExt cx="28" cy="16"/>
        </a:xfrm>
      </xdr:grpSpPr>
      <xdr:sp macro="" textlink="">
        <xdr:nvSpPr>
          <xdr:cNvPr id="5102060" name="Line 5744">
            <a:extLst>
              <a:ext uri="{FF2B5EF4-FFF2-40B4-BE49-F238E27FC236}">
                <a16:creationId xmlns:a16="http://schemas.microsoft.com/office/drawing/2014/main" id="{00000000-0008-0000-1100-0000E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61" name="Line 5745">
            <a:extLst>
              <a:ext uri="{FF2B5EF4-FFF2-40B4-BE49-F238E27FC236}">
                <a16:creationId xmlns:a16="http://schemas.microsoft.com/office/drawing/2014/main" id="{00000000-0008-0000-1100-0000E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596" name="Group 5746">
          <a:extLst>
            <a:ext uri="{FF2B5EF4-FFF2-40B4-BE49-F238E27FC236}">
              <a16:creationId xmlns:a16="http://schemas.microsoft.com/office/drawing/2014/main" id="{00000000-0008-0000-1100-000034D44D00}"/>
            </a:ext>
          </a:extLst>
        </xdr:cNvPr>
        <xdr:cNvGrpSpPr>
          <a:grpSpLocks/>
        </xdr:cNvGrpSpPr>
      </xdr:nvGrpSpPr>
      <xdr:grpSpPr bwMode="auto">
        <a:xfrm>
          <a:off x="4117181" y="10096500"/>
          <a:ext cx="240507" cy="0"/>
          <a:chOff x="466" y="3952"/>
          <a:chExt cx="28" cy="16"/>
        </a:xfrm>
      </xdr:grpSpPr>
      <xdr:sp macro="" textlink="">
        <xdr:nvSpPr>
          <xdr:cNvPr id="5102058" name="Line 5747">
            <a:extLst>
              <a:ext uri="{FF2B5EF4-FFF2-40B4-BE49-F238E27FC236}">
                <a16:creationId xmlns:a16="http://schemas.microsoft.com/office/drawing/2014/main" id="{00000000-0008-0000-1100-0000E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59" name="Line 5748">
            <a:extLst>
              <a:ext uri="{FF2B5EF4-FFF2-40B4-BE49-F238E27FC236}">
                <a16:creationId xmlns:a16="http://schemas.microsoft.com/office/drawing/2014/main" id="{00000000-0008-0000-1100-0000E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597" name="Group 5749">
          <a:extLst>
            <a:ext uri="{FF2B5EF4-FFF2-40B4-BE49-F238E27FC236}">
              <a16:creationId xmlns:a16="http://schemas.microsoft.com/office/drawing/2014/main" id="{00000000-0008-0000-1100-000035D44D00}"/>
            </a:ext>
          </a:extLst>
        </xdr:cNvPr>
        <xdr:cNvGrpSpPr>
          <a:grpSpLocks/>
        </xdr:cNvGrpSpPr>
      </xdr:nvGrpSpPr>
      <xdr:grpSpPr bwMode="auto">
        <a:xfrm>
          <a:off x="5143500" y="10096500"/>
          <a:ext cx="0" cy="0"/>
          <a:chOff x="466" y="3952"/>
          <a:chExt cx="28" cy="16"/>
        </a:xfrm>
      </xdr:grpSpPr>
      <xdr:sp macro="" textlink="">
        <xdr:nvSpPr>
          <xdr:cNvPr id="5102056" name="Line 5750">
            <a:extLst>
              <a:ext uri="{FF2B5EF4-FFF2-40B4-BE49-F238E27FC236}">
                <a16:creationId xmlns:a16="http://schemas.microsoft.com/office/drawing/2014/main" id="{00000000-0008-0000-1100-0000E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57" name="Line 5751">
            <a:extLst>
              <a:ext uri="{FF2B5EF4-FFF2-40B4-BE49-F238E27FC236}">
                <a16:creationId xmlns:a16="http://schemas.microsoft.com/office/drawing/2014/main" id="{00000000-0008-0000-1100-0000E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598" name="Group 5752">
          <a:extLst>
            <a:ext uri="{FF2B5EF4-FFF2-40B4-BE49-F238E27FC236}">
              <a16:creationId xmlns:a16="http://schemas.microsoft.com/office/drawing/2014/main" id="{00000000-0008-0000-1100-000036D44D00}"/>
            </a:ext>
          </a:extLst>
        </xdr:cNvPr>
        <xdr:cNvGrpSpPr>
          <a:grpSpLocks/>
        </xdr:cNvGrpSpPr>
      </xdr:nvGrpSpPr>
      <xdr:grpSpPr bwMode="auto">
        <a:xfrm>
          <a:off x="5143500" y="10096500"/>
          <a:ext cx="0" cy="0"/>
          <a:chOff x="466" y="3952"/>
          <a:chExt cx="28" cy="16"/>
        </a:xfrm>
      </xdr:grpSpPr>
      <xdr:sp macro="" textlink="">
        <xdr:nvSpPr>
          <xdr:cNvPr id="5102054" name="Line 5753">
            <a:extLst>
              <a:ext uri="{FF2B5EF4-FFF2-40B4-BE49-F238E27FC236}">
                <a16:creationId xmlns:a16="http://schemas.microsoft.com/office/drawing/2014/main" id="{00000000-0008-0000-1100-0000E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55" name="Line 5754">
            <a:extLst>
              <a:ext uri="{FF2B5EF4-FFF2-40B4-BE49-F238E27FC236}">
                <a16:creationId xmlns:a16="http://schemas.microsoft.com/office/drawing/2014/main" id="{00000000-0008-0000-1100-0000E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599" name="Group 5755">
          <a:extLst>
            <a:ext uri="{FF2B5EF4-FFF2-40B4-BE49-F238E27FC236}">
              <a16:creationId xmlns:a16="http://schemas.microsoft.com/office/drawing/2014/main" id="{00000000-0008-0000-1100-000037D44D00}"/>
            </a:ext>
          </a:extLst>
        </xdr:cNvPr>
        <xdr:cNvGrpSpPr>
          <a:grpSpLocks/>
        </xdr:cNvGrpSpPr>
      </xdr:nvGrpSpPr>
      <xdr:grpSpPr bwMode="auto">
        <a:xfrm>
          <a:off x="5143500" y="10096500"/>
          <a:ext cx="0" cy="0"/>
          <a:chOff x="466" y="3952"/>
          <a:chExt cx="28" cy="16"/>
        </a:xfrm>
      </xdr:grpSpPr>
      <xdr:sp macro="" textlink="">
        <xdr:nvSpPr>
          <xdr:cNvPr id="5102052" name="Line 5756">
            <a:extLst>
              <a:ext uri="{FF2B5EF4-FFF2-40B4-BE49-F238E27FC236}">
                <a16:creationId xmlns:a16="http://schemas.microsoft.com/office/drawing/2014/main" id="{00000000-0008-0000-1100-0000E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53" name="Line 5757">
            <a:extLst>
              <a:ext uri="{FF2B5EF4-FFF2-40B4-BE49-F238E27FC236}">
                <a16:creationId xmlns:a16="http://schemas.microsoft.com/office/drawing/2014/main" id="{00000000-0008-0000-1100-0000E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600" name="Group 5758">
          <a:extLst>
            <a:ext uri="{FF2B5EF4-FFF2-40B4-BE49-F238E27FC236}">
              <a16:creationId xmlns:a16="http://schemas.microsoft.com/office/drawing/2014/main" id="{00000000-0008-0000-1100-000038D44D00}"/>
            </a:ext>
          </a:extLst>
        </xdr:cNvPr>
        <xdr:cNvGrpSpPr>
          <a:grpSpLocks/>
        </xdr:cNvGrpSpPr>
      </xdr:nvGrpSpPr>
      <xdr:grpSpPr bwMode="auto">
        <a:xfrm>
          <a:off x="5143500" y="10096500"/>
          <a:ext cx="0" cy="0"/>
          <a:chOff x="466" y="3952"/>
          <a:chExt cx="28" cy="16"/>
        </a:xfrm>
      </xdr:grpSpPr>
      <xdr:sp macro="" textlink="">
        <xdr:nvSpPr>
          <xdr:cNvPr id="5102050" name="Line 5759">
            <a:extLst>
              <a:ext uri="{FF2B5EF4-FFF2-40B4-BE49-F238E27FC236}">
                <a16:creationId xmlns:a16="http://schemas.microsoft.com/office/drawing/2014/main" id="{00000000-0008-0000-1100-0000E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51" name="Line 5760">
            <a:extLst>
              <a:ext uri="{FF2B5EF4-FFF2-40B4-BE49-F238E27FC236}">
                <a16:creationId xmlns:a16="http://schemas.microsoft.com/office/drawing/2014/main" id="{00000000-0008-0000-1100-0000E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276225</xdr:colOff>
      <xdr:row>32</xdr:row>
      <xdr:rowOff>0</xdr:rowOff>
    </xdr:from>
    <xdr:to>
      <xdr:col>2</xdr:col>
      <xdr:colOff>542925</xdr:colOff>
      <xdr:row>32</xdr:row>
      <xdr:rowOff>0</xdr:rowOff>
    </xdr:to>
    <xdr:grpSp>
      <xdr:nvGrpSpPr>
        <xdr:cNvPr id="5100601" name="Group 5761">
          <a:extLst>
            <a:ext uri="{FF2B5EF4-FFF2-40B4-BE49-F238E27FC236}">
              <a16:creationId xmlns:a16="http://schemas.microsoft.com/office/drawing/2014/main" id="{00000000-0008-0000-1100-000039D44D00}"/>
            </a:ext>
          </a:extLst>
        </xdr:cNvPr>
        <xdr:cNvGrpSpPr>
          <a:grpSpLocks/>
        </xdr:cNvGrpSpPr>
      </xdr:nvGrpSpPr>
      <xdr:grpSpPr bwMode="auto">
        <a:xfrm>
          <a:off x="4050506" y="10096500"/>
          <a:ext cx="266700" cy="0"/>
          <a:chOff x="466" y="3952"/>
          <a:chExt cx="28" cy="16"/>
        </a:xfrm>
      </xdr:grpSpPr>
      <xdr:sp macro="" textlink="">
        <xdr:nvSpPr>
          <xdr:cNvPr id="5102048" name="Line 5762">
            <a:extLst>
              <a:ext uri="{FF2B5EF4-FFF2-40B4-BE49-F238E27FC236}">
                <a16:creationId xmlns:a16="http://schemas.microsoft.com/office/drawing/2014/main" id="{00000000-0008-0000-1100-0000E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49" name="Line 5763">
            <a:extLst>
              <a:ext uri="{FF2B5EF4-FFF2-40B4-BE49-F238E27FC236}">
                <a16:creationId xmlns:a16="http://schemas.microsoft.com/office/drawing/2014/main" id="{00000000-0008-0000-1100-0000E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257175</xdr:colOff>
      <xdr:row>32</xdr:row>
      <xdr:rowOff>0</xdr:rowOff>
    </xdr:from>
    <xdr:to>
      <xdr:col>2</xdr:col>
      <xdr:colOff>523875</xdr:colOff>
      <xdr:row>32</xdr:row>
      <xdr:rowOff>0</xdr:rowOff>
    </xdr:to>
    <xdr:grpSp>
      <xdr:nvGrpSpPr>
        <xdr:cNvPr id="5100602" name="Group 5764">
          <a:extLst>
            <a:ext uri="{FF2B5EF4-FFF2-40B4-BE49-F238E27FC236}">
              <a16:creationId xmlns:a16="http://schemas.microsoft.com/office/drawing/2014/main" id="{00000000-0008-0000-1100-00003AD44D00}"/>
            </a:ext>
          </a:extLst>
        </xdr:cNvPr>
        <xdr:cNvGrpSpPr>
          <a:grpSpLocks/>
        </xdr:cNvGrpSpPr>
      </xdr:nvGrpSpPr>
      <xdr:grpSpPr bwMode="auto">
        <a:xfrm>
          <a:off x="4031456" y="10096500"/>
          <a:ext cx="266700" cy="0"/>
          <a:chOff x="466" y="3952"/>
          <a:chExt cx="28" cy="16"/>
        </a:xfrm>
      </xdr:grpSpPr>
      <xdr:sp macro="" textlink="">
        <xdr:nvSpPr>
          <xdr:cNvPr id="5102046" name="Line 5765">
            <a:extLst>
              <a:ext uri="{FF2B5EF4-FFF2-40B4-BE49-F238E27FC236}">
                <a16:creationId xmlns:a16="http://schemas.microsoft.com/office/drawing/2014/main" id="{00000000-0008-0000-1100-0000D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47" name="Line 5766">
            <a:extLst>
              <a:ext uri="{FF2B5EF4-FFF2-40B4-BE49-F238E27FC236}">
                <a16:creationId xmlns:a16="http://schemas.microsoft.com/office/drawing/2014/main" id="{00000000-0008-0000-1100-0000D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5100603" name="Group 5767">
          <a:extLst>
            <a:ext uri="{FF2B5EF4-FFF2-40B4-BE49-F238E27FC236}">
              <a16:creationId xmlns:a16="http://schemas.microsoft.com/office/drawing/2014/main" id="{00000000-0008-0000-1100-00003BD44D00}"/>
            </a:ext>
          </a:extLst>
        </xdr:cNvPr>
        <xdr:cNvGrpSpPr>
          <a:grpSpLocks/>
        </xdr:cNvGrpSpPr>
      </xdr:nvGrpSpPr>
      <xdr:grpSpPr bwMode="auto">
        <a:xfrm>
          <a:off x="4060031" y="10096500"/>
          <a:ext cx="266700" cy="0"/>
          <a:chOff x="466" y="3952"/>
          <a:chExt cx="28" cy="16"/>
        </a:xfrm>
      </xdr:grpSpPr>
      <xdr:sp macro="" textlink="">
        <xdr:nvSpPr>
          <xdr:cNvPr id="5102044" name="Line 5768">
            <a:extLst>
              <a:ext uri="{FF2B5EF4-FFF2-40B4-BE49-F238E27FC236}">
                <a16:creationId xmlns:a16="http://schemas.microsoft.com/office/drawing/2014/main" id="{00000000-0008-0000-1100-0000D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45" name="Line 5769">
            <a:extLst>
              <a:ext uri="{FF2B5EF4-FFF2-40B4-BE49-F238E27FC236}">
                <a16:creationId xmlns:a16="http://schemas.microsoft.com/office/drawing/2014/main" id="{00000000-0008-0000-1100-0000D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276225</xdr:colOff>
      <xdr:row>32</xdr:row>
      <xdr:rowOff>0</xdr:rowOff>
    </xdr:from>
    <xdr:to>
      <xdr:col>3</xdr:col>
      <xdr:colOff>542925</xdr:colOff>
      <xdr:row>32</xdr:row>
      <xdr:rowOff>0</xdr:rowOff>
    </xdr:to>
    <xdr:grpSp>
      <xdr:nvGrpSpPr>
        <xdr:cNvPr id="5100604" name="Group 5770">
          <a:extLst>
            <a:ext uri="{FF2B5EF4-FFF2-40B4-BE49-F238E27FC236}">
              <a16:creationId xmlns:a16="http://schemas.microsoft.com/office/drawing/2014/main" id="{00000000-0008-0000-1100-00003CD44D00}"/>
            </a:ext>
          </a:extLst>
        </xdr:cNvPr>
        <xdr:cNvGrpSpPr>
          <a:grpSpLocks/>
        </xdr:cNvGrpSpPr>
      </xdr:nvGrpSpPr>
      <xdr:grpSpPr bwMode="auto">
        <a:xfrm>
          <a:off x="4633913" y="10096500"/>
          <a:ext cx="266700" cy="0"/>
          <a:chOff x="466" y="3952"/>
          <a:chExt cx="28" cy="16"/>
        </a:xfrm>
      </xdr:grpSpPr>
      <xdr:sp macro="" textlink="">
        <xdr:nvSpPr>
          <xdr:cNvPr id="5102042" name="Line 5771">
            <a:extLst>
              <a:ext uri="{FF2B5EF4-FFF2-40B4-BE49-F238E27FC236}">
                <a16:creationId xmlns:a16="http://schemas.microsoft.com/office/drawing/2014/main" id="{00000000-0008-0000-1100-0000D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43" name="Line 5772">
            <a:extLst>
              <a:ext uri="{FF2B5EF4-FFF2-40B4-BE49-F238E27FC236}">
                <a16:creationId xmlns:a16="http://schemas.microsoft.com/office/drawing/2014/main" id="{00000000-0008-0000-1100-0000D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304800</xdr:colOff>
      <xdr:row>32</xdr:row>
      <xdr:rowOff>0</xdr:rowOff>
    </xdr:from>
    <xdr:to>
      <xdr:col>3</xdr:col>
      <xdr:colOff>571500</xdr:colOff>
      <xdr:row>32</xdr:row>
      <xdr:rowOff>0</xdr:rowOff>
    </xdr:to>
    <xdr:grpSp>
      <xdr:nvGrpSpPr>
        <xdr:cNvPr id="5100605" name="Group 5773">
          <a:extLst>
            <a:ext uri="{FF2B5EF4-FFF2-40B4-BE49-F238E27FC236}">
              <a16:creationId xmlns:a16="http://schemas.microsoft.com/office/drawing/2014/main" id="{00000000-0008-0000-1100-00003DD44D00}"/>
            </a:ext>
          </a:extLst>
        </xdr:cNvPr>
        <xdr:cNvGrpSpPr>
          <a:grpSpLocks/>
        </xdr:cNvGrpSpPr>
      </xdr:nvGrpSpPr>
      <xdr:grpSpPr bwMode="auto">
        <a:xfrm>
          <a:off x="4662488" y="10096500"/>
          <a:ext cx="266700" cy="0"/>
          <a:chOff x="466" y="3952"/>
          <a:chExt cx="28" cy="16"/>
        </a:xfrm>
      </xdr:grpSpPr>
      <xdr:sp macro="" textlink="">
        <xdr:nvSpPr>
          <xdr:cNvPr id="5102040" name="Line 5774">
            <a:extLst>
              <a:ext uri="{FF2B5EF4-FFF2-40B4-BE49-F238E27FC236}">
                <a16:creationId xmlns:a16="http://schemas.microsoft.com/office/drawing/2014/main" id="{00000000-0008-0000-1100-0000D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41" name="Line 5775">
            <a:extLst>
              <a:ext uri="{FF2B5EF4-FFF2-40B4-BE49-F238E27FC236}">
                <a16:creationId xmlns:a16="http://schemas.microsoft.com/office/drawing/2014/main" id="{00000000-0008-0000-1100-0000D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295275</xdr:colOff>
      <xdr:row>32</xdr:row>
      <xdr:rowOff>0</xdr:rowOff>
    </xdr:from>
    <xdr:to>
      <xdr:col>3</xdr:col>
      <xdr:colOff>561975</xdr:colOff>
      <xdr:row>32</xdr:row>
      <xdr:rowOff>0</xdr:rowOff>
    </xdr:to>
    <xdr:grpSp>
      <xdr:nvGrpSpPr>
        <xdr:cNvPr id="5100606" name="Group 5776">
          <a:extLst>
            <a:ext uri="{FF2B5EF4-FFF2-40B4-BE49-F238E27FC236}">
              <a16:creationId xmlns:a16="http://schemas.microsoft.com/office/drawing/2014/main" id="{00000000-0008-0000-1100-00003ED44D00}"/>
            </a:ext>
          </a:extLst>
        </xdr:cNvPr>
        <xdr:cNvGrpSpPr>
          <a:grpSpLocks/>
        </xdr:cNvGrpSpPr>
      </xdr:nvGrpSpPr>
      <xdr:grpSpPr bwMode="auto">
        <a:xfrm>
          <a:off x="4652963" y="10096500"/>
          <a:ext cx="266700" cy="0"/>
          <a:chOff x="466" y="3952"/>
          <a:chExt cx="28" cy="16"/>
        </a:xfrm>
      </xdr:grpSpPr>
      <xdr:sp macro="" textlink="">
        <xdr:nvSpPr>
          <xdr:cNvPr id="5102038" name="Line 5777">
            <a:extLst>
              <a:ext uri="{FF2B5EF4-FFF2-40B4-BE49-F238E27FC236}">
                <a16:creationId xmlns:a16="http://schemas.microsoft.com/office/drawing/2014/main" id="{00000000-0008-0000-1100-0000D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39" name="Line 5778">
            <a:extLst>
              <a:ext uri="{FF2B5EF4-FFF2-40B4-BE49-F238E27FC236}">
                <a16:creationId xmlns:a16="http://schemas.microsoft.com/office/drawing/2014/main" id="{00000000-0008-0000-1100-0000D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266700</xdr:colOff>
      <xdr:row>32</xdr:row>
      <xdr:rowOff>0</xdr:rowOff>
    </xdr:from>
    <xdr:to>
      <xdr:col>2</xdr:col>
      <xdr:colOff>533400</xdr:colOff>
      <xdr:row>32</xdr:row>
      <xdr:rowOff>0</xdr:rowOff>
    </xdr:to>
    <xdr:grpSp>
      <xdr:nvGrpSpPr>
        <xdr:cNvPr id="5100607" name="Group 5779">
          <a:extLst>
            <a:ext uri="{FF2B5EF4-FFF2-40B4-BE49-F238E27FC236}">
              <a16:creationId xmlns:a16="http://schemas.microsoft.com/office/drawing/2014/main" id="{00000000-0008-0000-1100-00003FD44D00}"/>
            </a:ext>
          </a:extLst>
        </xdr:cNvPr>
        <xdr:cNvGrpSpPr>
          <a:grpSpLocks/>
        </xdr:cNvGrpSpPr>
      </xdr:nvGrpSpPr>
      <xdr:grpSpPr bwMode="auto">
        <a:xfrm>
          <a:off x="4040981" y="10096500"/>
          <a:ext cx="266700" cy="0"/>
          <a:chOff x="466" y="3952"/>
          <a:chExt cx="28" cy="16"/>
        </a:xfrm>
      </xdr:grpSpPr>
      <xdr:sp macro="" textlink="">
        <xdr:nvSpPr>
          <xdr:cNvPr id="5102036" name="Line 5780">
            <a:extLst>
              <a:ext uri="{FF2B5EF4-FFF2-40B4-BE49-F238E27FC236}">
                <a16:creationId xmlns:a16="http://schemas.microsoft.com/office/drawing/2014/main" id="{00000000-0008-0000-1100-0000D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37" name="Line 5781">
            <a:extLst>
              <a:ext uri="{FF2B5EF4-FFF2-40B4-BE49-F238E27FC236}">
                <a16:creationId xmlns:a16="http://schemas.microsoft.com/office/drawing/2014/main" id="{00000000-0008-0000-1100-0000D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314325</xdr:colOff>
      <xdr:row>32</xdr:row>
      <xdr:rowOff>0</xdr:rowOff>
    </xdr:from>
    <xdr:to>
      <xdr:col>3</xdr:col>
      <xdr:colOff>0</xdr:colOff>
      <xdr:row>32</xdr:row>
      <xdr:rowOff>0</xdr:rowOff>
    </xdr:to>
    <xdr:grpSp>
      <xdr:nvGrpSpPr>
        <xdr:cNvPr id="5100608" name="Group 5782">
          <a:extLst>
            <a:ext uri="{FF2B5EF4-FFF2-40B4-BE49-F238E27FC236}">
              <a16:creationId xmlns:a16="http://schemas.microsoft.com/office/drawing/2014/main" id="{00000000-0008-0000-1100-000040D44D00}"/>
            </a:ext>
          </a:extLst>
        </xdr:cNvPr>
        <xdr:cNvGrpSpPr>
          <a:grpSpLocks/>
        </xdr:cNvGrpSpPr>
      </xdr:nvGrpSpPr>
      <xdr:grpSpPr bwMode="auto">
        <a:xfrm>
          <a:off x="4088606" y="10096500"/>
          <a:ext cx="269082" cy="0"/>
          <a:chOff x="466" y="3952"/>
          <a:chExt cx="28" cy="16"/>
        </a:xfrm>
      </xdr:grpSpPr>
      <xdr:sp macro="" textlink="">
        <xdr:nvSpPr>
          <xdr:cNvPr id="5102034" name="Line 5783">
            <a:extLst>
              <a:ext uri="{FF2B5EF4-FFF2-40B4-BE49-F238E27FC236}">
                <a16:creationId xmlns:a16="http://schemas.microsoft.com/office/drawing/2014/main" id="{00000000-0008-0000-1100-0000D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35" name="Line 5784">
            <a:extLst>
              <a:ext uri="{FF2B5EF4-FFF2-40B4-BE49-F238E27FC236}">
                <a16:creationId xmlns:a16="http://schemas.microsoft.com/office/drawing/2014/main" id="{00000000-0008-0000-1100-0000D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295275</xdr:colOff>
      <xdr:row>32</xdr:row>
      <xdr:rowOff>0</xdr:rowOff>
    </xdr:from>
    <xdr:to>
      <xdr:col>2</xdr:col>
      <xdr:colOff>561975</xdr:colOff>
      <xdr:row>32</xdr:row>
      <xdr:rowOff>0</xdr:rowOff>
    </xdr:to>
    <xdr:grpSp>
      <xdr:nvGrpSpPr>
        <xdr:cNvPr id="5100609" name="Group 5785">
          <a:extLst>
            <a:ext uri="{FF2B5EF4-FFF2-40B4-BE49-F238E27FC236}">
              <a16:creationId xmlns:a16="http://schemas.microsoft.com/office/drawing/2014/main" id="{00000000-0008-0000-1100-000041D44D00}"/>
            </a:ext>
          </a:extLst>
        </xdr:cNvPr>
        <xdr:cNvGrpSpPr>
          <a:grpSpLocks/>
        </xdr:cNvGrpSpPr>
      </xdr:nvGrpSpPr>
      <xdr:grpSpPr bwMode="auto">
        <a:xfrm>
          <a:off x="4069556" y="10096500"/>
          <a:ext cx="266700" cy="0"/>
          <a:chOff x="466" y="3952"/>
          <a:chExt cx="28" cy="16"/>
        </a:xfrm>
      </xdr:grpSpPr>
      <xdr:sp macro="" textlink="">
        <xdr:nvSpPr>
          <xdr:cNvPr id="5102032" name="Line 5786">
            <a:extLst>
              <a:ext uri="{FF2B5EF4-FFF2-40B4-BE49-F238E27FC236}">
                <a16:creationId xmlns:a16="http://schemas.microsoft.com/office/drawing/2014/main" id="{00000000-0008-0000-1100-0000D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33" name="Line 5787">
            <a:extLst>
              <a:ext uri="{FF2B5EF4-FFF2-40B4-BE49-F238E27FC236}">
                <a16:creationId xmlns:a16="http://schemas.microsoft.com/office/drawing/2014/main" id="{00000000-0008-0000-1100-0000D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5100610" name="Group 5788">
          <a:extLst>
            <a:ext uri="{FF2B5EF4-FFF2-40B4-BE49-F238E27FC236}">
              <a16:creationId xmlns:a16="http://schemas.microsoft.com/office/drawing/2014/main" id="{00000000-0008-0000-1100-000042D44D00}"/>
            </a:ext>
          </a:extLst>
        </xdr:cNvPr>
        <xdr:cNvGrpSpPr>
          <a:grpSpLocks/>
        </xdr:cNvGrpSpPr>
      </xdr:nvGrpSpPr>
      <xdr:grpSpPr bwMode="auto">
        <a:xfrm>
          <a:off x="4060031" y="10096500"/>
          <a:ext cx="266700" cy="0"/>
          <a:chOff x="466" y="3952"/>
          <a:chExt cx="28" cy="16"/>
        </a:xfrm>
      </xdr:grpSpPr>
      <xdr:sp macro="" textlink="">
        <xdr:nvSpPr>
          <xdr:cNvPr id="5102030" name="Line 5789">
            <a:extLst>
              <a:ext uri="{FF2B5EF4-FFF2-40B4-BE49-F238E27FC236}">
                <a16:creationId xmlns:a16="http://schemas.microsoft.com/office/drawing/2014/main" id="{00000000-0008-0000-1100-0000C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31" name="Line 5790">
            <a:extLst>
              <a:ext uri="{FF2B5EF4-FFF2-40B4-BE49-F238E27FC236}">
                <a16:creationId xmlns:a16="http://schemas.microsoft.com/office/drawing/2014/main" id="{00000000-0008-0000-1100-0000C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11" name="Group 5791">
          <a:extLst>
            <a:ext uri="{FF2B5EF4-FFF2-40B4-BE49-F238E27FC236}">
              <a16:creationId xmlns:a16="http://schemas.microsoft.com/office/drawing/2014/main" id="{00000000-0008-0000-1100-000043D44D00}"/>
            </a:ext>
          </a:extLst>
        </xdr:cNvPr>
        <xdr:cNvGrpSpPr>
          <a:grpSpLocks/>
        </xdr:cNvGrpSpPr>
      </xdr:nvGrpSpPr>
      <xdr:grpSpPr bwMode="auto">
        <a:xfrm>
          <a:off x="4117181" y="10096500"/>
          <a:ext cx="240507" cy="0"/>
          <a:chOff x="466" y="3952"/>
          <a:chExt cx="28" cy="16"/>
        </a:xfrm>
      </xdr:grpSpPr>
      <xdr:sp macro="" textlink="">
        <xdr:nvSpPr>
          <xdr:cNvPr id="5102028" name="Line 5792">
            <a:extLst>
              <a:ext uri="{FF2B5EF4-FFF2-40B4-BE49-F238E27FC236}">
                <a16:creationId xmlns:a16="http://schemas.microsoft.com/office/drawing/2014/main" id="{00000000-0008-0000-1100-0000C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29" name="Line 5793">
            <a:extLst>
              <a:ext uri="{FF2B5EF4-FFF2-40B4-BE49-F238E27FC236}">
                <a16:creationId xmlns:a16="http://schemas.microsoft.com/office/drawing/2014/main" id="{00000000-0008-0000-1100-0000C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12" name="Group 5794">
          <a:extLst>
            <a:ext uri="{FF2B5EF4-FFF2-40B4-BE49-F238E27FC236}">
              <a16:creationId xmlns:a16="http://schemas.microsoft.com/office/drawing/2014/main" id="{00000000-0008-0000-1100-000044D44D00}"/>
            </a:ext>
          </a:extLst>
        </xdr:cNvPr>
        <xdr:cNvGrpSpPr>
          <a:grpSpLocks/>
        </xdr:cNvGrpSpPr>
      </xdr:nvGrpSpPr>
      <xdr:grpSpPr bwMode="auto">
        <a:xfrm>
          <a:off x="4117181" y="10096500"/>
          <a:ext cx="240507" cy="0"/>
          <a:chOff x="466" y="3952"/>
          <a:chExt cx="28" cy="16"/>
        </a:xfrm>
      </xdr:grpSpPr>
      <xdr:sp macro="" textlink="">
        <xdr:nvSpPr>
          <xdr:cNvPr id="5102026" name="Line 5795">
            <a:extLst>
              <a:ext uri="{FF2B5EF4-FFF2-40B4-BE49-F238E27FC236}">
                <a16:creationId xmlns:a16="http://schemas.microsoft.com/office/drawing/2014/main" id="{00000000-0008-0000-1100-0000C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27" name="Line 5796">
            <a:extLst>
              <a:ext uri="{FF2B5EF4-FFF2-40B4-BE49-F238E27FC236}">
                <a16:creationId xmlns:a16="http://schemas.microsoft.com/office/drawing/2014/main" id="{00000000-0008-0000-1100-0000C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13" name="Group 5797">
          <a:extLst>
            <a:ext uri="{FF2B5EF4-FFF2-40B4-BE49-F238E27FC236}">
              <a16:creationId xmlns:a16="http://schemas.microsoft.com/office/drawing/2014/main" id="{00000000-0008-0000-1100-000045D44D00}"/>
            </a:ext>
          </a:extLst>
        </xdr:cNvPr>
        <xdr:cNvGrpSpPr>
          <a:grpSpLocks/>
        </xdr:cNvGrpSpPr>
      </xdr:nvGrpSpPr>
      <xdr:grpSpPr bwMode="auto">
        <a:xfrm>
          <a:off x="4117181" y="10096500"/>
          <a:ext cx="240507" cy="0"/>
          <a:chOff x="466" y="3952"/>
          <a:chExt cx="28" cy="16"/>
        </a:xfrm>
      </xdr:grpSpPr>
      <xdr:sp macro="" textlink="">
        <xdr:nvSpPr>
          <xdr:cNvPr id="5102024" name="Line 5798">
            <a:extLst>
              <a:ext uri="{FF2B5EF4-FFF2-40B4-BE49-F238E27FC236}">
                <a16:creationId xmlns:a16="http://schemas.microsoft.com/office/drawing/2014/main" id="{00000000-0008-0000-1100-0000C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25" name="Line 5799">
            <a:extLst>
              <a:ext uri="{FF2B5EF4-FFF2-40B4-BE49-F238E27FC236}">
                <a16:creationId xmlns:a16="http://schemas.microsoft.com/office/drawing/2014/main" id="{00000000-0008-0000-1100-0000C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14" name="Group 5800">
          <a:extLst>
            <a:ext uri="{FF2B5EF4-FFF2-40B4-BE49-F238E27FC236}">
              <a16:creationId xmlns:a16="http://schemas.microsoft.com/office/drawing/2014/main" id="{00000000-0008-0000-1100-000046D44D00}"/>
            </a:ext>
          </a:extLst>
        </xdr:cNvPr>
        <xdr:cNvGrpSpPr>
          <a:grpSpLocks/>
        </xdr:cNvGrpSpPr>
      </xdr:nvGrpSpPr>
      <xdr:grpSpPr bwMode="auto">
        <a:xfrm>
          <a:off x="4117181" y="10096500"/>
          <a:ext cx="240507" cy="0"/>
          <a:chOff x="466" y="3952"/>
          <a:chExt cx="28" cy="16"/>
        </a:xfrm>
      </xdr:grpSpPr>
      <xdr:sp macro="" textlink="">
        <xdr:nvSpPr>
          <xdr:cNvPr id="5102022" name="Line 5801">
            <a:extLst>
              <a:ext uri="{FF2B5EF4-FFF2-40B4-BE49-F238E27FC236}">
                <a16:creationId xmlns:a16="http://schemas.microsoft.com/office/drawing/2014/main" id="{00000000-0008-0000-1100-0000C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23" name="Line 5802">
            <a:extLst>
              <a:ext uri="{FF2B5EF4-FFF2-40B4-BE49-F238E27FC236}">
                <a16:creationId xmlns:a16="http://schemas.microsoft.com/office/drawing/2014/main" id="{00000000-0008-0000-1100-0000C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15" name="Group 5803">
          <a:extLst>
            <a:ext uri="{FF2B5EF4-FFF2-40B4-BE49-F238E27FC236}">
              <a16:creationId xmlns:a16="http://schemas.microsoft.com/office/drawing/2014/main" id="{00000000-0008-0000-1100-000047D44D00}"/>
            </a:ext>
          </a:extLst>
        </xdr:cNvPr>
        <xdr:cNvGrpSpPr>
          <a:grpSpLocks/>
        </xdr:cNvGrpSpPr>
      </xdr:nvGrpSpPr>
      <xdr:grpSpPr bwMode="auto">
        <a:xfrm>
          <a:off x="4117181" y="10096500"/>
          <a:ext cx="240507" cy="0"/>
          <a:chOff x="466" y="3952"/>
          <a:chExt cx="28" cy="16"/>
        </a:xfrm>
      </xdr:grpSpPr>
      <xdr:sp macro="" textlink="">
        <xdr:nvSpPr>
          <xdr:cNvPr id="5102020" name="Line 5804">
            <a:extLst>
              <a:ext uri="{FF2B5EF4-FFF2-40B4-BE49-F238E27FC236}">
                <a16:creationId xmlns:a16="http://schemas.microsoft.com/office/drawing/2014/main" id="{00000000-0008-0000-1100-0000C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21" name="Line 5805">
            <a:extLst>
              <a:ext uri="{FF2B5EF4-FFF2-40B4-BE49-F238E27FC236}">
                <a16:creationId xmlns:a16="http://schemas.microsoft.com/office/drawing/2014/main" id="{00000000-0008-0000-1100-0000C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16" name="Group 5806">
          <a:extLst>
            <a:ext uri="{FF2B5EF4-FFF2-40B4-BE49-F238E27FC236}">
              <a16:creationId xmlns:a16="http://schemas.microsoft.com/office/drawing/2014/main" id="{00000000-0008-0000-1100-000048D44D00}"/>
            </a:ext>
          </a:extLst>
        </xdr:cNvPr>
        <xdr:cNvGrpSpPr>
          <a:grpSpLocks/>
        </xdr:cNvGrpSpPr>
      </xdr:nvGrpSpPr>
      <xdr:grpSpPr bwMode="auto">
        <a:xfrm>
          <a:off x="4117181" y="10096500"/>
          <a:ext cx="240507" cy="0"/>
          <a:chOff x="466" y="3952"/>
          <a:chExt cx="28" cy="16"/>
        </a:xfrm>
      </xdr:grpSpPr>
      <xdr:sp macro="" textlink="">
        <xdr:nvSpPr>
          <xdr:cNvPr id="5102018" name="Line 5807">
            <a:extLst>
              <a:ext uri="{FF2B5EF4-FFF2-40B4-BE49-F238E27FC236}">
                <a16:creationId xmlns:a16="http://schemas.microsoft.com/office/drawing/2014/main" id="{00000000-0008-0000-1100-0000C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19" name="Line 5808">
            <a:extLst>
              <a:ext uri="{FF2B5EF4-FFF2-40B4-BE49-F238E27FC236}">
                <a16:creationId xmlns:a16="http://schemas.microsoft.com/office/drawing/2014/main" id="{00000000-0008-0000-1100-0000C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5100617" name="Group 5809">
          <a:extLst>
            <a:ext uri="{FF2B5EF4-FFF2-40B4-BE49-F238E27FC236}">
              <a16:creationId xmlns:a16="http://schemas.microsoft.com/office/drawing/2014/main" id="{00000000-0008-0000-1100-000049D44D00}"/>
            </a:ext>
          </a:extLst>
        </xdr:cNvPr>
        <xdr:cNvGrpSpPr>
          <a:grpSpLocks/>
        </xdr:cNvGrpSpPr>
      </xdr:nvGrpSpPr>
      <xdr:grpSpPr bwMode="auto">
        <a:xfrm>
          <a:off x="3993356" y="10096500"/>
          <a:ext cx="228600" cy="0"/>
          <a:chOff x="466" y="3952"/>
          <a:chExt cx="28" cy="16"/>
        </a:xfrm>
      </xdr:grpSpPr>
      <xdr:sp macro="" textlink="">
        <xdr:nvSpPr>
          <xdr:cNvPr id="5102016" name="Line 5810">
            <a:extLst>
              <a:ext uri="{FF2B5EF4-FFF2-40B4-BE49-F238E27FC236}">
                <a16:creationId xmlns:a16="http://schemas.microsoft.com/office/drawing/2014/main" id="{00000000-0008-0000-1100-0000C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17" name="Line 5811">
            <a:extLst>
              <a:ext uri="{FF2B5EF4-FFF2-40B4-BE49-F238E27FC236}">
                <a16:creationId xmlns:a16="http://schemas.microsoft.com/office/drawing/2014/main" id="{00000000-0008-0000-1100-0000C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18" name="Group 5812">
          <a:extLst>
            <a:ext uri="{FF2B5EF4-FFF2-40B4-BE49-F238E27FC236}">
              <a16:creationId xmlns:a16="http://schemas.microsoft.com/office/drawing/2014/main" id="{00000000-0008-0000-1100-00004AD44D00}"/>
            </a:ext>
          </a:extLst>
        </xdr:cNvPr>
        <xdr:cNvGrpSpPr>
          <a:grpSpLocks/>
        </xdr:cNvGrpSpPr>
      </xdr:nvGrpSpPr>
      <xdr:grpSpPr bwMode="auto">
        <a:xfrm>
          <a:off x="4117181" y="10096500"/>
          <a:ext cx="228600" cy="0"/>
          <a:chOff x="466" y="3952"/>
          <a:chExt cx="28" cy="16"/>
        </a:xfrm>
      </xdr:grpSpPr>
      <xdr:sp macro="" textlink="">
        <xdr:nvSpPr>
          <xdr:cNvPr id="5102014" name="Line 5813">
            <a:extLst>
              <a:ext uri="{FF2B5EF4-FFF2-40B4-BE49-F238E27FC236}">
                <a16:creationId xmlns:a16="http://schemas.microsoft.com/office/drawing/2014/main" id="{00000000-0008-0000-1100-0000B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15" name="Line 5814">
            <a:extLst>
              <a:ext uri="{FF2B5EF4-FFF2-40B4-BE49-F238E27FC236}">
                <a16:creationId xmlns:a16="http://schemas.microsoft.com/office/drawing/2014/main" id="{00000000-0008-0000-1100-0000B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19" name="Group 5815">
          <a:extLst>
            <a:ext uri="{FF2B5EF4-FFF2-40B4-BE49-F238E27FC236}">
              <a16:creationId xmlns:a16="http://schemas.microsoft.com/office/drawing/2014/main" id="{00000000-0008-0000-1100-00004BD44D00}"/>
            </a:ext>
          </a:extLst>
        </xdr:cNvPr>
        <xdr:cNvGrpSpPr>
          <a:grpSpLocks/>
        </xdr:cNvGrpSpPr>
      </xdr:nvGrpSpPr>
      <xdr:grpSpPr bwMode="auto">
        <a:xfrm>
          <a:off x="4117181" y="10096500"/>
          <a:ext cx="228600" cy="0"/>
          <a:chOff x="466" y="3952"/>
          <a:chExt cx="28" cy="16"/>
        </a:xfrm>
      </xdr:grpSpPr>
      <xdr:sp macro="" textlink="">
        <xdr:nvSpPr>
          <xdr:cNvPr id="5102012" name="Line 5816">
            <a:extLst>
              <a:ext uri="{FF2B5EF4-FFF2-40B4-BE49-F238E27FC236}">
                <a16:creationId xmlns:a16="http://schemas.microsoft.com/office/drawing/2014/main" id="{00000000-0008-0000-1100-0000B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13" name="Line 5817">
            <a:extLst>
              <a:ext uri="{FF2B5EF4-FFF2-40B4-BE49-F238E27FC236}">
                <a16:creationId xmlns:a16="http://schemas.microsoft.com/office/drawing/2014/main" id="{00000000-0008-0000-1100-0000B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20" name="Group 5818">
          <a:extLst>
            <a:ext uri="{FF2B5EF4-FFF2-40B4-BE49-F238E27FC236}">
              <a16:creationId xmlns:a16="http://schemas.microsoft.com/office/drawing/2014/main" id="{00000000-0008-0000-1100-00004CD44D00}"/>
            </a:ext>
          </a:extLst>
        </xdr:cNvPr>
        <xdr:cNvGrpSpPr>
          <a:grpSpLocks/>
        </xdr:cNvGrpSpPr>
      </xdr:nvGrpSpPr>
      <xdr:grpSpPr bwMode="auto">
        <a:xfrm>
          <a:off x="4117181" y="10096500"/>
          <a:ext cx="240507" cy="0"/>
          <a:chOff x="466" y="3952"/>
          <a:chExt cx="28" cy="16"/>
        </a:xfrm>
      </xdr:grpSpPr>
      <xdr:sp macro="" textlink="">
        <xdr:nvSpPr>
          <xdr:cNvPr id="5102010" name="Line 5819">
            <a:extLst>
              <a:ext uri="{FF2B5EF4-FFF2-40B4-BE49-F238E27FC236}">
                <a16:creationId xmlns:a16="http://schemas.microsoft.com/office/drawing/2014/main" id="{00000000-0008-0000-1100-0000B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11" name="Line 5820">
            <a:extLst>
              <a:ext uri="{FF2B5EF4-FFF2-40B4-BE49-F238E27FC236}">
                <a16:creationId xmlns:a16="http://schemas.microsoft.com/office/drawing/2014/main" id="{00000000-0008-0000-1100-0000B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21" name="Group 5821">
          <a:extLst>
            <a:ext uri="{FF2B5EF4-FFF2-40B4-BE49-F238E27FC236}">
              <a16:creationId xmlns:a16="http://schemas.microsoft.com/office/drawing/2014/main" id="{00000000-0008-0000-1100-00004DD44D00}"/>
            </a:ext>
          </a:extLst>
        </xdr:cNvPr>
        <xdr:cNvGrpSpPr>
          <a:grpSpLocks/>
        </xdr:cNvGrpSpPr>
      </xdr:nvGrpSpPr>
      <xdr:grpSpPr bwMode="auto">
        <a:xfrm>
          <a:off x="4117181" y="10096500"/>
          <a:ext cx="228600" cy="0"/>
          <a:chOff x="466" y="3952"/>
          <a:chExt cx="28" cy="16"/>
        </a:xfrm>
      </xdr:grpSpPr>
      <xdr:sp macro="" textlink="">
        <xdr:nvSpPr>
          <xdr:cNvPr id="5102008" name="Line 5822">
            <a:extLst>
              <a:ext uri="{FF2B5EF4-FFF2-40B4-BE49-F238E27FC236}">
                <a16:creationId xmlns:a16="http://schemas.microsoft.com/office/drawing/2014/main" id="{00000000-0008-0000-1100-0000B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09" name="Line 5823">
            <a:extLst>
              <a:ext uri="{FF2B5EF4-FFF2-40B4-BE49-F238E27FC236}">
                <a16:creationId xmlns:a16="http://schemas.microsoft.com/office/drawing/2014/main" id="{00000000-0008-0000-1100-0000B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22" name="Group 5824">
          <a:extLst>
            <a:ext uri="{FF2B5EF4-FFF2-40B4-BE49-F238E27FC236}">
              <a16:creationId xmlns:a16="http://schemas.microsoft.com/office/drawing/2014/main" id="{00000000-0008-0000-1100-00004ED44D00}"/>
            </a:ext>
          </a:extLst>
        </xdr:cNvPr>
        <xdr:cNvGrpSpPr>
          <a:grpSpLocks/>
        </xdr:cNvGrpSpPr>
      </xdr:nvGrpSpPr>
      <xdr:grpSpPr bwMode="auto">
        <a:xfrm>
          <a:off x="4117181" y="10096500"/>
          <a:ext cx="228600" cy="0"/>
          <a:chOff x="466" y="3952"/>
          <a:chExt cx="28" cy="16"/>
        </a:xfrm>
      </xdr:grpSpPr>
      <xdr:sp macro="" textlink="">
        <xdr:nvSpPr>
          <xdr:cNvPr id="5102006" name="Line 5825">
            <a:extLst>
              <a:ext uri="{FF2B5EF4-FFF2-40B4-BE49-F238E27FC236}">
                <a16:creationId xmlns:a16="http://schemas.microsoft.com/office/drawing/2014/main" id="{00000000-0008-0000-1100-0000B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07" name="Line 5826">
            <a:extLst>
              <a:ext uri="{FF2B5EF4-FFF2-40B4-BE49-F238E27FC236}">
                <a16:creationId xmlns:a16="http://schemas.microsoft.com/office/drawing/2014/main" id="{00000000-0008-0000-1100-0000B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23" name="Group 5827">
          <a:extLst>
            <a:ext uri="{FF2B5EF4-FFF2-40B4-BE49-F238E27FC236}">
              <a16:creationId xmlns:a16="http://schemas.microsoft.com/office/drawing/2014/main" id="{00000000-0008-0000-1100-00004FD44D00}"/>
            </a:ext>
          </a:extLst>
        </xdr:cNvPr>
        <xdr:cNvGrpSpPr>
          <a:grpSpLocks/>
        </xdr:cNvGrpSpPr>
      </xdr:nvGrpSpPr>
      <xdr:grpSpPr bwMode="auto">
        <a:xfrm>
          <a:off x="4117181" y="10096500"/>
          <a:ext cx="240507" cy="0"/>
          <a:chOff x="466" y="3952"/>
          <a:chExt cx="28" cy="16"/>
        </a:xfrm>
      </xdr:grpSpPr>
      <xdr:sp macro="" textlink="">
        <xdr:nvSpPr>
          <xdr:cNvPr id="5102004" name="Line 5828">
            <a:extLst>
              <a:ext uri="{FF2B5EF4-FFF2-40B4-BE49-F238E27FC236}">
                <a16:creationId xmlns:a16="http://schemas.microsoft.com/office/drawing/2014/main" id="{00000000-0008-0000-1100-0000B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05" name="Line 5829">
            <a:extLst>
              <a:ext uri="{FF2B5EF4-FFF2-40B4-BE49-F238E27FC236}">
                <a16:creationId xmlns:a16="http://schemas.microsoft.com/office/drawing/2014/main" id="{00000000-0008-0000-1100-0000B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24" name="Group 5830">
          <a:extLst>
            <a:ext uri="{FF2B5EF4-FFF2-40B4-BE49-F238E27FC236}">
              <a16:creationId xmlns:a16="http://schemas.microsoft.com/office/drawing/2014/main" id="{00000000-0008-0000-1100-000050D44D00}"/>
            </a:ext>
          </a:extLst>
        </xdr:cNvPr>
        <xdr:cNvGrpSpPr>
          <a:grpSpLocks/>
        </xdr:cNvGrpSpPr>
      </xdr:nvGrpSpPr>
      <xdr:grpSpPr bwMode="auto">
        <a:xfrm>
          <a:off x="4700588" y="10096500"/>
          <a:ext cx="266700" cy="0"/>
          <a:chOff x="466" y="3952"/>
          <a:chExt cx="28" cy="16"/>
        </a:xfrm>
      </xdr:grpSpPr>
      <xdr:sp macro="" textlink="">
        <xdr:nvSpPr>
          <xdr:cNvPr id="5102002" name="Line 5831">
            <a:extLst>
              <a:ext uri="{FF2B5EF4-FFF2-40B4-BE49-F238E27FC236}">
                <a16:creationId xmlns:a16="http://schemas.microsoft.com/office/drawing/2014/main" id="{00000000-0008-0000-1100-0000B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03" name="Line 5832">
            <a:extLst>
              <a:ext uri="{FF2B5EF4-FFF2-40B4-BE49-F238E27FC236}">
                <a16:creationId xmlns:a16="http://schemas.microsoft.com/office/drawing/2014/main" id="{00000000-0008-0000-1100-0000B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25" name="Group 5833">
          <a:extLst>
            <a:ext uri="{FF2B5EF4-FFF2-40B4-BE49-F238E27FC236}">
              <a16:creationId xmlns:a16="http://schemas.microsoft.com/office/drawing/2014/main" id="{00000000-0008-0000-1100-000051D44D00}"/>
            </a:ext>
          </a:extLst>
        </xdr:cNvPr>
        <xdr:cNvGrpSpPr>
          <a:grpSpLocks/>
        </xdr:cNvGrpSpPr>
      </xdr:nvGrpSpPr>
      <xdr:grpSpPr bwMode="auto">
        <a:xfrm>
          <a:off x="4700588" y="10096500"/>
          <a:ext cx="266700" cy="0"/>
          <a:chOff x="466" y="3952"/>
          <a:chExt cx="28" cy="16"/>
        </a:xfrm>
      </xdr:grpSpPr>
      <xdr:sp macro="" textlink="">
        <xdr:nvSpPr>
          <xdr:cNvPr id="5102000" name="Line 5834">
            <a:extLst>
              <a:ext uri="{FF2B5EF4-FFF2-40B4-BE49-F238E27FC236}">
                <a16:creationId xmlns:a16="http://schemas.microsoft.com/office/drawing/2014/main" id="{00000000-0008-0000-1100-0000B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01" name="Line 5835">
            <a:extLst>
              <a:ext uri="{FF2B5EF4-FFF2-40B4-BE49-F238E27FC236}">
                <a16:creationId xmlns:a16="http://schemas.microsoft.com/office/drawing/2014/main" id="{00000000-0008-0000-1100-0000B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26" name="Group 5836">
          <a:extLst>
            <a:ext uri="{FF2B5EF4-FFF2-40B4-BE49-F238E27FC236}">
              <a16:creationId xmlns:a16="http://schemas.microsoft.com/office/drawing/2014/main" id="{00000000-0008-0000-1100-000052D44D00}"/>
            </a:ext>
          </a:extLst>
        </xdr:cNvPr>
        <xdr:cNvGrpSpPr>
          <a:grpSpLocks/>
        </xdr:cNvGrpSpPr>
      </xdr:nvGrpSpPr>
      <xdr:grpSpPr bwMode="auto">
        <a:xfrm>
          <a:off x="4700588" y="10096500"/>
          <a:ext cx="266700" cy="0"/>
          <a:chOff x="466" y="3952"/>
          <a:chExt cx="28" cy="16"/>
        </a:xfrm>
      </xdr:grpSpPr>
      <xdr:sp macro="" textlink="">
        <xdr:nvSpPr>
          <xdr:cNvPr id="5101998" name="Line 5837">
            <a:extLst>
              <a:ext uri="{FF2B5EF4-FFF2-40B4-BE49-F238E27FC236}">
                <a16:creationId xmlns:a16="http://schemas.microsoft.com/office/drawing/2014/main" id="{00000000-0008-0000-1100-0000A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99" name="Line 5838">
            <a:extLst>
              <a:ext uri="{FF2B5EF4-FFF2-40B4-BE49-F238E27FC236}">
                <a16:creationId xmlns:a16="http://schemas.microsoft.com/office/drawing/2014/main" id="{00000000-0008-0000-1100-0000A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627" name="Group 5839">
          <a:extLst>
            <a:ext uri="{FF2B5EF4-FFF2-40B4-BE49-F238E27FC236}">
              <a16:creationId xmlns:a16="http://schemas.microsoft.com/office/drawing/2014/main" id="{00000000-0008-0000-1100-000053D44D00}"/>
            </a:ext>
          </a:extLst>
        </xdr:cNvPr>
        <xdr:cNvGrpSpPr>
          <a:grpSpLocks/>
        </xdr:cNvGrpSpPr>
      </xdr:nvGrpSpPr>
      <xdr:grpSpPr bwMode="auto">
        <a:xfrm>
          <a:off x="5486400" y="10096500"/>
          <a:ext cx="266700" cy="0"/>
          <a:chOff x="466" y="3952"/>
          <a:chExt cx="28" cy="16"/>
        </a:xfrm>
      </xdr:grpSpPr>
      <xdr:sp macro="" textlink="">
        <xdr:nvSpPr>
          <xdr:cNvPr id="5101996" name="Line 5840">
            <a:extLst>
              <a:ext uri="{FF2B5EF4-FFF2-40B4-BE49-F238E27FC236}">
                <a16:creationId xmlns:a16="http://schemas.microsoft.com/office/drawing/2014/main" id="{00000000-0008-0000-1100-0000A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97" name="Line 5841">
            <a:extLst>
              <a:ext uri="{FF2B5EF4-FFF2-40B4-BE49-F238E27FC236}">
                <a16:creationId xmlns:a16="http://schemas.microsoft.com/office/drawing/2014/main" id="{00000000-0008-0000-1100-0000A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628" name="Group 5842">
          <a:extLst>
            <a:ext uri="{FF2B5EF4-FFF2-40B4-BE49-F238E27FC236}">
              <a16:creationId xmlns:a16="http://schemas.microsoft.com/office/drawing/2014/main" id="{00000000-0008-0000-1100-000054D44D00}"/>
            </a:ext>
          </a:extLst>
        </xdr:cNvPr>
        <xdr:cNvGrpSpPr>
          <a:grpSpLocks/>
        </xdr:cNvGrpSpPr>
      </xdr:nvGrpSpPr>
      <xdr:grpSpPr bwMode="auto">
        <a:xfrm>
          <a:off x="5486400" y="10096500"/>
          <a:ext cx="266700" cy="0"/>
          <a:chOff x="466" y="3952"/>
          <a:chExt cx="28" cy="16"/>
        </a:xfrm>
      </xdr:grpSpPr>
      <xdr:sp macro="" textlink="">
        <xdr:nvSpPr>
          <xdr:cNvPr id="5101994" name="Line 5843">
            <a:extLst>
              <a:ext uri="{FF2B5EF4-FFF2-40B4-BE49-F238E27FC236}">
                <a16:creationId xmlns:a16="http://schemas.microsoft.com/office/drawing/2014/main" id="{00000000-0008-0000-1100-0000A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95" name="Line 5844">
            <a:extLst>
              <a:ext uri="{FF2B5EF4-FFF2-40B4-BE49-F238E27FC236}">
                <a16:creationId xmlns:a16="http://schemas.microsoft.com/office/drawing/2014/main" id="{00000000-0008-0000-1100-0000A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629" name="Group 5845">
          <a:extLst>
            <a:ext uri="{FF2B5EF4-FFF2-40B4-BE49-F238E27FC236}">
              <a16:creationId xmlns:a16="http://schemas.microsoft.com/office/drawing/2014/main" id="{00000000-0008-0000-1100-000055D44D00}"/>
            </a:ext>
          </a:extLst>
        </xdr:cNvPr>
        <xdr:cNvGrpSpPr>
          <a:grpSpLocks/>
        </xdr:cNvGrpSpPr>
      </xdr:nvGrpSpPr>
      <xdr:grpSpPr bwMode="auto">
        <a:xfrm>
          <a:off x="5486400" y="10096500"/>
          <a:ext cx="266700" cy="0"/>
          <a:chOff x="466" y="3952"/>
          <a:chExt cx="28" cy="16"/>
        </a:xfrm>
      </xdr:grpSpPr>
      <xdr:sp macro="" textlink="">
        <xdr:nvSpPr>
          <xdr:cNvPr id="5101992" name="Line 5846">
            <a:extLst>
              <a:ext uri="{FF2B5EF4-FFF2-40B4-BE49-F238E27FC236}">
                <a16:creationId xmlns:a16="http://schemas.microsoft.com/office/drawing/2014/main" id="{00000000-0008-0000-1100-0000A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93" name="Line 5847">
            <a:extLst>
              <a:ext uri="{FF2B5EF4-FFF2-40B4-BE49-F238E27FC236}">
                <a16:creationId xmlns:a16="http://schemas.microsoft.com/office/drawing/2014/main" id="{00000000-0008-0000-1100-0000A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630" name="Group 5848">
          <a:extLst>
            <a:ext uri="{FF2B5EF4-FFF2-40B4-BE49-F238E27FC236}">
              <a16:creationId xmlns:a16="http://schemas.microsoft.com/office/drawing/2014/main" id="{00000000-0008-0000-1100-000056D44D00}"/>
            </a:ext>
          </a:extLst>
        </xdr:cNvPr>
        <xdr:cNvGrpSpPr>
          <a:grpSpLocks/>
        </xdr:cNvGrpSpPr>
      </xdr:nvGrpSpPr>
      <xdr:grpSpPr bwMode="auto">
        <a:xfrm>
          <a:off x="5486400" y="10096500"/>
          <a:ext cx="266700" cy="0"/>
          <a:chOff x="466" y="3952"/>
          <a:chExt cx="28" cy="16"/>
        </a:xfrm>
      </xdr:grpSpPr>
      <xdr:sp macro="" textlink="">
        <xdr:nvSpPr>
          <xdr:cNvPr id="5101990" name="Line 5849">
            <a:extLst>
              <a:ext uri="{FF2B5EF4-FFF2-40B4-BE49-F238E27FC236}">
                <a16:creationId xmlns:a16="http://schemas.microsoft.com/office/drawing/2014/main" id="{00000000-0008-0000-1100-0000A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91" name="Line 5850">
            <a:extLst>
              <a:ext uri="{FF2B5EF4-FFF2-40B4-BE49-F238E27FC236}">
                <a16:creationId xmlns:a16="http://schemas.microsoft.com/office/drawing/2014/main" id="{00000000-0008-0000-1100-0000A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631" name="Group 5851">
          <a:extLst>
            <a:ext uri="{FF2B5EF4-FFF2-40B4-BE49-F238E27FC236}">
              <a16:creationId xmlns:a16="http://schemas.microsoft.com/office/drawing/2014/main" id="{00000000-0008-0000-1100-000057D44D00}"/>
            </a:ext>
          </a:extLst>
        </xdr:cNvPr>
        <xdr:cNvGrpSpPr>
          <a:grpSpLocks/>
        </xdr:cNvGrpSpPr>
      </xdr:nvGrpSpPr>
      <xdr:grpSpPr bwMode="auto">
        <a:xfrm>
          <a:off x="5486400" y="10096500"/>
          <a:ext cx="266700" cy="0"/>
          <a:chOff x="466" y="3952"/>
          <a:chExt cx="28" cy="16"/>
        </a:xfrm>
      </xdr:grpSpPr>
      <xdr:sp macro="" textlink="">
        <xdr:nvSpPr>
          <xdr:cNvPr id="5101988" name="Line 5852">
            <a:extLst>
              <a:ext uri="{FF2B5EF4-FFF2-40B4-BE49-F238E27FC236}">
                <a16:creationId xmlns:a16="http://schemas.microsoft.com/office/drawing/2014/main" id="{00000000-0008-0000-1100-0000A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89" name="Line 5853">
            <a:extLst>
              <a:ext uri="{FF2B5EF4-FFF2-40B4-BE49-F238E27FC236}">
                <a16:creationId xmlns:a16="http://schemas.microsoft.com/office/drawing/2014/main" id="{00000000-0008-0000-1100-0000A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32" name="Group 5854">
          <a:extLst>
            <a:ext uri="{FF2B5EF4-FFF2-40B4-BE49-F238E27FC236}">
              <a16:creationId xmlns:a16="http://schemas.microsoft.com/office/drawing/2014/main" id="{00000000-0008-0000-1100-000058D44D00}"/>
            </a:ext>
          </a:extLst>
        </xdr:cNvPr>
        <xdr:cNvGrpSpPr>
          <a:grpSpLocks/>
        </xdr:cNvGrpSpPr>
      </xdr:nvGrpSpPr>
      <xdr:grpSpPr bwMode="auto">
        <a:xfrm>
          <a:off x="4117181" y="10096500"/>
          <a:ext cx="228600" cy="0"/>
          <a:chOff x="466" y="3952"/>
          <a:chExt cx="28" cy="16"/>
        </a:xfrm>
      </xdr:grpSpPr>
      <xdr:sp macro="" textlink="">
        <xdr:nvSpPr>
          <xdr:cNvPr id="5101986" name="Line 5855">
            <a:extLst>
              <a:ext uri="{FF2B5EF4-FFF2-40B4-BE49-F238E27FC236}">
                <a16:creationId xmlns:a16="http://schemas.microsoft.com/office/drawing/2014/main" id="{00000000-0008-0000-1100-0000A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87" name="Line 5856">
            <a:extLst>
              <a:ext uri="{FF2B5EF4-FFF2-40B4-BE49-F238E27FC236}">
                <a16:creationId xmlns:a16="http://schemas.microsoft.com/office/drawing/2014/main" id="{00000000-0008-0000-1100-0000A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33" name="Group 5857">
          <a:extLst>
            <a:ext uri="{FF2B5EF4-FFF2-40B4-BE49-F238E27FC236}">
              <a16:creationId xmlns:a16="http://schemas.microsoft.com/office/drawing/2014/main" id="{00000000-0008-0000-1100-000059D44D00}"/>
            </a:ext>
          </a:extLst>
        </xdr:cNvPr>
        <xdr:cNvGrpSpPr>
          <a:grpSpLocks/>
        </xdr:cNvGrpSpPr>
      </xdr:nvGrpSpPr>
      <xdr:grpSpPr bwMode="auto">
        <a:xfrm>
          <a:off x="4700588" y="10096500"/>
          <a:ext cx="266700" cy="0"/>
          <a:chOff x="466" y="3952"/>
          <a:chExt cx="28" cy="16"/>
        </a:xfrm>
      </xdr:grpSpPr>
      <xdr:sp macro="" textlink="">
        <xdr:nvSpPr>
          <xdr:cNvPr id="5101984" name="Line 5858">
            <a:extLst>
              <a:ext uri="{FF2B5EF4-FFF2-40B4-BE49-F238E27FC236}">
                <a16:creationId xmlns:a16="http://schemas.microsoft.com/office/drawing/2014/main" id="{00000000-0008-0000-1100-0000A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85" name="Line 5859">
            <a:extLst>
              <a:ext uri="{FF2B5EF4-FFF2-40B4-BE49-F238E27FC236}">
                <a16:creationId xmlns:a16="http://schemas.microsoft.com/office/drawing/2014/main" id="{00000000-0008-0000-1100-0000A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34" name="Group 5860">
          <a:extLst>
            <a:ext uri="{FF2B5EF4-FFF2-40B4-BE49-F238E27FC236}">
              <a16:creationId xmlns:a16="http://schemas.microsoft.com/office/drawing/2014/main" id="{00000000-0008-0000-1100-00005AD44D00}"/>
            </a:ext>
          </a:extLst>
        </xdr:cNvPr>
        <xdr:cNvGrpSpPr>
          <a:grpSpLocks/>
        </xdr:cNvGrpSpPr>
      </xdr:nvGrpSpPr>
      <xdr:grpSpPr bwMode="auto">
        <a:xfrm>
          <a:off x="4117181" y="10096500"/>
          <a:ext cx="228600" cy="0"/>
          <a:chOff x="466" y="3952"/>
          <a:chExt cx="28" cy="16"/>
        </a:xfrm>
      </xdr:grpSpPr>
      <xdr:sp macro="" textlink="">
        <xdr:nvSpPr>
          <xdr:cNvPr id="5101982" name="Line 5861">
            <a:extLst>
              <a:ext uri="{FF2B5EF4-FFF2-40B4-BE49-F238E27FC236}">
                <a16:creationId xmlns:a16="http://schemas.microsoft.com/office/drawing/2014/main" id="{00000000-0008-0000-1100-00009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83" name="Line 5862">
            <a:extLst>
              <a:ext uri="{FF2B5EF4-FFF2-40B4-BE49-F238E27FC236}">
                <a16:creationId xmlns:a16="http://schemas.microsoft.com/office/drawing/2014/main" id="{00000000-0008-0000-1100-00009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35" name="Group 5863">
          <a:extLst>
            <a:ext uri="{FF2B5EF4-FFF2-40B4-BE49-F238E27FC236}">
              <a16:creationId xmlns:a16="http://schemas.microsoft.com/office/drawing/2014/main" id="{00000000-0008-0000-1100-00005BD44D00}"/>
            </a:ext>
          </a:extLst>
        </xdr:cNvPr>
        <xdr:cNvGrpSpPr>
          <a:grpSpLocks/>
        </xdr:cNvGrpSpPr>
      </xdr:nvGrpSpPr>
      <xdr:grpSpPr bwMode="auto">
        <a:xfrm>
          <a:off x="4700588" y="10096500"/>
          <a:ext cx="266700" cy="0"/>
          <a:chOff x="466" y="3952"/>
          <a:chExt cx="28" cy="16"/>
        </a:xfrm>
      </xdr:grpSpPr>
      <xdr:sp macro="" textlink="">
        <xdr:nvSpPr>
          <xdr:cNvPr id="5101980" name="Line 5864">
            <a:extLst>
              <a:ext uri="{FF2B5EF4-FFF2-40B4-BE49-F238E27FC236}">
                <a16:creationId xmlns:a16="http://schemas.microsoft.com/office/drawing/2014/main" id="{00000000-0008-0000-1100-00009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81" name="Line 5865">
            <a:extLst>
              <a:ext uri="{FF2B5EF4-FFF2-40B4-BE49-F238E27FC236}">
                <a16:creationId xmlns:a16="http://schemas.microsoft.com/office/drawing/2014/main" id="{00000000-0008-0000-1100-00009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36" name="Group 5866">
          <a:extLst>
            <a:ext uri="{FF2B5EF4-FFF2-40B4-BE49-F238E27FC236}">
              <a16:creationId xmlns:a16="http://schemas.microsoft.com/office/drawing/2014/main" id="{00000000-0008-0000-1100-00005CD44D00}"/>
            </a:ext>
          </a:extLst>
        </xdr:cNvPr>
        <xdr:cNvGrpSpPr>
          <a:grpSpLocks/>
        </xdr:cNvGrpSpPr>
      </xdr:nvGrpSpPr>
      <xdr:grpSpPr bwMode="auto">
        <a:xfrm>
          <a:off x="4117181" y="10096500"/>
          <a:ext cx="228600" cy="0"/>
          <a:chOff x="466" y="3952"/>
          <a:chExt cx="28" cy="16"/>
        </a:xfrm>
      </xdr:grpSpPr>
      <xdr:sp macro="" textlink="">
        <xdr:nvSpPr>
          <xdr:cNvPr id="5101978" name="Line 5867">
            <a:extLst>
              <a:ext uri="{FF2B5EF4-FFF2-40B4-BE49-F238E27FC236}">
                <a16:creationId xmlns:a16="http://schemas.microsoft.com/office/drawing/2014/main" id="{00000000-0008-0000-1100-00009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79" name="Line 5868">
            <a:extLst>
              <a:ext uri="{FF2B5EF4-FFF2-40B4-BE49-F238E27FC236}">
                <a16:creationId xmlns:a16="http://schemas.microsoft.com/office/drawing/2014/main" id="{00000000-0008-0000-1100-00009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37" name="Group 5869">
          <a:extLst>
            <a:ext uri="{FF2B5EF4-FFF2-40B4-BE49-F238E27FC236}">
              <a16:creationId xmlns:a16="http://schemas.microsoft.com/office/drawing/2014/main" id="{00000000-0008-0000-1100-00005DD44D00}"/>
            </a:ext>
          </a:extLst>
        </xdr:cNvPr>
        <xdr:cNvGrpSpPr>
          <a:grpSpLocks/>
        </xdr:cNvGrpSpPr>
      </xdr:nvGrpSpPr>
      <xdr:grpSpPr bwMode="auto">
        <a:xfrm>
          <a:off x="4700588" y="10096500"/>
          <a:ext cx="266700" cy="0"/>
          <a:chOff x="466" y="3952"/>
          <a:chExt cx="28" cy="16"/>
        </a:xfrm>
      </xdr:grpSpPr>
      <xdr:sp macro="" textlink="">
        <xdr:nvSpPr>
          <xdr:cNvPr id="5101976" name="Line 5870">
            <a:extLst>
              <a:ext uri="{FF2B5EF4-FFF2-40B4-BE49-F238E27FC236}">
                <a16:creationId xmlns:a16="http://schemas.microsoft.com/office/drawing/2014/main" id="{00000000-0008-0000-1100-00009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77" name="Line 5871">
            <a:extLst>
              <a:ext uri="{FF2B5EF4-FFF2-40B4-BE49-F238E27FC236}">
                <a16:creationId xmlns:a16="http://schemas.microsoft.com/office/drawing/2014/main" id="{00000000-0008-0000-1100-00009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38" name="Group 5872">
          <a:extLst>
            <a:ext uri="{FF2B5EF4-FFF2-40B4-BE49-F238E27FC236}">
              <a16:creationId xmlns:a16="http://schemas.microsoft.com/office/drawing/2014/main" id="{00000000-0008-0000-1100-00005ED44D00}"/>
            </a:ext>
          </a:extLst>
        </xdr:cNvPr>
        <xdr:cNvGrpSpPr>
          <a:grpSpLocks/>
        </xdr:cNvGrpSpPr>
      </xdr:nvGrpSpPr>
      <xdr:grpSpPr bwMode="auto">
        <a:xfrm>
          <a:off x="4117181" y="10096500"/>
          <a:ext cx="228600" cy="0"/>
          <a:chOff x="466" y="3952"/>
          <a:chExt cx="28" cy="16"/>
        </a:xfrm>
      </xdr:grpSpPr>
      <xdr:sp macro="" textlink="">
        <xdr:nvSpPr>
          <xdr:cNvPr id="5101974" name="Line 5873">
            <a:extLst>
              <a:ext uri="{FF2B5EF4-FFF2-40B4-BE49-F238E27FC236}">
                <a16:creationId xmlns:a16="http://schemas.microsoft.com/office/drawing/2014/main" id="{00000000-0008-0000-1100-00009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75" name="Line 5874">
            <a:extLst>
              <a:ext uri="{FF2B5EF4-FFF2-40B4-BE49-F238E27FC236}">
                <a16:creationId xmlns:a16="http://schemas.microsoft.com/office/drawing/2014/main" id="{00000000-0008-0000-1100-00009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39" name="Group 5875">
          <a:extLst>
            <a:ext uri="{FF2B5EF4-FFF2-40B4-BE49-F238E27FC236}">
              <a16:creationId xmlns:a16="http://schemas.microsoft.com/office/drawing/2014/main" id="{00000000-0008-0000-1100-00005FD44D00}"/>
            </a:ext>
          </a:extLst>
        </xdr:cNvPr>
        <xdr:cNvGrpSpPr>
          <a:grpSpLocks/>
        </xdr:cNvGrpSpPr>
      </xdr:nvGrpSpPr>
      <xdr:grpSpPr bwMode="auto">
        <a:xfrm>
          <a:off x="4700588" y="10096500"/>
          <a:ext cx="266700" cy="0"/>
          <a:chOff x="466" y="3952"/>
          <a:chExt cx="28" cy="16"/>
        </a:xfrm>
      </xdr:grpSpPr>
      <xdr:sp macro="" textlink="">
        <xdr:nvSpPr>
          <xdr:cNvPr id="5101972" name="Line 5876">
            <a:extLst>
              <a:ext uri="{FF2B5EF4-FFF2-40B4-BE49-F238E27FC236}">
                <a16:creationId xmlns:a16="http://schemas.microsoft.com/office/drawing/2014/main" id="{00000000-0008-0000-1100-00009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73" name="Line 5877">
            <a:extLst>
              <a:ext uri="{FF2B5EF4-FFF2-40B4-BE49-F238E27FC236}">
                <a16:creationId xmlns:a16="http://schemas.microsoft.com/office/drawing/2014/main" id="{00000000-0008-0000-1100-00009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40" name="Group 5878">
          <a:extLst>
            <a:ext uri="{FF2B5EF4-FFF2-40B4-BE49-F238E27FC236}">
              <a16:creationId xmlns:a16="http://schemas.microsoft.com/office/drawing/2014/main" id="{00000000-0008-0000-1100-000060D44D00}"/>
            </a:ext>
          </a:extLst>
        </xdr:cNvPr>
        <xdr:cNvGrpSpPr>
          <a:grpSpLocks/>
        </xdr:cNvGrpSpPr>
      </xdr:nvGrpSpPr>
      <xdr:grpSpPr bwMode="auto">
        <a:xfrm>
          <a:off x="4117181" y="10096500"/>
          <a:ext cx="228600" cy="0"/>
          <a:chOff x="466" y="3952"/>
          <a:chExt cx="28" cy="16"/>
        </a:xfrm>
      </xdr:grpSpPr>
      <xdr:sp macro="" textlink="">
        <xdr:nvSpPr>
          <xdr:cNvPr id="5101970" name="Line 5879">
            <a:extLst>
              <a:ext uri="{FF2B5EF4-FFF2-40B4-BE49-F238E27FC236}">
                <a16:creationId xmlns:a16="http://schemas.microsoft.com/office/drawing/2014/main" id="{00000000-0008-0000-1100-00009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71" name="Line 5880">
            <a:extLst>
              <a:ext uri="{FF2B5EF4-FFF2-40B4-BE49-F238E27FC236}">
                <a16:creationId xmlns:a16="http://schemas.microsoft.com/office/drawing/2014/main" id="{00000000-0008-0000-1100-00009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41" name="Group 5881">
          <a:extLst>
            <a:ext uri="{FF2B5EF4-FFF2-40B4-BE49-F238E27FC236}">
              <a16:creationId xmlns:a16="http://schemas.microsoft.com/office/drawing/2014/main" id="{00000000-0008-0000-1100-000061D44D00}"/>
            </a:ext>
          </a:extLst>
        </xdr:cNvPr>
        <xdr:cNvGrpSpPr>
          <a:grpSpLocks/>
        </xdr:cNvGrpSpPr>
      </xdr:nvGrpSpPr>
      <xdr:grpSpPr bwMode="auto">
        <a:xfrm>
          <a:off x="4117181" y="10096500"/>
          <a:ext cx="228600" cy="0"/>
          <a:chOff x="466" y="3952"/>
          <a:chExt cx="28" cy="16"/>
        </a:xfrm>
      </xdr:grpSpPr>
      <xdr:sp macro="" textlink="">
        <xdr:nvSpPr>
          <xdr:cNvPr id="5101968" name="Line 5882">
            <a:extLst>
              <a:ext uri="{FF2B5EF4-FFF2-40B4-BE49-F238E27FC236}">
                <a16:creationId xmlns:a16="http://schemas.microsoft.com/office/drawing/2014/main" id="{00000000-0008-0000-1100-00009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69" name="Line 5883">
            <a:extLst>
              <a:ext uri="{FF2B5EF4-FFF2-40B4-BE49-F238E27FC236}">
                <a16:creationId xmlns:a16="http://schemas.microsoft.com/office/drawing/2014/main" id="{00000000-0008-0000-1100-00009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42" name="Group 5884">
          <a:extLst>
            <a:ext uri="{FF2B5EF4-FFF2-40B4-BE49-F238E27FC236}">
              <a16:creationId xmlns:a16="http://schemas.microsoft.com/office/drawing/2014/main" id="{00000000-0008-0000-1100-000062D44D00}"/>
            </a:ext>
          </a:extLst>
        </xdr:cNvPr>
        <xdr:cNvGrpSpPr>
          <a:grpSpLocks/>
        </xdr:cNvGrpSpPr>
      </xdr:nvGrpSpPr>
      <xdr:grpSpPr bwMode="auto">
        <a:xfrm>
          <a:off x="4117181" y="10096500"/>
          <a:ext cx="228600" cy="0"/>
          <a:chOff x="466" y="3952"/>
          <a:chExt cx="28" cy="16"/>
        </a:xfrm>
      </xdr:grpSpPr>
      <xdr:sp macro="" textlink="">
        <xdr:nvSpPr>
          <xdr:cNvPr id="5101966" name="Line 5885">
            <a:extLst>
              <a:ext uri="{FF2B5EF4-FFF2-40B4-BE49-F238E27FC236}">
                <a16:creationId xmlns:a16="http://schemas.microsoft.com/office/drawing/2014/main" id="{00000000-0008-0000-1100-00008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67" name="Line 5886">
            <a:extLst>
              <a:ext uri="{FF2B5EF4-FFF2-40B4-BE49-F238E27FC236}">
                <a16:creationId xmlns:a16="http://schemas.microsoft.com/office/drawing/2014/main" id="{00000000-0008-0000-1100-00008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43" name="Group 5887">
          <a:extLst>
            <a:ext uri="{FF2B5EF4-FFF2-40B4-BE49-F238E27FC236}">
              <a16:creationId xmlns:a16="http://schemas.microsoft.com/office/drawing/2014/main" id="{00000000-0008-0000-1100-000063D44D00}"/>
            </a:ext>
          </a:extLst>
        </xdr:cNvPr>
        <xdr:cNvGrpSpPr>
          <a:grpSpLocks/>
        </xdr:cNvGrpSpPr>
      </xdr:nvGrpSpPr>
      <xdr:grpSpPr bwMode="auto">
        <a:xfrm>
          <a:off x="4117181" y="10096500"/>
          <a:ext cx="228600" cy="0"/>
          <a:chOff x="466" y="3952"/>
          <a:chExt cx="28" cy="16"/>
        </a:xfrm>
      </xdr:grpSpPr>
      <xdr:sp macro="" textlink="">
        <xdr:nvSpPr>
          <xdr:cNvPr id="5101964" name="Line 5888">
            <a:extLst>
              <a:ext uri="{FF2B5EF4-FFF2-40B4-BE49-F238E27FC236}">
                <a16:creationId xmlns:a16="http://schemas.microsoft.com/office/drawing/2014/main" id="{00000000-0008-0000-1100-00008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65" name="Line 5889">
            <a:extLst>
              <a:ext uri="{FF2B5EF4-FFF2-40B4-BE49-F238E27FC236}">
                <a16:creationId xmlns:a16="http://schemas.microsoft.com/office/drawing/2014/main" id="{00000000-0008-0000-1100-00008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44" name="Group 5890">
          <a:extLst>
            <a:ext uri="{FF2B5EF4-FFF2-40B4-BE49-F238E27FC236}">
              <a16:creationId xmlns:a16="http://schemas.microsoft.com/office/drawing/2014/main" id="{00000000-0008-0000-1100-000064D44D00}"/>
            </a:ext>
          </a:extLst>
        </xdr:cNvPr>
        <xdr:cNvGrpSpPr>
          <a:grpSpLocks/>
        </xdr:cNvGrpSpPr>
      </xdr:nvGrpSpPr>
      <xdr:grpSpPr bwMode="auto">
        <a:xfrm>
          <a:off x="4117181" y="10096500"/>
          <a:ext cx="228600" cy="0"/>
          <a:chOff x="466" y="3952"/>
          <a:chExt cx="28" cy="16"/>
        </a:xfrm>
      </xdr:grpSpPr>
      <xdr:sp macro="" textlink="">
        <xdr:nvSpPr>
          <xdr:cNvPr id="5101962" name="Line 5891">
            <a:extLst>
              <a:ext uri="{FF2B5EF4-FFF2-40B4-BE49-F238E27FC236}">
                <a16:creationId xmlns:a16="http://schemas.microsoft.com/office/drawing/2014/main" id="{00000000-0008-0000-1100-00008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63" name="Line 5892">
            <a:extLst>
              <a:ext uri="{FF2B5EF4-FFF2-40B4-BE49-F238E27FC236}">
                <a16:creationId xmlns:a16="http://schemas.microsoft.com/office/drawing/2014/main" id="{00000000-0008-0000-1100-00008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45" name="Group 5893">
          <a:extLst>
            <a:ext uri="{FF2B5EF4-FFF2-40B4-BE49-F238E27FC236}">
              <a16:creationId xmlns:a16="http://schemas.microsoft.com/office/drawing/2014/main" id="{00000000-0008-0000-1100-000065D44D00}"/>
            </a:ext>
          </a:extLst>
        </xdr:cNvPr>
        <xdr:cNvGrpSpPr>
          <a:grpSpLocks/>
        </xdr:cNvGrpSpPr>
      </xdr:nvGrpSpPr>
      <xdr:grpSpPr bwMode="auto">
        <a:xfrm>
          <a:off x="4700588" y="10096500"/>
          <a:ext cx="266700" cy="0"/>
          <a:chOff x="466" y="3952"/>
          <a:chExt cx="28" cy="16"/>
        </a:xfrm>
      </xdr:grpSpPr>
      <xdr:sp macro="" textlink="">
        <xdr:nvSpPr>
          <xdr:cNvPr id="5101960" name="Line 5894">
            <a:extLst>
              <a:ext uri="{FF2B5EF4-FFF2-40B4-BE49-F238E27FC236}">
                <a16:creationId xmlns:a16="http://schemas.microsoft.com/office/drawing/2014/main" id="{00000000-0008-0000-1100-00008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61" name="Line 5895">
            <a:extLst>
              <a:ext uri="{FF2B5EF4-FFF2-40B4-BE49-F238E27FC236}">
                <a16:creationId xmlns:a16="http://schemas.microsoft.com/office/drawing/2014/main" id="{00000000-0008-0000-1100-00008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46" name="Group 5896">
          <a:extLst>
            <a:ext uri="{FF2B5EF4-FFF2-40B4-BE49-F238E27FC236}">
              <a16:creationId xmlns:a16="http://schemas.microsoft.com/office/drawing/2014/main" id="{00000000-0008-0000-1100-000066D44D00}"/>
            </a:ext>
          </a:extLst>
        </xdr:cNvPr>
        <xdr:cNvGrpSpPr>
          <a:grpSpLocks/>
        </xdr:cNvGrpSpPr>
      </xdr:nvGrpSpPr>
      <xdr:grpSpPr bwMode="auto">
        <a:xfrm>
          <a:off x="4700588" y="10096500"/>
          <a:ext cx="266700" cy="0"/>
          <a:chOff x="466" y="3952"/>
          <a:chExt cx="28" cy="16"/>
        </a:xfrm>
      </xdr:grpSpPr>
      <xdr:sp macro="" textlink="">
        <xdr:nvSpPr>
          <xdr:cNvPr id="5101958" name="Line 5897">
            <a:extLst>
              <a:ext uri="{FF2B5EF4-FFF2-40B4-BE49-F238E27FC236}">
                <a16:creationId xmlns:a16="http://schemas.microsoft.com/office/drawing/2014/main" id="{00000000-0008-0000-1100-00008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59" name="Line 5898">
            <a:extLst>
              <a:ext uri="{FF2B5EF4-FFF2-40B4-BE49-F238E27FC236}">
                <a16:creationId xmlns:a16="http://schemas.microsoft.com/office/drawing/2014/main" id="{00000000-0008-0000-1100-00008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47" name="Group 5899">
          <a:extLst>
            <a:ext uri="{FF2B5EF4-FFF2-40B4-BE49-F238E27FC236}">
              <a16:creationId xmlns:a16="http://schemas.microsoft.com/office/drawing/2014/main" id="{00000000-0008-0000-1100-000067D44D00}"/>
            </a:ext>
          </a:extLst>
        </xdr:cNvPr>
        <xdr:cNvGrpSpPr>
          <a:grpSpLocks/>
        </xdr:cNvGrpSpPr>
      </xdr:nvGrpSpPr>
      <xdr:grpSpPr bwMode="auto">
        <a:xfrm>
          <a:off x="4700588" y="10096500"/>
          <a:ext cx="266700" cy="0"/>
          <a:chOff x="466" y="3952"/>
          <a:chExt cx="28" cy="16"/>
        </a:xfrm>
      </xdr:grpSpPr>
      <xdr:sp macro="" textlink="">
        <xdr:nvSpPr>
          <xdr:cNvPr id="5101956" name="Line 5900">
            <a:extLst>
              <a:ext uri="{FF2B5EF4-FFF2-40B4-BE49-F238E27FC236}">
                <a16:creationId xmlns:a16="http://schemas.microsoft.com/office/drawing/2014/main" id="{00000000-0008-0000-1100-00008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57" name="Line 5901">
            <a:extLst>
              <a:ext uri="{FF2B5EF4-FFF2-40B4-BE49-F238E27FC236}">
                <a16:creationId xmlns:a16="http://schemas.microsoft.com/office/drawing/2014/main" id="{00000000-0008-0000-1100-00008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48" name="Group 5902">
          <a:extLst>
            <a:ext uri="{FF2B5EF4-FFF2-40B4-BE49-F238E27FC236}">
              <a16:creationId xmlns:a16="http://schemas.microsoft.com/office/drawing/2014/main" id="{00000000-0008-0000-1100-000068D44D00}"/>
            </a:ext>
          </a:extLst>
        </xdr:cNvPr>
        <xdr:cNvGrpSpPr>
          <a:grpSpLocks/>
        </xdr:cNvGrpSpPr>
      </xdr:nvGrpSpPr>
      <xdr:grpSpPr bwMode="auto">
        <a:xfrm>
          <a:off x="4700588" y="10096500"/>
          <a:ext cx="266700" cy="0"/>
          <a:chOff x="466" y="3952"/>
          <a:chExt cx="28" cy="16"/>
        </a:xfrm>
      </xdr:grpSpPr>
      <xdr:sp macro="" textlink="">
        <xdr:nvSpPr>
          <xdr:cNvPr id="5101954" name="Line 5903">
            <a:extLst>
              <a:ext uri="{FF2B5EF4-FFF2-40B4-BE49-F238E27FC236}">
                <a16:creationId xmlns:a16="http://schemas.microsoft.com/office/drawing/2014/main" id="{00000000-0008-0000-1100-00008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55" name="Line 5904">
            <a:extLst>
              <a:ext uri="{FF2B5EF4-FFF2-40B4-BE49-F238E27FC236}">
                <a16:creationId xmlns:a16="http://schemas.microsoft.com/office/drawing/2014/main" id="{00000000-0008-0000-1100-00008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49" name="Group 5905">
          <a:extLst>
            <a:ext uri="{FF2B5EF4-FFF2-40B4-BE49-F238E27FC236}">
              <a16:creationId xmlns:a16="http://schemas.microsoft.com/office/drawing/2014/main" id="{00000000-0008-0000-1100-000069D44D00}"/>
            </a:ext>
          </a:extLst>
        </xdr:cNvPr>
        <xdr:cNvGrpSpPr>
          <a:grpSpLocks/>
        </xdr:cNvGrpSpPr>
      </xdr:nvGrpSpPr>
      <xdr:grpSpPr bwMode="auto">
        <a:xfrm>
          <a:off x="4700588" y="10096500"/>
          <a:ext cx="266700" cy="0"/>
          <a:chOff x="466" y="3952"/>
          <a:chExt cx="28" cy="16"/>
        </a:xfrm>
      </xdr:grpSpPr>
      <xdr:sp macro="" textlink="">
        <xdr:nvSpPr>
          <xdr:cNvPr id="5101952" name="Line 5906">
            <a:extLst>
              <a:ext uri="{FF2B5EF4-FFF2-40B4-BE49-F238E27FC236}">
                <a16:creationId xmlns:a16="http://schemas.microsoft.com/office/drawing/2014/main" id="{00000000-0008-0000-1100-00008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53" name="Line 5907">
            <a:extLst>
              <a:ext uri="{FF2B5EF4-FFF2-40B4-BE49-F238E27FC236}">
                <a16:creationId xmlns:a16="http://schemas.microsoft.com/office/drawing/2014/main" id="{00000000-0008-0000-1100-00008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50" name="Group 5908">
          <a:extLst>
            <a:ext uri="{FF2B5EF4-FFF2-40B4-BE49-F238E27FC236}">
              <a16:creationId xmlns:a16="http://schemas.microsoft.com/office/drawing/2014/main" id="{00000000-0008-0000-1100-00006AD44D00}"/>
            </a:ext>
          </a:extLst>
        </xdr:cNvPr>
        <xdr:cNvGrpSpPr>
          <a:grpSpLocks/>
        </xdr:cNvGrpSpPr>
      </xdr:nvGrpSpPr>
      <xdr:grpSpPr bwMode="auto">
        <a:xfrm>
          <a:off x="4117181" y="10096500"/>
          <a:ext cx="228600" cy="0"/>
          <a:chOff x="466" y="3952"/>
          <a:chExt cx="28" cy="16"/>
        </a:xfrm>
      </xdr:grpSpPr>
      <xdr:sp macro="" textlink="">
        <xdr:nvSpPr>
          <xdr:cNvPr id="5101950" name="Line 5909">
            <a:extLst>
              <a:ext uri="{FF2B5EF4-FFF2-40B4-BE49-F238E27FC236}">
                <a16:creationId xmlns:a16="http://schemas.microsoft.com/office/drawing/2014/main" id="{00000000-0008-0000-1100-00007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51" name="Line 5910">
            <a:extLst>
              <a:ext uri="{FF2B5EF4-FFF2-40B4-BE49-F238E27FC236}">
                <a16:creationId xmlns:a16="http://schemas.microsoft.com/office/drawing/2014/main" id="{00000000-0008-0000-1100-00007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51" name="Group 5911">
          <a:extLst>
            <a:ext uri="{FF2B5EF4-FFF2-40B4-BE49-F238E27FC236}">
              <a16:creationId xmlns:a16="http://schemas.microsoft.com/office/drawing/2014/main" id="{00000000-0008-0000-1100-00006BD44D00}"/>
            </a:ext>
          </a:extLst>
        </xdr:cNvPr>
        <xdr:cNvGrpSpPr>
          <a:grpSpLocks/>
        </xdr:cNvGrpSpPr>
      </xdr:nvGrpSpPr>
      <xdr:grpSpPr bwMode="auto">
        <a:xfrm>
          <a:off x="4117181" y="10096500"/>
          <a:ext cx="228600" cy="0"/>
          <a:chOff x="466" y="3952"/>
          <a:chExt cx="28" cy="16"/>
        </a:xfrm>
      </xdr:grpSpPr>
      <xdr:sp macro="" textlink="">
        <xdr:nvSpPr>
          <xdr:cNvPr id="5101948" name="Line 5912">
            <a:extLst>
              <a:ext uri="{FF2B5EF4-FFF2-40B4-BE49-F238E27FC236}">
                <a16:creationId xmlns:a16="http://schemas.microsoft.com/office/drawing/2014/main" id="{00000000-0008-0000-1100-00007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49" name="Line 5913">
            <a:extLst>
              <a:ext uri="{FF2B5EF4-FFF2-40B4-BE49-F238E27FC236}">
                <a16:creationId xmlns:a16="http://schemas.microsoft.com/office/drawing/2014/main" id="{00000000-0008-0000-1100-00007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52" name="Group 5914">
          <a:extLst>
            <a:ext uri="{FF2B5EF4-FFF2-40B4-BE49-F238E27FC236}">
              <a16:creationId xmlns:a16="http://schemas.microsoft.com/office/drawing/2014/main" id="{00000000-0008-0000-1100-00006CD44D00}"/>
            </a:ext>
          </a:extLst>
        </xdr:cNvPr>
        <xdr:cNvGrpSpPr>
          <a:grpSpLocks/>
        </xdr:cNvGrpSpPr>
      </xdr:nvGrpSpPr>
      <xdr:grpSpPr bwMode="auto">
        <a:xfrm>
          <a:off x="4700588" y="10096500"/>
          <a:ext cx="266700" cy="0"/>
          <a:chOff x="466" y="3952"/>
          <a:chExt cx="28" cy="16"/>
        </a:xfrm>
      </xdr:grpSpPr>
      <xdr:sp macro="" textlink="">
        <xdr:nvSpPr>
          <xdr:cNvPr id="5101946" name="Line 5915">
            <a:extLst>
              <a:ext uri="{FF2B5EF4-FFF2-40B4-BE49-F238E27FC236}">
                <a16:creationId xmlns:a16="http://schemas.microsoft.com/office/drawing/2014/main" id="{00000000-0008-0000-1100-00007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47" name="Line 5916">
            <a:extLst>
              <a:ext uri="{FF2B5EF4-FFF2-40B4-BE49-F238E27FC236}">
                <a16:creationId xmlns:a16="http://schemas.microsoft.com/office/drawing/2014/main" id="{00000000-0008-0000-1100-00007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53" name="Group 5917">
          <a:extLst>
            <a:ext uri="{FF2B5EF4-FFF2-40B4-BE49-F238E27FC236}">
              <a16:creationId xmlns:a16="http://schemas.microsoft.com/office/drawing/2014/main" id="{00000000-0008-0000-1100-00006DD44D00}"/>
            </a:ext>
          </a:extLst>
        </xdr:cNvPr>
        <xdr:cNvGrpSpPr>
          <a:grpSpLocks/>
        </xdr:cNvGrpSpPr>
      </xdr:nvGrpSpPr>
      <xdr:grpSpPr bwMode="auto">
        <a:xfrm>
          <a:off x="4700588" y="10096500"/>
          <a:ext cx="266700" cy="0"/>
          <a:chOff x="466" y="3952"/>
          <a:chExt cx="28" cy="16"/>
        </a:xfrm>
      </xdr:grpSpPr>
      <xdr:sp macro="" textlink="">
        <xdr:nvSpPr>
          <xdr:cNvPr id="5101944" name="Line 5918">
            <a:extLst>
              <a:ext uri="{FF2B5EF4-FFF2-40B4-BE49-F238E27FC236}">
                <a16:creationId xmlns:a16="http://schemas.microsoft.com/office/drawing/2014/main" id="{00000000-0008-0000-1100-00007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45" name="Line 5919">
            <a:extLst>
              <a:ext uri="{FF2B5EF4-FFF2-40B4-BE49-F238E27FC236}">
                <a16:creationId xmlns:a16="http://schemas.microsoft.com/office/drawing/2014/main" id="{00000000-0008-0000-1100-00007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54" name="Group 5920">
          <a:extLst>
            <a:ext uri="{FF2B5EF4-FFF2-40B4-BE49-F238E27FC236}">
              <a16:creationId xmlns:a16="http://schemas.microsoft.com/office/drawing/2014/main" id="{00000000-0008-0000-1100-00006ED44D00}"/>
            </a:ext>
          </a:extLst>
        </xdr:cNvPr>
        <xdr:cNvGrpSpPr>
          <a:grpSpLocks/>
        </xdr:cNvGrpSpPr>
      </xdr:nvGrpSpPr>
      <xdr:grpSpPr bwMode="auto">
        <a:xfrm>
          <a:off x="4117181" y="10096500"/>
          <a:ext cx="240507" cy="0"/>
          <a:chOff x="466" y="3952"/>
          <a:chExt cx="28" cy="16"/>
        </a:xfrm>
      </xdr:grpSpPr>
      <xdr:sp macro="" textlink="">
        <xdr:nvSpPr>
          <xdr:cNvPr id="5101942" name="Line 5921">
            <a:extLst>
              <a:ext uri="{FF2B5EF4-FFF2-40B4-BE49-F238E27FC236}">
                <a16:creationId xmlns:a16="http://schemas.microsoft.com/office/drawing/2014/main" id="{00000000-0008-0000-1100-00007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43" name="Line 5922">
            <a:extLst>
              <a:ext uri="{FF2B5EF4-FFF2-40B4-BE49-F238E27FC236}">
                <a16:creationId xmlns:a16="http://schemas.microsoft.com/office/drawing/2014/main" id="{00000000-0008-0000-1100-00007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5100655" name="Group 5923">
          <a:extLst>
            <a:ext uri="{FF2B5EF4-FFF2-40B4-BE49-F238E27FC236}">
              <a16:creationId xmlns:a16="http://schemas.microsoft.com/office/drawing/2014/main" id="{00000000-0008-0000-1100-00006FD44D00}"/>
            </a:ext>
          </a:extLst>
        </xdr:cNvPr>
        <xdr:cNvGrpSpPr>
          <a:grpSpLocks/>
        </xdr:cNvGrpSpPr>
      </xdr:nvGrpSpPr>
      <xdr:grpSpPr bwMode="auto">
        <a:xfrm>
          <a:off x="5486400" y="10096500"/>
          <a:ext cx="228600" cy="0"/>
          <a:chOff x="466" y="3952"/>
          <a:chExt cx="28" cy="16"/>
        </a:xfrm>
      </xdr:grpSpPr>
      <xdr:sp macro="" textlink="">
        <xdr:nvSpPr>
          <xdr:cNvPr id="5101940" name="Line 5924">
            <a:extLst>
              <a:ext uri="{FF2B5EF4-FFF2-40B4-BE49-F238E27FC236}">
                <a16:creationId xmlns:a16="http://schemas.microsoft.com/office/drawing/2014/main" id="{00000000-0008-0000-1100-00007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41" name="Line 5925">
            <a:extLst>
              <a:ext uri="{FF2B5EF4-FFF2-40B4-BE49-F238E27FC236}">
                <a16:creationId xmlns:a16="http://schemas.microsoft.com/office/drawing/2014/main" id="{00000000-0008-0000-1100-00007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56" name="Group 5926">
          <a:extLst>
            <a:ext uri="{FF2B5EF4-FFF2-40B4-BE49-F238E27FC236}">
              <a16:creationId xmlns:a16="http://schemas.microsoft.com/office/drawing/2014/main" id="{00000000-0008-0000-1100-000070D44D00}"/>
            </a:ext>
          </a:extLst>
        </xdr:cNvPr>
        <xdr:cNvGrpSpPr>
          <a:grpSpLocks/>
        </xdr:cNvGrpSpPr>
      </xdr:nvGrpSpPr>
      <xdr:grpSpPr bwMode="auto">
        <a:xfrm>
          <a:off x="4700588" y="10096500"/>
          <a:ext cx="266700" cy="0"/>
          <a:chOff x="466" y="3952"/>
          <a:chExt cx="28" cy="16"/>
        </a:xfrm>
      </xdr:grpSpPr>
      <xdr:sp macro="" textlink="">
        <xdr:nvSpPr>
          <xdr:cNvPr id="5101938" name="Line 5927">
            <a:extLst>
              <a:ext uri="{FF2B5EF4-FFF2-40B4-BE49-F238E27FC236}">
                <a16:creationId xmlns:a16="http://schemas.microsoft.com/office/drawing/2014/main" id="{00000000-0008-0000-1100-00007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39" name="Line 5928">
            <a:extLst>
              <a:ext uri="{FF2B5EF4-FFF2-40B4-BE49-F238E27FC236}">
                <a16:creationId xmlns:a16="http://schemas.microsoft.com/office/drawing/2014/main" id="{00000000-0008-0000-1100-00007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57" name="Group 5929">
          <a:extLst>
            <a:ext uri="{FF2B5EF4-FFF2-40B4-BE49-F238E27FC236}">
              <a16:creationId xmlns:a16="http://schemas.microsoft.com/office/drawing/2014/main" id="{00000000-0008-0000-1100-000071D44D00}"/>
            </a:ext>
          </a:extLst>
        </xdr:cNvPr>
        <xdr:cNvGrpSpPr>
          <a:grpSpLocks/>
        </xdr:cNvGrpSpPr>
      </xdr:nvGrpSpPr>
      <xdr:grpSpPr bwMode="auto">
        <a:xfrm>
          <a:off x="4700588" y="10096500"/>
          <a:ext cx="266700" cy="0"/>
          <a:chOff x="466" y="3952"/>
          <a:chExt cx="28" cy="16"/>
        </a:xfrm>
      </xdr:grpSpPr>
      <xdr:sp macro="" textlink="">
        <xdr:nvSpPr>
          <xdr:cNvPr id="5101936" name="Line 5930">
            <a:extLst>
              <a:ext uri="{FF2B5EF4-FFF2-40B4-BE49-F238E27FC236}">
                <a16:creationId xmlns:a16="http://schemas.microsoft.com/office/drawing/2014/main" id="{00000000-0008-0000-1100-00007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37" name="Line 5931">
            <a:extLst>
              <a:ext uri="{FF2B5EF4-FFF2-40B4-BE49-F238E27FC236}">
                <a16:creationId xmlns:a16="http://schemas.microsoft.com/office/drawing/2014/main" id="{00000000-0008-0000-1100-00007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58" name="Group 5932">
          <a:extLst>
            <a:ext uri="{FF2B5EF4-FFF2-40B4-BE49-F238E27FC236}">
              <a16:creationId xmlns:a16="http://schemas.microsoft.com/office/drawing/2014/main" id="{00000000-0008-0000-1100-000072D44D00}"/>
            </a:ext>
          </a:extLst>
        </xdr:cNvPr>
        <xdr:cNvGrpSpPr>
          <a:grpSpLocks/>
        </xdr:cNvGrpSpPr>
      </xdr:nvGrpSpPr>
      <xdr:grpSpPr bwMode="auto">
        <a:xfrm>
          <a:off x="4700588" y="10096500"/>
          <a:ext cx="266700" cy="0"/>
          <a:chOff x="466" y="3952"/>
          <a:chExt cx="28" cy="16"/>
        </a:xfrm>
      </xdr:grpSpPr>
      <xdr:sp macro="" textlink="">
        <xdr:nvSpPr>
          <xdr:cNvPr id="5101934" name="Line 5933">
            <a:extLst>
              <a:ext uri="{FF2B5EF4-FFF2-40B4-BE49-F238E27FC236}">
                <a16:creationId xmlns:a16="http://schemas.microsoft.com/office/drawing/2014/main" id="{00000000-0008-0000-1100-00006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35" name="Line 5934">
            <a:extLst>
              <a:ext uri="{FF2B5EF4-FFF2-40B4-BE49-F238E27FC236}">
                <a16:creationId xmlns:a16="http://schemas.microsoft.com/office/drawing/2014/main" id="{00000000-0008-0000-1100-00006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59" name="Group 5935">
          <a:extLst>
            <a:ext uri="{FF2B5EF4-FFF2-40B4-BE49-F238E27FC236}">
              <a16:creationId xmlns:a16="http://schemas.microsoft.com/office/drawing/2014/main" id="{00000000-0008-0000-1100-000073D44D00}"/>
            </a:ext>
          </a:extLst>
        </xdr:cNvPr>
        <xdr:cNvGrpSpPr>
          <a:grpSpLocks/>
        </xdr:cNvGrpSpPr>
      </xdr:nvGrpSpPr>
      <xdr:grpSpPr bwMode="auto">
        <a:xfrm>
          <a:off x="4700588" y="10096500"/>
          <a:ext cx="266700" cy="0"/>
          <a:chOff x="466" y="3952"/>
          <a:chExt cx="28" cy="16"/>
        </a:xfrm>
      </xdr:grpSpPr>
      <xdr:sp macro="" textlink="">
        <xdr:nvSpPr>
          <xdr:cNvPr id="5101932" name="Line 5936">
            <a:extLst>
              <a:ext uri="{FF2B5EF4-FFF2-40B4-BE49-F238E27FC236}">
                <a16:creationId xmlns:a16="http://schemas.microsoft.com/office/drawing/2014/main" id="{00000000-0008-0000-1100-00006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33" name="Line 5937">
            <a:extLst>
              <a:ext uri="{FF2B5EF4-FFF2-40B4-BE49-F238E27FC236}">
                <a16:creationId xmlns:a16="http://schemas.microsoft.com/office/drawing/2014/main" id="{00000000-0008-0000-1100-00006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60" name="Group 5938">
          <a:extLst>
            <a:ext uri="{FF2B5EF4-FFF2-40B4-BE49-F238E27FC236}">
              <a16:creationId xmlns:a16="http://schemas.microsoft.com/office/drawing/2014/main" id="{00000000-0008-0000-1100-000074D44D00}"/>
            </a:ext>
          </a:extLst>
        </xdr:cNvPr>
        <xdr:cNvGrpSpPr>
          <a:grpSpLocks/>
        </xdr:cNvGrpSpPr>
      </xdr:nvGrpSpPr>
      <xdr:grpSpPr bwMode="auto">
        <a:xfrm>
          <a:off x="4700588" y="10096500"/>
          <a:ext cx="266700" cy="0"/>
          <a:chOff x="466" y="3952"/>
          <a:chExt cx="28" cy="16"/>
        </a:xfrm>
      </xdr:grpSpPr>
      <xdr:sp macro="" textlink="">
        <xdr:nvSpPr>
          <xdr:cNvPr id="5101930" name="Line 5939">
            <a:extLst>
              <a:ext uri="{FF2B5EF4-FFF2-40B4-BE49-F238E27FC236}">
                <a16:creationId xmlns:a16="http://schemas.microsoft.com/office/drawing/2014/main" id="{00000000-0008-0000-1100-00006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31" name="Line 5940">
            <a:extLst>
              <a:ext uri="{FF2B5EF4-FFF2-40B4-BE49-F238E27FC236}">
                <a16:creationId xmlns:a16="http://schemas.microsoft.com/office/drawing/2014/main" id="{00000000-0008-0000-1100-00006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5100661" name="Group 5941">
          <a:extLst>
            <a:ext uri="{FF2B5EF4-FFF2-40B4-BE49-F238E27FC236}">
              <a16:creationId xmlns:a16="http://schemas.microsoft.com/office/drawing/2014/main" id="{00000000-0008-0000-1100-000075D44D00}"/>
            </a:ext>
          </a:extLst>
        </xdr:cNvPr>
        <xdr:cNvGrpSpPr>
          <a:grpSpLocks/>
        </xdr:cNvGrpSpPr>
      </xdr:nvGrpSpPr>
      <xdr:grpSpPr bwMode="auto">
        <a:xfrm>
          <a:off x="4576763" y="10096500"/>
          <a:ext cx="228600" cy="0"/>
          <a:chOff x="466" y="3952"/>
          <a:chExt cx="28" cy="16"/>
        </a:xfrm>
      </xdr:grpSpPr>
      <xdr:sp macro="" textlink="">
        <xdr:nvSpPr>
          <xdr:cNvPr id="5101928" name="Line 5942">
            <a:extLst>
              <a:ext uri="{FF2B5EF4-FFF2-40B4-BE49-F238E27FC236}">
                <a16:creationId xmlns:a16="http://schemas.microsoft.com/office/drawing/2014/main" id="{00000000-0008-0000-1100-00006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29" name="Line 5943">
            <a:extLst>
              <a:ext uri="{FF2B5EF4-FFF2-40B4-BE49-F238E27FC236}">
                <a16:creationId xmlns:a16="http://schemas.microsoft.com/office/drawing/2014/main" id="{00000000-0008-0000-1100-00006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62" name="Group 5944">
          <a:extLst>
            <a:ext uri="{FF2B5EF4-FFF2-40B4-BE49-F238E27FC236}">
              <a16:creationId xmlns:a16="http://schemas.microsoft.com/office/drawing/2014/main" id="{00000000-0008-0000-1100-000076D44D00}"/>
            </a:ext>
          </a:extLst>
        </xdr:cNvPr>
        <xdr:cNvGrpSpPr>
          <a:grpSpLocks/>
        </xdr:cNvGrpSpPr>
      </xdr:nvGrpSpPr>
      <xdr:grpSpPr bwMode="auto">
        <a:xfrm>
          <a:off x="4117181" y="10096500"/>
          <a:ext cx="240507" cy="0"/>
          <a:chOff x="466" y="3952"/>
          <a:chExt cx="28" cy="16"/>
        </a:xfrm>
      </xdr:grpSpPr>
      <xdr:sp macro="" textlink="">
        <xdr:nvSpPr>
          <xdr:cNvPr id="5101926" name="Line 5945">
            <a:extLst>
              <a:ext uri="{FF2B5EF4-FFF2-40B4-BE49-F238E27FC236}">
                <a16:creationId xmlns:a16="http://schemas.microsoft.com/office/drawing/2014/main" id="{00000000-0008-0000-1100-00006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27" name="Line 5946">
            <a:extLst>
              <a:ext uri="{FF2B5EF4-FFF2-40B4-BE49-F238E27FC236}">
                <a16:creationId xmlns:a16="http://schemas.microsoft.com/office/drawing/2014/main" id="{00000000-0008-0000-1100-00006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63" name="Group 5947">
          <a:extLst>
            <a:ext uri="{FF2B5EF4-FFF2-40B4-BE49-F238E27FC236}">
              <a16:creationId xmlns:a16="http://schemas.microsoft.com/office/drawing/2014/main" id="{00000000-0008-0000-1100-000077D44D00}"/>
            </a:ext>
          </a:extLst>
        </xdr:cNvPr>
        <xdr:cNvGrpSpPr>
          <a:grpSpLocks/>
        </xdr:cNvGrpSpPr>
      </xdr:nvGrpSpPr>
      <xdr:grpSpPr bwMode="auto">
        <a:xfrm>
          <a:off x="4117181" y="10096500"/>
          <a:ext cx="240507" cy="0"/>
          <a:chOff x="466" y="3952"/>
          <a:chExt cx="28" cy="16"/>
        </a:xfrm>
      </xdr:grpSpPr>
      <xdr:sp macro="" textlink="">
        <xdr:nvSpPr>
          <xdr:cNvPr id="5101924" name="Line 5948">
            <a:extLst>
              <a:ext uri="{FF2B5EF4-FFF2-40B4-BE49-F238E27FC236}">
                <a16:creationId xmlns:a16="http://schemas.microsoft.com/office/drawing/2014/main" id="{00000000-0008-0000-1100-00006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25" name="Line 5949">
            <a:extLst>
              <a:ext uri="{FF2B5EF4-FFF2-40B4-BE49-F238E27FC236}">
                <a16:creationId xmlns:a16="http://schemas.microsoft.com/office/drawing/2014/main" id="{00000000-0008-0000-1100-00006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64" name="Group 5950">
          <a:extLst>
            <a:ext uri="{FF2B5EF4-FFF2-40B4-BE49-F238E27FC236}">
              <a16:creationId xmlns:a16="http://schemas.microsoft.com/office/drawing/2014/main" id="{00000000-0008-0000-1100-000078D44D00}"/>
            </a:ext>
          </a:extLst>
        </xdr:cNvPr>
        <xdr:cNvGrpSpPr>
          <a:grpSpLocks/>
        </xdr:cNvGrpSpPr>
      </xdr:nvGrpSpPr>
      <xdr:grpSpPr bwMode="auto">
        <a:xfrm>
          <a:off x="4117181" y="10096500"/>
          <a:ext cx="240507" cy="0"/>
          <a:chOff x="466" y="3952"/>
          <a:chExt cx="28" cy="16"/>
        </a:xfrm>
      </xdr:grpSpPr>
      <xdr:sp macro="" textlink="">
        <xdr:nvSpPr>
          <xdr:cNvPr id="5101922" name="Line 5951">
            <a:extLst>
              <a:ext uri="{FF2B5EF4-FFF2-40B4-BE49-F238E27FC236}">
                <a16:creationId xmlns:a16="http://schemas.microsoft.com/office/drawing/2014/main" id="{00000000-0008-0000-1100-00006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23" name="Line 5952">
            <a:extLst>
              <a:ext uri="{FF2B5EF4-FFF2-40B4-BE49-F238E27FC236}">
                <a16:creationId xmlns:a16="http://schemas.microsoft.com/office/drawing/2014/main" id="{00000000-0008-0000-1100-00006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65" name="Group 5953">
          <a:extLst>
            <a:ext uri="{FF2B5EF4-FFF2-40B4-BE49-F238E27FC236}">
              <a16:creationId xmlns:a16="http://schemas.microsoft.com/office/drawing/2014/main" id="{00000000-0008-0000-1100-000079D44D00}"/>
            </a:ext>
          </a:extLst>
        </xdr:cNvPr>
        <xdr:cNvGrpSpPr>
          <a:grpSpLocks/>
        </xdr:cNvGrpSpPr>
      </xdr:nvGrpSpPr>
      <xdr:grpSpPr bwMode="auto">
        <a:xfrm>
          <a:off x="4117181" y="10096500"/>
          <a:ext cx="240507" cy="0"/>
          <a:chOff x="466" y="3952"/>
          <a:chExt cx="28" cy="16"/>
        </a:xfrm>
      </xdr:grpSpPr>
      <xdr:sp macro="" textlink="">
        <xdr:nvSpPr>
          <xdr:cNvPr id="5101920" name="Line 5954">
            <a:extLst>
              <a:ext uri="{FF2B5EF4-FFF2-40B4-BE49-F238E27FC236}">
                <a16:creationId xmlns:a16="http://schemas.microsoft.com/office/drawing/2014/main" id="{00000000-0008-0000-1100-00006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21" name="Line 5955">
            <a:extLst>
              <a:ext uri="{FF2B5EF4-FFF2-40B4-BE49-F238E27FC236}">
                <a16:creationId xmlns:a16="http://schemas.microsoft.com/office/drawing/2014/main" id="{00000000-0008-0000-1100-00006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66" name="Group 5956">
          <a:extLst>
            <a:ext uri="{FF2B5EF4-FFF2-40B4-BE49-F238E27FC236}">
              <a16:creationId xmlns:a16="http://schemas.microsoft.com/office/drawing/2014/main" id="{00000000-0008-0000-1100-00007AD44D00}"/>
            </a:ext>
          </a:extLst>
        </xdr:cNvPr>
        <xdr:cNvGrpSpPr>
          <a:grpSpLocks/>
        </xdr:cNvGrpSpPr>
      </xdr:nvGrpSpPr>
      <xdr:grpSpPr bwMode="auto">
        <a:xfrm>
          <a:off x="4117181" y="10096500"/>
          <a:ext cx="240507" cy="0"/>
          <a:chOff x="466" y="3952"/>
          <a:chExt cx="28" cy="16"/>
        </a:xfrm>
      </xdr:grpSpPr>
      <xdr:sp macro="" textlink="">
        <xdr:nvSpPr>
          <xdr:cNvPr id="5101918" name="Line 5957">
            <a:extLst>
              <a:ext uri="{FF2B5EF4-FFF2-40B4-BE49-F238E27FC236}">
                <a16:creationId xmlns:a16="http://schemas.microsoft.com/office/drawing/2014/main" id="{00000000-0008-0000-1100-00005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19" name="Line 5958">
            <a:extLst>
              <a:ext uri="{FF2B5EF4-FFF2-40B4-BE49-F238E27FC236}">
                <a16:creationId xmlns:a16="http://schemas.microsoft.com/office/drawing/2014/main" id="{00000000-0008-0000-1100-00005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67" name="Group 5959">
          <a:extLst>
            <a:ext uri="{FF2B5EF4-FFF2-40B4-BE49-F238E27FC236}">
              <a16:creationId xmlns:a16="http://schemas.microsoft.com/office/drawing/2014/main" id="{00000000-0008-0000-1100-00007BD44D00}"/>
            </a:ext>
          </a:extLst>
        </xdr:cNvPr>
        <xdr:cNvGrpSpPr>
          <a:grpSpLocks/>
        </xdr:cNvGrpSpPr>
      </xdr:nvGrpSpPr>
      <xdr:grpSpPr bwMode="auto">
        <a:xfrm>
          <a:off x="4117181" y="10096500"/>
          <a:ext cx="240507" cy="0"/>
          <a:chOff x="466" y="3952"/>
          <a:chExt cx="28" cy="16"/>
        </a:xfrm>
      </xdr:grpSpPr>
      <xdr:sp macro="" textlink="">
        <xdr:nvSpPr>
          <xdr:cNvPr id="5101916" name="Line 5960">
            <a:extLst>
              <a:ext uri="{FF2B5EF4-FFF2-40B4-BE49-F238E27FC236}">
                <a16:creationId xmlns:a16="http://schemas.microsoft.com/office/drawing/2014/main" id="{00000000-0008-0000-1100-00005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17" name="Line 5961">
            <a:extLst>
              <a:ext uri="{FF2B5EF4-FFF2-40B4-BE49-F238E27FC236}">
                <a16:creationId xmlns:a16="http://schemas.microsoft.com/office/drawing/2014/main" id="{00000000-0008-0000-1100-00005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5100668" name="Group 5962">
          <a:extLst>
            <a:ext uri="{FF2B5EF4-FFF2-40B4-BE49-F238E27FC236}">
              <a16:creationId xmlns:a16="http://schemas.microsoft.com/office/drawing/2014/main" id="{00000000-0008-0000-1100-00007CD44D00}"/>
            </a:ext>
          </a:extLst>
        </xdr:cNvPr>
        <xdr:cNvGrpSpPr>
          <a:grpSpLocks/>
        </xdr:cNvGrpSpPr>
      </xdr:nvGrpSpPr>
      <xdr:grpSpPr bwMode="auto">
        <a:xfrm>
          <a:off x="3993356" y="10096500"/>
          <a:ext cx="228600" cy="0"/>
          <a:chOff x="466" y="3952"/>
          <a:chExt cx="28" cy="16"/>
        </a:xfrm>
      </xdr:grpSpPr>
      <xdr:sp macro="" textlink="">
        <xdr:nvSpPr>
          <xdr:cNvPr id="5101914" name="Line 5963">
            <a:extLst>
              <a:ext uri="{FF2B5EF4-FFF2-40B4-BE49-F238E27FC236}">
                <a16:creationId xmlns:a16="http://schemas.microsoft.com/office/drawing/2014/main" id="{00000000-0008-0000-1100-00005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15" name="Line 5964">
            <a:extLst>
              <a:ext uri="{FF2B5EF4-FFF2-40B4-BE49-F238E27FC236}">
                <a16:creationId xmlns:a16="http://schemas.microsoft.com/office/drawing/2014/main" id="{00000000-0008-0000-1100-00005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69" name="Group 5965">
          <a:extLst>
            <a:ext uri="{FF2B5EF4-FFF2-40B4-BE49-F238E27FC236}">
              <a16:creationId xmlns:a16="http://schemas.microsoft.com/office/drawing/2014/main" id="{00000000-0008-0000-1100-00007DD44D00}"/>
            </a:ext>
          </a:extLst>
        </xdr:cNvPr>
        <xdr:cNvGrpSpPr>
          <a:grpSpLocks/>
        </xdr:cNvGrpSpPr>
      </xdr:nvGrpSpPr>
      <xdr:grpSpPr bwMode="auto">
        <a:xfrm>
          <a:off x="4117181" y="10096500"/>
          <a:ext cx="228600" cy="0"/>
          <a:chOff x="466" y="3952"/>
          <a:chExt cx="28" cy="16"/>
        </a:xfrm>
      </xdr:grpSpPr>
      <xdr:sp macro="" textlink="">
        <xdr:nvSpPr>
          <xdr:cNvPr id="5101912" name="Line 5966">
            <a:extLst>
              <a:ext uri="{FF2B5EF4-FFF2-40B4-BE49-F238E27FC236}">
                <a16:creationId xmlns:a16="http://schemas.microsoft.com/office/drawing/2014/main" id="{00000000-0008-0000-1100-00005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13" name="Line 5967">
            <a:extLst>
              <a:ext uri="{FF2B5EF4-FFF2-40B4-BE49-F238E27FC236}">
                <a16:creationId xmlns:a16="http://schemas.microsoft.com/office/drawing/2014/main" id="{00000000-0008-0000-1100-00005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70" name="Group 5968">
          <a:extLst>
            <a:ext uri="{FF2B5EF4-FFF2-40B4-BE49-F238E27FC236}">
              <a16:creationId xmlns:a16="http://schemas.microsoft.com/office/drawing/2014/main" id="{00000000-0008-0000-1100-00007ED44D00}"/>
            </a:ext>
          </a:extLst>
        </xdr:cNvPr>
        <xdr:cNvGrpSpPr>
          <a:grpSpLocks/>
        </xdr:cNvGrpSpPr>
      </xdr:nvGrpSpPr>
      <xdr:grpSpPr bwMode="auto">
        <a:xfrm>
          <a:off x="4117181" y="10096500"/>
          <a:ext cx="228600" cy="0"/>
          <a:chOff x="466" y="3952"/>
          <a:chExt cx="28" cy="16"/>
        </a:xfrm>
      </xdr:grpSpPr>
      <xdr:sp macro="" textlink="">
        <xdr:nvSpPr>
          <xdr:cNvPr id="5101910" name="Line 5969">
            <a:extLst>
              <a:ext uri="{FF2B5EF4-FFF2-40B4-BE49-F238E27FC236}">
                <a16:creationId xmlns:a16="http://schemas.microsoft.com/office/drawing/2014/main" id="{00000000-0008-0000-1100-00005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11" name="Line 5970">
            <a:extLst>
              <a:ext uri="{FF2B5EF4-FFF2-40B4-BE49-F238E27FC236}">
                <a16:creationId xmlns:a16="http://schemas.microsoft.com/office/drawing/2014/main" id="{00000000-0008-0000-1100-00005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71" name="Group 5971">
          <a:extLst>
            <a:ext uri="{FF2B5EF4-FFF2-40B4-BE49-F238E27FC236}">
              <a16:creationId xmlns:a16="http://schemas.microsoft.com/office/drawing/2014/main" id="{00000000-0008-0000-1100-00007FD44D00}"/>
            </a:ext>
          </a:extLst>
        </xdr:cNvPr>
        <xdr:cNvGrpSpPr>
          <a:grpSpLocks/>
        </xdr:cNvGrpSpPr>
      </xdr:nvGrpSpPr>
      <xdr:grpSpPr bwMode="auto">
        <a:xfrm>
          <a:off x="4117181" y="10096500"/>
          <a:ext cx="240507" cy="0"/>
          <a:chOff x="466" y="3952"/>
          <a:chExt cx="28" cy="16"/>
        </a:xfrm>
      </xdr:grpSpPr>
      <xdr:sp macro="" textlink="">
        <xdr:nvSpPr>
          <xdr:cNvPr id="5101908" name="Line 5972">
            <a:extLst>
              <a:ext uri="{FF2B5EF4-FFF2-40B4-BE49-F238E27FC236}">
                <a16:creationId xmlns:a16="http://schemas.microsoft.com/office/drawing/2014/main" id="{00000000-0008-0000-1100-00005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09" name="Line 5973">
            <a:extLst>
              <a:ext uri="{FF2B5EF4-FFF2-40B4-BE49-F238E27FC236}">
                <a16:creationId xmlns:a16="http://schemas.microsoft.com/office/drawing/2014/main" id="{00000000-0008-0000-1100-00005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72" name="Group 5974">
          <a:extLst>
            <a:ext uri="{FF2B5EF4-FFF2-40B4-BE49-F238E27FC236}">
              <a16:creationId xmlns:a16="http://schemas.microsoft.com/office/drawing/2014/main" id="{00000000-0008-0000-1100-000080D44D00}"/>
            </a:ext>
          </a:extLst>
        </xdr:cNvPr>
        <xdr:cNvGrpSpPr>
          <a:grpSpLocks/>
        </xdr:cNvGrpSpPr>
      </xdr:nvGrpSpPr>
      <xdr:grpSpPr bwMode="auto">
        <a:xfrm>
          <a:off x="4117181" y="10096500"/>
          <a:ext cx="228600" cy="0"/>
          <a:chOff x="466" y="3952"/>
          <a:chExt cx="28" cy="16"/>
        </a:xfrm>
      </xdr:grpSpPr>
      <xdr:sp macro="" textlink="">
        <xdr:nvSpPr>
          <xdr:cNvPr id="5101906" name="Line 5975">
            <a:extLst>
              <a:ext uri="{FF2B5EF4-FFF2-40B4-BE49-F238E27FC236}">
                <a16:creationId xmlns:a16="http://schemas.microsoft.com/office/drawing/2014/main" id="{00000000-0008-0000-1100-00005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07" name="Line 5976">
            <a:extLst>
              <a:ext uri="{FF2B5EF4-FFF2-40B4-BE49-F238E27FC236}">
                <a16:creationId xmlns:a16="http://schemas.microsoft.com/office/drawing/2014/main" id="{00000000-0008-0000-1100-00005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73" name="Group 5977">
          <a:extLst>
            <a:ext uri="{FF2B5EF4-FFF2-40B4-BE49-F238E27FC236}">
              <a16:creationId xmlns:a16="http://schemas.microsoft.com/office/drawing/2014/main" id="{00000000-0008-0000-1100-000081D44D00}"/>
            </a:ext>
          </a:extLst>
        </xdr:cNvPr>
        <xdr:cNvGrpSpPr>
          <a:grpSpLocks/>
        </xdr:cNvGrpSpPr>
      </xdr:nvGrpSpPr>
      <xdr:grpSpPr bwMode="auto">
        <a:xfrm>
          <a:off x="4117181" y="10096500"/>
          <a:ext cx="228600" cy="0"/>
          <a:chOff x="466" y="3952"/>
          <a:chExt cx="28" cy="16"/>
        </a:xfrm>
      </xdr:grpSpPr>
      <xdr:sp macro="" textlink="">
        <xdr:nvSpPr>
          <xdr:cNvPr id="5101904" name="Line 5978">
            <a:extLst>
              <a:ext uri="{FF2B5EF4-FFF2-40B4-BE49-F238E27FC236}">
                <a16:creationId xmlns:a16="http://schemas.microsoft.com/office/drawing/2014/main" id="{00000000-0008-0000-1100-00005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05" name="Line 5979">
            <a:extLst>
              <a:ext uri="{FF2B5EF4-FFF2-40B4-BE49-F238E27FC236}">
                <a16:creationId xmlns:a16="http://schemas.microsoft.com/office/drawing/2014/main" id="{00000000-0008-0000-1100-00005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74" name="Group 5980">
          <a:extLst>
            <a:ext uri="{FF2B5EF4-FFF2-40B4-BE49-F238E27FC236}">
              <a16:creationId xmlns:a16="http://schemas.microsoft.com/office/drawing/2014/main" id="{00000000-0008-0000-1100-000082D44D00}"/>
            </a:ext>
          </a:extLst>
        </xdr:cNvPr>
        <xdr:cNvGrpSpPr>
          <a:grpSpLocks/>
        </xdr:cNvGrpSpPr>
      </xdr:nvGrpSpPr>
      <xdr:grpSpPr bwMode="auto">
        <a:xfrm>
          <a:off x="4117181" y="10096500"/>
          <a:ext cx="240507" cy="0"/>
          <a:chOff x="466" y="3952"/>
          <a:chExt cx="28" cy="16"/>
        </a:xfrm>
      </xdr:grpSpPr>
      <xdr:sp macro="" textlink="">
        <xdr:nvSpPr>
          <xdr:cNvPr id="5101902" name="Line 5981">
            <a:extLst>
              <a:ext uri="{FF2B5EF4-FFF2-40B4-BE49-F238E27FC236}">
                <a16:creationId xmlns:a16="http://schemas.microsoft.com/office/drawing/2014/main" id="{00000000-0008-0000-1100-00004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03" name="Line 5982">
            <a:extLst>
              <a:ext uri="{FF2B5EF4-FFF2-40B4-BE49-F238E27FC236}">
                <a16:creationId xmlns:a16="http://schemas.microsoft.com/office/drawing/2014/main" id="{00000000-0008-0000-1100-00004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75" name="Group 5983">
          <a:extLst>
            <a:ext uri="{FF2B5EF4-FFF2-40B4-BE49-F238E27FC236}">
              <a16:creationId xmlns:a16="http://schemas.microsoft.com/office/drawing/2014/main" id="{00000000-0008-0000-1100-000083D44D00}"/>
            </a:ext>
          </a:extLst>
        </xdr:cNvPr>
        <xdr:cNvGrpSpPr>
          <a:grpSpLocks/>
        </xdr:cNvGrpSpPr>
      </xdr:nvGrpSpPr>
      <xdr:grpSpPr bwMode="auto">
        <a:xfrm>
          <a:off x="4700588" y="10096500"/>
          <a:ext cx="266700" cy="0"/>
          <a:chOff x="466" y="3952"/>
          <a:chExt cx="28" cy="16"/>
        </a:xfrm>
      </xdr:grpSpPr>
      <xdr:sp macro="" textlink="">
        <xdr:nvSpPr>
          <xdr:cNvPr id="5101900" name="Line 5984">
            <a:extLst>
              <a:ext uri="{FF2B5EF4-FFF2-40B4-BE49-F238E27FC236}">
                <a16:creationId xmlns:a16="http://schemas.microsoft.com/office/drawing/2014/main" id="{00000000-0008-0000-1100-00004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01" name="Line 5985">
            <a:extLst>
              <a:ext uri="{FF2B5EF4-FFF2-40B4-BE49-F238E27FC236}">
                <a16:creationId xmlns:a16="http://schemas.microsoft.com/office/drawing/2014/main" id="{00000000-0008-0000-1100-00004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76" name="Group 5986">
          <a:extLst>
            <a:ext uri="{FF2B5EF4-FFF2-40B4-BE49-F238E27FC236}">
              <a16:creationId xmlns:a16="http://schemas.microsoft.com/office/drawing/2014/main" id="{00000000-0008-0000-1100-000084D44D00}"/>
            </a:ext>
          </a:extLst>
        </xdr:cNvPr>
        <xdr:cNvGrpSpPr>
          <a:grpSpLocks/>
        </xdr:cNvGrpSpPr>
      </xdr:nvGrpSpPr>
      <xdr:grpSpPr bwMode="auto">
        <a:xfrm>
          <a:off x="4700588" y="10096500"/>
          <a:ext cx="266700" cy="0"/>
          <a:chOff x="466" y="3952"/>
          <a:chExt cx="28" cy="16"/>
        </a:xfrm>
      </xdr:grpSpPr>
      <xdr:sp macro="" textlink="">
        <xdr:nvSpPr>
          <xdr:cNvPr id="5101898" name="Line 5987">
            <a:extLst>
              <a:ext uri="{FF2B5EF4-FFF2-40B4-BE49-F238E27FC236}">
                <a16:creationId xmlns:a16="http://schemas.microsoft.com/office/drawing/2014/main" id="{00000000-0008-0000-1100-00004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99" name="Line 5988">
            <a:extLst>
              <a:ext uri="{FF2B5EF4-FFF2-40B4-BE49-F238E27FC236}">
                <a16:creationId xmlns:a16="http://schemas.microsoft.com/office/drawing/2014/main" id="{00000000-0008-0000-1100-00004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77" name="Group 5989">
          <a:extLst>
            <a:ext uri="{FF2B5EF4-FFF2-40B4-BE49-F238E27FC236}">
              <a16:creationId xmlns:a16="http://schemas.microsoft.com/office/drawing/2014/main" id="{00000000-0008-0000-1100-000085D44D00}"/>
            </a:ext>
          </a:extLst>
        </xdr:cNvPr>
        <xdr:cNvGrpSpPr>
          <a:grpSpLocks/>
        </xdr:cNvGrpSpPr>
      </xdr:nvGrpSpPr>
      <xdr:grpSpPr bwMode="auto">
        <a:xfrm>
          <a:off x="4700588" y="10096500"/>
          <a:ext cx="266700" cy="0"/>
          <a:chOff x="466" y="3952"/>
          <a:chExt cx="28" cy="16"/>
        </a:xfrm>
      </xdr:grpSpPr>
      <xdr:sp macro="" textlink="">
        <xdr:nvSpPr>
          <xdr:cNvPr id="5101896" name="Line 5990">
            <a:extLst>
              <a:ext uri="{FF2B5EF4-FFF2-40B4-BE49-F238E27FC236}">
                <a16:creationId xmlns:a16="http://schemas.microsoft.com/office/drawing/2014/main" id="{00000000-0008-0000-1100-00004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97" name="Line 5991">
            <a:extLst>
              <a:ext uri="{FF2B5EF4-FFF2-40B4-BE49-F238E27FC236}">
                <a16:creationId xmlns:a16="http://schemas.microsoft.com/office/drawing/2014/main" id="{00000000-0008-0000-1100-00004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678" name="Group 5992">
          <a:extLst>
            <a:ext uri="{FF2B5EF4-FFF2-40B4-BE49-F238E27FC236}">
              <a16:creationId xmlns:a16="http://schemas.microsoft.com/office/drawing/2014/main" id="{00000000-0008-0000-1100-000086D44D00}"/>
            </a:ext>
          </a:extLst>
        </xdr:cNvPr>
        <xdr:cNvGrpSpPr>
          <a:grpSpLocks/>
        </xdr:cNvGrpSpPr>
      </xdr:nvGrpSpPr>
      <xdr:grpSpPr bwMode="auto">
        <a:xfrm>
          <a:off x="5486400" y="10096500"/>
          <a:ext cx="266700" cy="0"/>
          <a:chOff x="466" y="3952"/>
          <a:chExt cx="28" cy="16"/>
        </a:xfrm>
      </xdr:grpSpPr>
      <xdr:sp macro="" textlink="">
        <xdr:nvSpPr>
          <xdr:cNvPr id="5101894" name="Line 5993">
            <a:extLst>
              <a:ext uri="{FF2B5EF4-FFF2-40B4-BE49-F238E27FC236}">
                <a16:creationId xmlns:a16="http://schemas.microsoft.com/office/drawing/2014/main" id="{00000000-0008-0000-1100-00004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95" name="Line 5994">
            <a:extLst>
              <a:ext uri="{FF2B5EF4-FFF2-40B4-BE49-F238E27FC236}">
                <a16:creationId xmlns:a16="http://schemas.microsoft.com/office/drawing/2014/main" id="{00000000-0008-0000-1100-00004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679" name="Group 5995">
          <a:extLst>
            <a:ext uri="{FF2B5EF4-FFF2-40B4-BE49-F238E27FC236}">
              <a16:creationId xmlns:a16="http://schemas.microsoft.com/office/drawing/2014/main" id="{00000000-0008-0000-1100-000087D44D00}"/>
            </a:ext>
          </a:extLst>
        </xdr:cNvPr>
        <xdr:cNvGrpSpPr>
          <a:grpSpLocks/>
        </xdr:cNvGrpSpPr>
      </xdr:nvGrpSpPr>
      <xdr:grpSpPr bwMode="auto">
        <a:xfrm>
          <a:off x="5486400" y="10096500"/>
          <a:ext cx="266700" cy="0"/>
          <a:chOff x="466" y="3952"/>
          <a:chExt cx="28" cy="16"/>
        </a:xfrm>
      </xdr:grpSpPr>
      <xdr:sp macro="" textlink="">
        <xdr:nvSpPr>
          <xdr:cNvPr id="5101892" name="Line 5996">
            <a:extLst>
              <a:ext uri="{FF2B5EF4-FFF2-40B4-BE49-F238E27FC236}">
                <a16:creationId xmlns:a16="http://schemas.microsoft.com/office/drawing/2014/main" id="{00000000-0008-0000-1100-00004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93" name="Line 5997">
            <a:extLst>
              <a:ext uri="{FF2B5EF4-FFF2-40B4-BE49-F238E27FC236}">
                <a16:creationId xmlns:a16="http://schemas.microsoft.com/office/drawing/2014/main" id="{00000000-0008-0000-1100-00004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680" name="Group 5998">
          <a:extLst>
            <a:ext uri="{FF2B5EF4-FFF2-40B4-BE49-F238E27FC236}">
              <a16:creationId xmlns:a16="http://schemas.microsoft.com/office/drawing/2014/main" id="{00000000-0008-0000-1100-000088D44D00}"/>
            </a:ext>
          </a:extLst>
        </xdr:cNvPr>
        <xdr:cNvGrpSpPr>
          <a:grpSpLocks/>
        </xdr:cNvGrpSpPr>
      </xdr:nvGrpSpPr>
      <xdr:grpSpPr bwMode="auto">
        <a:xfrm>
          <a:off x="5486400" y="10096500"/>
          <a:ext cx="266700" cy="0"/>
          <a:chOff x="466" y="3952"/>
          <a:chExt cx="28" cy="16"/>
        </a:xfrm>
      </xdr:grpSpPr>
      <xdr:sp macro="" textlink="">
        <xdr:nvSpPr>
          <xdr:cNvPr id="5101890" name="Line 5999">
            <a:extLst>
              <a:ext uri="{FF2B5EF4-FFF2-40B4-BE49-F238E27FC236}">
                <a16:creationId xmlns:a16="http://schemas.microsoft.com/office/drawing/2014/main" id="{00000000-0008-0000-1100-00004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91" name="Line 6000">
            <a:extLst>
              <a:ext uri="{FF2B5EF4-FFF2-40B4-BE49-F238E27FC236}">
                <a16:creationId xmlns:a16="http://schemas.microsoft.com/office/drawing/2014/main" id="{00000000-0008-0000-1100-00004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681" name="Group 6001">
          <a:extLst>
            <a:ext uri="{FF2B5EF4-FFF2-40B4-BE49-F238E27FC236}">
              <a16:creationId xmlns:a16="http://schemas.microsoft.com/office/drawing/2014/main" id="{00000000-0008-0000-1100-000089D44D00}"/>
            </a:ext>
          </a:extLst>
        </xdr:cNvPr>
        <xdr:cNvGrpSpPr>
          <a:grpSpLocks/>
        </xdr:cNvGrpSpPr>
      </xdr:nvGrpSpPr>
      <xdr:grpSpPr bwMode="auto">
        <a:xfrm>
          <a:off x="5486400" y="10096500"/>
          <a:ext cx="266700" cy="0"/>
          <a:chOff x="466" y="3952"/>
          <a:chExt cx="28" cy="16"/>
        </a:xfrm>
      </xdr:grpSpPr>
      <xdr:sp macro="" textlink="">
        <xdr:nvSpPr>
          <xdr:cNvPr id="5101888" name="Line 6002">
            <a:extLst>
              <a:ext uri="{FF2B5EF4-FFF2-40B4-BE49-F238E27FC236}">
                <a16:creationId xmlns:a16="http://schemas.microsoft.com/office/drawing/2014/main" id="{00000000-0008-0000-1100-00004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89" name="Line 6003">
            <a:extLst>
              <a:ext uri="{FF2B5EF4-FFF2-40B4-BE49-F238E27FC236}">
                <a16:creationId xmlns:a16="http://schemas.microsoft.com/office/drawing/2014/main" id="{00000000-0008-0000-1100-00004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682" name="Group 6004">
          <a:extLst>
            <a:ext uri="{FF2B5EF4-FFF2-40B4-BE49-F238E27FC236}">
              <a16:creationId xmlns:a16="http://schemas.microsoft.com/office/drawing/2014/main" id="{00000000-0008-0000-1100-00008AD44D00}"/>
            </a:ext>
          </a:extLst>
        </xdr:cNvPr>
        <xdr:cNvGrpSpPr>
          <a:grpSpLocks/>
        </xdr:cNvGrpSpPr>
      </xdr:nvGrpSpPr>
      <xdr:grpSpPr bwMode="auto">
        <a:xfrm>
          <a:off x="5486400" y="10096500"/>
          <a:ext cx="266700" cy="0"/>
          <a:chOff x="466" y="3952"/>
          <a:chExt cx="28" cy="16"/>
        </a:xfrm>
      </xdr:grpSpPr>
      <xdr:sp macro="" textlink="">
        <xdr:nvSpPr>
          <xdr:cNvPr id="5101886" name="Line 6005">
            <a:extLst>
              <a:ext uri="{FF2B5EF4-FFF2-40B4-BE49-F238E27FC236}">
                <a16:creationId xmlns:a16="http://schemas.microsoft.com/office/drawing/2014/main" id="{00000000-0008-0000-1100-00003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87" name="Line 6006">
            <a:extLst>
              <a:ext uri="{FF2B5EF4-FFF2-40B4-BE49-F238E27FC236}">
                <a16:creationId xmlns:a16="http://schemas.microsoft.com/office/drawing/2014/main" id="{00000000-0008-0000-1100-00003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83" name="Group 6007">
          <a:extLst>
            <a:ext uri="{FF2B5EF4-FFF2-40B4-BE49-F238E27FC236}">
              <a16:creationId xmlns:a16="http://schemas.microsoft.com/office/drawing/2014/main" id="{00000000-0008-0000-1100-00008BD44D00}"/>
            </a:ext>
          </a:extLst>
        </xdr:cNvPr>
        <xdr:cNvGrpSpPr>
          <a:grpSpLocks/>
        </xdr:cNvGrpSpPr>
      </xdr:nvGrpSpPr>
      <xdr:grpSpPr bwMode="auto">
        <a:xfrm>
          <a:off x="4117181" y="10096500"/>
          <a:ext cx="228600" cy="0"/>
          <a:chOff x="466" y="3952"/>
          <a:chExt cx="28" cy="16"/>
        </a:xfrm>
      </xdr:grpSpPr>
      <xdr:sp macro="" textlink="">
        <xdr:nvSpPr>
          <xdr:cNvPr id="5101884" name="Line 6008">
            <a:extLst>
              <a:ext uri="{FF2B5EF4-FFF2-40B4-BE49-F238E27FC236}">
                <a16:creationId xmlns:a16="http://schemas.microsoft.com/office/drawing/2014/main" id="{00000000-0008-0000-1100-00003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85" name="Line 6009">
            <a:extLst>
              <a:ext uri="{FF2B5EF4-FFF2-40B4-BE49-F238E27FC236}">
                <a16:creationId xmlns:a16="http://schemas.microsoft.com/office/drawing/2014/main" id="{00000000-0008-0000-1100-00003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84" name="Group 6010">
          <a:extLst>
            <a:ext uri="{FF2B5EF4-FFF2-40B4-BE49-F238E27FC236}">
              <a16:creationId xmlns:a16="http://schemas.microsoft.com/office/drawing/2014/main" id="{00000000-0008-0000-1100-00008CD44D00}"/>
            </a:ext>
          </a:extLst>
        </xdr:cNvPr>
        <xdr:cNvGrpSpPr>
          <a:grpSpLocks/>
        </xdr:cNvGrpSpPr>
      </xdr:nvGrpSpPr>
      <xdr:grpSpPr bwMode="auto">
        <a:xfrm>
          <a:off x="4700588" y="10096500"/>
          <a:ext cx="266700" cy="0"/>
          <a:chOff x="466" y="3952"/>
          <a:chExt cx="28" cy="16"/>
        </a:xfrm>
      </xdr:grpSpPr>
      <xdr:sp macro="" textlink="">
        <xdr:nvSpPr>
          <xdr:cNvPr id="5101882" name="Line 6011">
            <a:extLst>
              <a:ext uri="{FF2B5EF4-FFF2-40B4-BE49-F238E27FC236}">
                <a16:creationId xmlns:a16="http://schemas.microsoft.com/office/drawing/2014/main" id="{00000000-0008-0000-1100-00003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83" name="Line 6012">
            <a:extLst>
              <a:ext uri="{FF2B5EF4-FFF2-40B4-BE49-F238E27FC236}">
                <a16:creationId xmlns:a16="http://schemas.microsoft.com/office/drawing/2014/main" id="{00000000-0008-0000-1100-00003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85" name="Group 6013">
          <a:extLst>
            <a:ext uri="{FF2B5EF4-FFF2-40B4-BE49-F238E27FC236}">
              <a16:creationId xmlns:a16="http://schemas.microsoft.com/office/drawing/2014/main" id="{00000000-0008-0000-1100-00008DD44D00}"/>
            </a:ext>
          </a:extLst>
        </xdr:cNvPr>
        <xdr:cNvGrpSpPr>
          <a:grpSpLocks/>
        </xdr:cNvGrpSpPr>
      </xdr:nvGrpSpPr>
      <xdr:grpSpPr bwMode="auto">
        <a:xfrm>
          <a:off x="4117181" y="10096500"/>
          <a:ext cx="228600" cy="0"/>
          <a:chOff x="466" y="3952"/>
          <a:chExt cx="28" cy="16"/>
        </a:xfrm>
      </xdr:grpSpPr>
      <xdr:sp macro="" textlink="">
        <xdr:nvSpPr>
          <xdr:cNvPr id="5101880" name="Line 6014">
            <a:extLst>
              <a:ext uri="{FF2B5EF4-FFF2-40B4-BE49-F238E27FC236}">
                <a16:creationId xmlns:a16="http://schemas.microsoft.com/office/drawing/2014/main" id="{00000000-0008-0000-1100-00003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81" name="Line 6015">
            <a:extLst>
              <a:ext uri="{FF2B5EF4-FFF2-40B4-BE49-F238E27FC236}">
                <a16:creationId xmlns:a16="http://schemas.microsoft.com/office/drawing/2014/main" id="{00000000-0008-0000-1100-00003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86" name="Group 6016">
          <a:extLst>
            <a:ext uri="{FF2B5EF4-FFF2-40B4-BE49-F238E27FC236}">
              <a16:creationId xmlns:a16="http://schemas.microsoft.com/office/drawing/2014/main" id="{00000000-0008-0000-1100-00008ED44D00}"/>
            </a:ext>
          </a:extLst>
        </xdr:cNvPr>
        <xdr:cNvGrpSpPr>
          <a:grpSpLocks/>
        </xdr:cNvGrpSpPr>
      </xdr:nvGrpSpPr>
      <xdr:grpSpPr bwMode="auto">
        <a:xfrm>
          <a:off x="4700588" y="10096500"/>
          <a:ext cx="266700" cy="0"/>
          <a:chOff x="466" y="3952"/>
          <a:chExt cx="28" cy="16"/>
        </a:xfrm>
      </xdr:grpSpPr>
      <xdr:sp macro="" textlink="">
        <xdr:nvSpPr>
          <xdr:cNvPr id="5101878" name="Line 6017">
            <a:extLst>
              <a:ext uri="{FF2B5EF4-FFF2-40B4-BE49-F238E27FC236}">
                <a16:creationId xmlns:a16="http://schemas.microsoft.com/office/drawing/2014/main" id="{00000000-0008-0000-1100-00003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79" name="Line 6018">
            <a:extLst>
              <a:ext uri="{FF2B5EF4-FFF2-40B4-BE49-F238E27FC236}">
                <a16:creationId xmlns:a16="http://schemas.microsoft.com/office/drawing/2014/main" id="{00000000-0008-0000-1100-00003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87" name="Group 6019">
          <a:extLst>
            <a:ext uri="{FF2B5EF4-FFF2-40B4-BE49-F238E27FC236}">
              <a16:creationId xmlns:a16="http://schemas.microsoft.com/office/drawing/2014/main" id="{00000000-0008-0000-1100-00008FD44D00}"/>
            </a:ext>
          </a:extLst>
        </xdr:cNvPr>
        <xdr:cNvGrpSpPr>
          <a:grpSpLocks/>
        </xdr:cNvGrpSpPr>
      </xdr:nvGrpSpPr>
      <xdr:grpSpPr bwMode="auto">
        <a:xfrm>
          <a:off x="4117181" y="10096500"/>
          <a:ext cx="228600" cy="0"/>
          <a:chOff x="466" y="3952"/>
          <a:chExt cx="28" cy="16"/>
        </a:xfrm>
      </xdr:grpSpPr>
      <xdr:sp macro="" textlink="">
        <xdr:nvSpPr>
          <xdr:cNvPr id="5101876" name="Line 6020">
            <a:extLst>
              <a:ext uri="{FF2B5EF4-FFF2-40B4-BE49-F238E27FC236}">
                <a16:creationId xmlns:a16="http://schemas.microsoft.com/office/drawing/2014/main" id="{00000000-0008-0000-1100-00003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77" name="Line 6021">
            <a:extLst>
              <a:ext uri="{FF2B5EF4-FFF2-40B4-BE49-F238E27FC236}">
                <a16:creationId xmlns:a16="http://schemas.microsoft.com/office/drawing/2014/main" id="{00000000-0008-0000-1100-00003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88" name="Group 6022">
          <a:extLst>
            <a:ext uri="{FF2B5EF4-FFF2-40B4-BE49-F238E27FC236}">
              <a16:creationId xmlns:a16="http://schemas.microsoft.com/office/drawing/2014/main" id="{00000000-0008-0000-1100-000090D44D00}"/>
            </a:ext>
          </a:extLst>
        </xdr:cNvPr>
        <xdr:cNvGrpSpPr>
          <a:grpSpLocks/>
        </xdr:cNvGrpSpPr>
      </xdr:nvGrpSpPr>
      <xdr:grpSpPr bwMode="auto">
        <a:xfrm>
          <a:off x="4700588" y="10096500"/>
          <a:ext cx="266700" cy="0"/>
          <a:chOff x="466" y="3952"/>
          <a:chExt cx="28" cy="16"/>
        </a:xfrm>
      </xdr:grpSpPr>
      <xdr:sp macro="" textlink="">
        <xdr:nvSpPr>
          <xdr:cNvPr id="5101874" name="Line 6023">
            <a:extLst>
              <a:ext uri="{FF2B5EF4-FFF2-40B4-BE49-F238E27FC236}">
                <a16:creationId xmlns:a16="http://schemas.microsoft.com/office/drawing/2014/main" id="{00000000-0008-0000-1100-00003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75" name="Line 6024">
            <a:extLst>
              <a:ext uri="{FF2B5EF4-FFF2-40B4-BE49-F238E27FC236}">
                <a16:creationId xmlns:a16="http://schemas.microsoft.com/office/drawing/2014/main" id="{00000000-0008-0000-1100-00003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89" name="Group 6025">
          <a:extLst>
            <a:ext uri="{FF2B5EF4-FFF2-40B4-BE49-F238E27FC236}">
              <a16:creationId xmlns:a16="http://schemas.microsoft.com/office/drawing/2014/main" id="{00000000-0008-0000-1100-000091D44D00}"/>
            </a:ext>
          </a:extLst>
        </xdr:cNvPr>
        <xdr:cNvGrpSpPr>
          <a:grpSpLocks/>
        </xdr:cNvGrpSpPr>
      </xdr:nvGrpSpPr>
      <xdr:grpSpPr bwMode="auto">
        <a:xfrm>
          <a:off x="4117181" y="10096500"/>
          <a:ext cx="228600" cy="0"/>
          <a:chOff x="466" y="3952"/>
          <a:chExt cx="28" cy="16"/>
        </a:xfrm>
      </xdr:grpSpPr>
      <xdr:sp macro="" textlink="">
        <xdr:nvSpPr>
          <xdr:cNvPr id="5101872" name="Line 6026">
            <a:extLst>
              <a:ext uri="{FF2B5EF4-FFF2-40B4-BE49-F238E27FC236}">
                <a16:creationId xmlns:a16="http://schemas.microsoft.com/office/drawing/2014/main" id="{00000000-0008-0000-1100-00003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73" name="Line 6027">
            <a:extLst>
              <a:ext uri="{FF2B5EF4-FFF2-40B4-BE49-F238E27FC236}">
                <a16:creationId xmlns:a16="http://schemas.microsoft.com/office/drawing/2014/main" id="{00000000-0008-0000-1100-00003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90" name="Group 6028">
          <a:extLst>
            <a:ext uri="{FF2B5EF4-FFF2-40B4-BE49-F238E27FC236}">
              <a16:creationId xmlns:a16="http://schemas.microsoft.com/office/drawing/2014/main" id="{00000000-0008-0000-1100-000092D44D00}"/>
            </a:ext>
          </a:extLst>
        </xdr:cNvPr>
        <xdr:cNvGrpSpPr>
          <a:grpSpLocks/>
        </xdr:cNvGrpSpPr>
      </xdr:nvGrpSpPr>
      <xdr:grpSpPr bwMode="auto">
        <a:xfrm>
          <a:off x="4700588" y="10096500"/>
          <a:ext cx="266700" cy="0"/>
          <a:chOff x="466" y="3952"/>
          <a:chExt cx="28" cy="16"/>
        </a:xfrm>
      </xdr:grpSpPr>
      <xdr:sp macro="" textlink="">
        <xdr:nvSpPr>
          <xdr:cNvPr id="5101870" name="Line 6029">
            <a:extLst>
              <a:ext uri="{FF2B5EF4-FFF2-40B4-BE49-F238E27FC236}">
                <a16:creationId xmlns:a16="http://schemas.microsoft.com/office/drawing/2014/main" id="{00000000-0008-0000-1100-00002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71" name="Line 6030">
            <a:extLst>
              <a:ext uri="{FF2B5EF4-FFF2-40B4-BE49-F238E27FC236}">
                <a16:creationId xmlns:a16="http://schemas.microsoft.com/office/drawing/2014/main" id="{00000000-0008-0000-1100-00002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91" name="Group 6031">
          <a:extLst>
            <a:ext uri="{FF2B5EF4-FFF2-40B4-BE49-F238E27FC236}">
              <a16:creationId xmlns:a16="http://schemas.microsoft.com/office/drawing/2014/main" id="{00000000-0008-0000-1100-000093D44D00}"/>
            </a:ext>
          </a:extLst>
        </xdr:cNvPr>
        <xdr:cNvGrpSpPr>
          <a:grpSpLocks/>
        </xdr:cNvGrpSpPr>
      </xdr:nvGrpSpPr>
      <xdr:grpSpPr bwMode="auto">
        <a:xfrm>
          <a:off x="4117181" y="10096500"/>
          <a:ext cx="228600" cy="0"/>
          <a:chOff x="466" y="3952"/>
          <a:chExt cx="28" cy="16"/>
        </a:xfrm>
      </xdr:grpSpPr>
      <xdr:sp macro="" textlink="">
        <xdr:nvSpPr>
          <xdr:cNvPr id="5101868" name="Line 6032">
            <a:extLst>
              <a:ext uri="{FF2B5EF4-FFF2-40B4-BE49-F238E27FC236}">
                <a16:creationId xmlns:a16="http://schemas.microsoft.com/office/drawing/2014/main" id="{00000000-0008-0000-1100-00002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69" name="Line 6033">
            <a:extLst>
              <a:ext uri="{FF2B5EF4-FFF2-40B4-BE49-F238E27FC236}">
                <a16:creationId xmlns:a16="http://schemas.microsoft.com/office/drawing/2014/main" id="{00000000-0008-0000-1100-00002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92" name="Group 6034">
          <a:extLst>
            <a:ext uri="{FF2B5EF4-FFF2-40B4-BE49-F238E27FC236}">
              <a16:creationId xmlns:a16="http://schemas.microsoft.com/office/drawing/2014/main" id="{00000000-0008-0000-1100-000094D44D00}"/>
            </a:ext>
          </a:extLst>
        </xdr:cNvPr>
        <xdr:cNvGrpSpPr>
          <a:grpSpLocks/>
        </xdr:cNvGrpSpPr>
      </xdr:nvGrpSpPr>
      <xdr:grpSpPr bwMode="auto">
        <a:xfrm>
          <a:off x="4117181" y="10096500"/>
          <a:ext cx="228600" cy="0"/>
          <a:chOff x="466" y="3952"/>
          <a:chExt cx="28" cy="16"/>
        </a:xfrm>
      </xdr:grpSpPr>
      <xdr:sp macro="" textlink="">
        <xdr:nvSpPr>
          <xdr:cNvPr id="5101866" name="Line 6035">
            <a:extLst>
              <a:ext uri="{FF2B5EF4-FFF2-40B4-BE49-F238E27FC236}">
                <a16:creationId xmlns:a16="http://schemas.microsoft.com/office/drawing/2014/main" id="{00000000-0008-0000-1100-00002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67" name="Line 6036">
            <a:extLst>
              <a:ext uri="{FF2B5EF4-FFF2-40B4-BE49-F238E27FC236}">
                <a16:creationId xmlns:a16="http://schemas.microsoft.com/office/drawing/2014/main" id="{00000000-0008-0000-1100-00002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93" name="Group 6037">
          <a:extLst>
            <a:ext uri="{FF2B5EF4-FFF2-40B4-BE49-F238E27FC236}">
              <a16:creationId xmlns:a16="http://schemas.microsoft.com/office/drawing/2014/main" id="{00000000-0008-0000-1100-000095D44D00}"/>
            </a:ext>
          </a:extLst>
        </xdr:cNvPr>
        <xdr:cNvGrpSpPr>
          <a:grpSpLocks/>
        </xdr:cNvGrpSpPr>
      </xdr:nvGrpSpPr>
      <xdr:grpSpPr bwMode="auto">
        <a:xfrm>
          <a:off x="4117181" y="10096500"/>
          <a:ext cx="228600" cy="0"/>
          <a:chOff x="466" y="3952"/>
          <a:chExt cx="28" cy="16"/>
        </a:xfrm>
      </xdr:grpSpPr>
      <xdr:sp macro="" textlink="">
        <xdr:nvSpPr>
          <xdr:cNvPr id="5101864" name="Line 6038">
            <a:extLst>
              <a:ext uri="{FF2B5EF4-FFF2-40B4-BE49-F238E27FC236}">
                <a16:creationId xmlns:a16="http://schemas.microsoft.com/office/drawing/2014/main" id="{00000000-0008-0000-1100-00002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65" name="Line 6039">
            <a:extLst>
              <a:ext uri="{FF2B5EF4-FFF2-40B4-BE49-F238E27FC236}">
                <a16:creationId xmlns:a16="http://schemas.microsoft.com/office/drawing/2014/main" id="{00000000-0008-0000-1100-00002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94" name="Group 6040">
          <a:extLst>
            <a:ext uri="{FF2B5EF4-FFF2-40B4-BE49-F238E27FC236}">
              <a16:creationId xmlns:a16="http://schemas.microsoft.com/office/drawing/2014/main" id="{00000000-0008-0000-1100-000096D44D00}"/>
            </a:ext>
          </a:extLst>
        </xdr:cNvPr>
        <xdr:cNvGrpSpPr>
          <a:grpSpLocks/>
        </xdr:cNvGrpSpPr>
      </xdr:nvGrpSpPr>
      <xdr:grpSpPr bwMode="auto">
        <a:xfrm>
          <a:off x="4117181" y="10096500"/>
          <a:ext cx="228600" cy="0"/>
          <a:chOff x="466" y="3952"/>
          <a:chExt cx="28" cy="16"/>
        </a:xfrm>
      </xdr:grpSpPr>
      <xdr:sp macro="" textlink="">
        <xdr:nvSpPr>
          <xdr:cNvPr id="5101862" name="Line 6041">
            <a:extLst>
              <a:ext uri="{FF2B5EF4-FFF2-40B4-BE49-F238E27FC236}">
                <a16:creationId xmlns:a16="http://schemas.microsoft.com/office/drawing/2014/main" id="{00000000-0008-0000-1100-00002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63" name="Line 6042">
            <a:extLst>
              <a:ext uri="{FF2B5EF4-FFF2-40B4-BE49-F238E27FC236}">
                <a16:creationId xmlns:a16="http://schemas.microsoft.com/office/drawing/2014/main" id="{00000000-0008-0000-1100-00002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95" name="Group 6043">
          <a:extLst>
            <a:ext uri="{FF2B5EF4-FFF2-40B4-BE49-F238E27FC236}">
              <a16:creationId xmlns:a16="http://schemas.microsoft.com/office/drawing/2014/main" id="{00000000-0008-0000-1100-000097D44D00}"/>
            </a:ext>
          </a:extLst>
        </xdr:cNvPr>
        <xdr:cNvGrpSpPr>
          <a:grpSpLocks/>
        </xdr:cNvGrpSpPr>
      </xdr:nvGrpSpPr>
      <xdr:grpSpPr bwMode="auto">
        <a:xfrm>
          <a:off x="4117181" y="10096500"/>
          <a:ext cx="228600" cy="0"/>
          <a:chOff x="466" y="3952"/>
          <a:chExt cx="28" cy="16"/>
        </a:xfrm>
      </xdr:grpSpPr>
      <xdr:sp macro="" textlink="">
        <xdr:nvSpPr>
          <xdr:cNvPr id="5101860" name="Line 6044">
            <a:extLst>
              <a:ext uri="{FF2B5EF4-FFF2-40B4-BE49-F238E27FC236}">
                <a16:creationId xmlns:a16="http://schemas.microsoft.com/office/drawing/2014/main" id="{00000000-0008-0000-1100-00002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61" name="Line 6045">
            <a:extLst>
              <a:ext uri="{FF2B5EF4-FFF2-40B4-BE49-F238E27FC236}">
                <a16:creationId xmlns:a16="http://schemas.microsoft.com/office/drawing/2014/main" id="{00000000-0008-0000-1100-00002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96" name="Group 6046">
          <a:extLst>
            <a:ext uri="{FF2B5EF4-FFF2-40B4-BE49-F238E27FC236}">
              <a16:creationId xmlns:a16="http://schemas.microsoft.com/office/drawing/2014/main" id="{00000000-0008-0000-1100-000098D44D00}"/>
            </a:ext>
          </a:extLst>
        </xdr:cNvPr>
        <xdr:cNvGrpSpPr>
          <a:grpSpLocks/>
        </xdr:cNvGrpSpPr>
      </xdr:nvGrpSpPr>
      <xdr:grpSpPr bwMode="auto">
        <a:xfrm>
          <a:off x="4700588" y="10096500"/>
          <a:ext cx="266700" cy="0"/>
          <a:chOff x="466" y="3952"/>
          <a:chExt cx="28" cy="16"/>
        </a:xfrm>
      </xdr:grpSpPr>
      <xdr:sp macro="" textlink="">
        <xdr:nvSpPr>
          <xdr:cNvPr id="5101858" name="Line 6047">
            <a:extLst>
              <a:ext uri="{FF2B5EF4-FFF2-40B4-BE49-F238E27FC236}">
                <a16:creationId xmlns:a16="http://schemas.microsoft.com/office/drawing/2014/main" id="{00000000-0008-0000-1100-00002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59" name="Line 6048">
            <a:extLst>
              <a:ext uri="{FF2B5EF4-FFF2-40B4-BE49-F238E27FC236}">
                <a16:creationId xmlns:a16="http://schemas.microsoft.com/office/drawing/2014/main" id="{00000000-0008-0000-1100-00002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97" name="Group 6049">
          <a:extLst>
            <a:ext uri="{FF2B5EF4-FFF2-40B4-BE49-F238E27FC236}">
              <a16:creationId xmlns:a16="http://schemas.microsoft.com/office/drawing/2014/main" id="{00000000-0008-0000-1100-000099D44D00}"/>
            </a:ext>
          </a:extLst>
        </xdr:cNvPr>
        <xdr:cNvGrpSpPr>
          <a:grpSpLocks/>
        </xdr:cNvGrpSpPr>
      </xdr:nvGrpSpPr>
      <xdr:grpSpPr bwMode="auto">
        <a:xfrm>
          <a:off x="4700588" y="10096500"/>
          <a:ext cx="266700" cy="0"/>
          <a:chOff x="466" y="3952"/>
          <a:chExt cx="28" cy="16"/>
        </a:xfrm>
      </xdr:grpSpPr>
      <xdr:sp macro="" textlink="">
        <xdr:nvSpPr>
          <xdr:cNvPr id="5101856" name="Line 6050">
            <a:extLst>
              <a:ext uri="{FF2B5EF4-FFF2-40B4-BE49-F238E27FC236}">
                <a16:creationId xmlns:a16="http://schemas.microsoft.com/office/drawing/2014/main" id="{00000000-0008-0000-1100-00002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57" name="Line 6051">
            <a:extLst>
              <a:ext uri="{FF2B5EF4-FFF2-40B4-BE49-F238E27FC236}">
                <a16:creationId xmlns:a16="http://schemas.microsoft.com/office/drawing/2014/main" id="{00000000-0008-0000-1100-00002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98" name="Group 6052">
          <a:extLst>
            <a:ext uri="{FF2B5EF4-FFF2-40B4-BE49-F238E27FC236}">
              <a16:creationId xmlns:a16="http://schemas.microsoft.com/office/drawing/2014/main" id="{00000000-0008-0000-1100-00009AD44D00}"/>
            </a:ext>
          </a:extLst>
        </xdr:cNvPr>
        <xdr:cNvGrpSpPr>
          <a:grpSpLocks/>
        </xdr:cNvGrpSpPr>
      </xdr:nvGrpSpPr>
      <xdr:grpSpPr bwMode="auto">
        <a:xfrm>
          <a:off x="4700588" y="10096500"/>
          <a:ext cx="266700" cy="0"/>
          <a:chOff x="466" y="3952"/>
          <a:chExt cx="28" cy="16"/>
        </a:xfrm>
      </xdr:grpSpPr>
      <xdr:sp macro="" textlink="">
        <xdr:nvSpPr>
          <xdr:cNvPr id="5101854" name="Line 6053">
            <a:extLst>
              <a:ext uri="{FF2B5EF4-FFF2-40B4-BE49-F238E27FC236}">
                <a16:creationId xmlns:a16="http://schemas.microsoft.com/office/drawing/2014/main" id="{00000000-0008-0000-1100-00001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55" name="Line 6054">
            <a:extLst>
              <a:ext uri="{FF2B5EF4-FFF2-40B4-BE49-F238E27FC236}">
                <a16:creationId xmlns:a16="http://schemas.microsoft.com/office/drawing/2014/main" id="{00000000-0008-0000-1100-00001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99" name="Group 6055">
          <a:extLst>
            <a:ext uri="{FF2B5EF4-FFF2-40B4-BE49-F238E27FC236}">
              <a16:creationId xmlns:a16="http://schemas.microsoft.com/office/drawing/2014/main" id="{00000000-0008-0000-1100-00009BD44D00}"/>
            </a:ext>
          </a:extLst>
        </xdr:cNvPr>
        <xdr:cNvGrpSpPr>
          <a:grpSpLocks/>
        </xdr:cNvGrpSpPr>
      </xdr:nvGrpSpPr>
      <xdr:grpSpPr bwMode="auto">
        <a:xfrm>
          <a:off x="4700588" y="10096500"/>
          <a:ext cx="266700" cy="0"/>
          <a:chOff x="466" y="3952"/>
          <a:chExt cx="28" cy="16"/>
        </a:xfrm>
      </xdr:grpSpPr>
      <xdr:sp macro="" textlink="">
        <xdr:nvSpPr>
          <xdr:cNvPr id="5101852" name="Line 6056">
            <a:extLst>
              <a:ext uri="{FF2B5EF4-FFF2-40B4-BE49-F238E27FC236}">
                <a16:creationId xmlns:a16="http://schemas.microsoft.com/office/drawing/2014/main" id="{00000000-0008-0000-1100-00001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53" name="Line 6057">
            <a:extLst>
              <a:ext uri="{FF2B5EF4-FFF2-40B4-BE49-F238E27FC236}">
                <a16:creationId xmlns:a16="http://schemas.microsoft.com/office/drawing/2014/main" id="{00000000-0008-0000-1100-00001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00" name="Group 6058">
          <a:extLst>
            <a:ext uri="{FF2B5EF4-FFF2-40B4-BE49-F238E27FC236}">
              <a16:creationId xmlns:a16="http://schemas.microsoft.com/office/drawing/2014/main" id="{00000000-0008-0000-1100-00009CD44D00}"/>
            </a:ext>
          </a:extLst>
        </xdr:cNvPr>
        <xdr:cNvGrpSpPr>
          <a:grpSpLocks/>
        </xdr:cNvGrpSpPr>
      </xdr:nvGrpSpPr>
      <xdr:grpSpPr bwMode="auto">
        <a:xfrm>
          <a:off x="4700588" y="10096500"/>
          <a:ext cx="266700" cy="0"/>
          <a:chOff x="466" y="3952"/>
          <a:chExt cx="28" cy="16"/>
        </a:xfrm>
      </xdr:grpSpPr>
      <xdr:sp macro="" textlink="">
        <xdr:nvSpPr>
          <xdr:cNvPr id="5101850" name="Line 6059">
            <a:extLst>
              <a:ext uri="{FF2B5EF4-FFF2-40B4-BE49-F238E27FC236}">
                <a16:creationId xmlns:a16="http://schemas.microsoft.com/office/drawing/2014/main" id="{00000000-0008-0000-1100-00001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51" name="Line 6060">
            <a:extLst>
              <a:ext uri="{FF2B5EF4-FFF2-40B4-BE49-F238E27FC236}">
                <a16:creationId xmlns:a16="http://schemas.microsoft.com/office/drawing/2014/main" id="{00000000-0008-0000-1100-00001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01" name="Group 6061">
          <a:extLst>
            <a:ext uri="{FF2B5EF4-FFF2-40B4-BE49-F238E27FC236}">
              <a16:creationId xmlns:a16="http://schemas.microsoft.com/office/drawing/2014/main" id="{00000000-0008-0000-1100-00009DD44D00}"/>
            </a:ext>
          </a:extLst>
        </xdr:cNvPr>
        <xdr:cNvGrpSpPr>
          <a:grpSpLocks/>
        </xdr:cNvGrpSpPr>
      </xdr:nvGrpSpPr>
      <xdr:grpSpPr bwMode="auto">
        <a:xfrm>
          <a:off x="4117181" y="10096500"/>
          <a:ext cx="228600" cy="0"/>
          <a:chOff x="466" y="3952"/>
          <a:chExt cx="28" cy="16"/>
        </a:xfrm>
      </xdr:grpSpPr>
      <xdr:sp macro="" textlink="">
        <xdr:nvSpPr>
          <xdr:cNvPr id="5101848" name="Line 6062">
            <a:extLst>
              <a:ext uri="{FF2B5EF4-FFF2-40B4-BE49-F238E27FC236}">
                <a16:creationId xmlns:a16="http://schemas.microsoft.com/office/drawing/2014/main" id="{00000000-0008-0000-1100-00001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49" name="Line 6063">
            <a:extLst>
              <a:ext uri="{FF2B5EF4-FFF2-40B4-BE49-F238E27FC236}">
                <a16:creationId xmlns:a16="http://schemas.microsoft.com/office/drawing/2014/main" id="{00000000-0008-0000-1100-00001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02" name="Group 6064">
          <a:extLst>
            <a:ext uri="{FF2B5EF4-FFF2-40B4-BE49-F238E27FC236}">
              <a16:creationId xmlns:a16="http://schemas.microsoft.com/office/drawing/2014/main" id="{00000000-0008-0000-1100-00009ED44D00}"/>
            </a:ext>
          </a:extLst>
        </xdr:cNvPr>
        <xdr:cNvGrpSpPr>
          <a:grpSpLocks/>
        </xdr:cNvGrpSpPr>
      </xdr:nvGrpSpPr>
      <xdr:grpSpPr bwMode="auto">
        <a:xfrm>
          <a:off x="4117181" y="10096500"/>
          <a:ext cx="228600" cy="0"/>
          <a:chOff x="466" y="3952"/>
          <a:chExt cx="28" cy="16"/>
        </a:xfrm>
      </xdr:grpSpPr>
      <xdr:sp macro="" textlink="">
        <xdr:nvSpPr>
          <xdr:cNvPr id="5101846" name="Line 6065">
            <a:extLst>
              <a:ext uri="{FF2B5EF4-FFF2-40B4-BE49-F238E27FC236}">
                <a16:creationId xmlns:a16="http://schemas.microsoft.com/office/drawing/2014/main" id="{00000000-0008-0000-1100-00001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47" name="Line 6066">
            <a:extLst>
              <a:ext uri="{FF2B5EF4-FFF2-40B4-BE49-F238E27FC236}">
                <a16:creationId xmlns:a16="http://schemas.microsoft.com/office/drawing/2014/main" id="{00000000-0008-0000-1100-00001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03" name="Group 6067">
          <a:extLst>
            <a:ext uri="{FF2B5EF4-FFF2-40B4-BE49-F238E27FC236}">
              <a16:creationId xmlns:a16="http://schemas.microsoft.com/office/drawing/2014/main" id="{00000000-0008-0000-1100-00009FD44D00}"/>
            </a:ext>
          </a:extLst>
        </xdr:cNvPr>
        <xdr:cNvGrpSpPr>
          <a:grpSpLocks/>
        </xdr:cNvGrpSpPr>
      </xdr:nvGrpSpPr>
      <xdr:grpSpPr bwMode="auto">
        <a:xfrm>
          <a:off x="4700588" y="10096500"/>
          <a:ext cx="266700" cy="0"/>
          <a:chOff x="466" y="3952"/>
          <a:chExt cx="28" cy="16"/>
        </a:xfrm>
      </xdr:grpSpPr>
      <xdr:sp macro="" textlink="">
        <xdr:nvSpPr>
          <xdr:cNvPr id="5101844" name="Line 6068">
            <a:extLst>
              <a:ext uri="{FF2B5EF4-FFF2-40B4-BE49-F238E27FC236}">
                <a16:creationId xmlns:a16="http://schemas.microsoft.com/office/drawing/2014/main" id="{00000000-0008-0000-1100-00001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45" name="Line 6069">
            <a:extLst>
              <a:ext uri="{FF2B5EF4-FFF2-40B4-BE49-F238E27FC236}">
                <a16:creationId xmlns:a16="http://schemas.microsoft.com/office/drawing/2014/main" id="{00000000-0008-0000-1100-00001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04" name="Group 6070">
          <a:extLst>
            <a:ext uri="{FF2B5EF4-FFF2-40B4-BE49-F238E27FC236}">
              <a16:creationId xmlns:a16="http://schemas.microsoft.com/office/drawing/2014/main" id="{00000000-0008-0000-1100-0000A0D44D00}"/>
            </a:ext>
          </a:extLst>
        </xdr:cNvPr>
        <xdr:cNvGrpSpPr>
          <a:grpSpLocks/>
        </xdr:cNvGrpSpPr>
      </xdr:nvGrpSpPr>
      <xdr:grpSpPr bwMode="auto">
        <a:xfrm>
          <a:off x="4700588" y="10096500"/>
          <a:ext cx="266700" cy="0"/>
          <a:chOff x="466" y="3952"/>
          <a:chExt cx="28" cy="16"/>
        </a:xfrm>
      </xdr:grpSpPr>
      <xdr:sp macro="" textlink="">
        <xdr:nvSpPr>
          <xdr:cNvPr id="5101842" name="Line 6071">
            <a:extLst>
              <a:ext uri="{FF2B5EF4-FFF2-40B4-BE49-F238E27FC236}">
                <a16:creationId xmlns:a16="http://schemas.microsoft.com/office/drawing/2014/main" id="{00000000-0008-0000-1100-00001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43" name="Line 6072">
            <a:extLst>
              <a:ext uri="{FF2B5EF4-FFF2-40B4-BE49-F238E27FC236}">
                <a16:creationId xmlns:a16="http://schemas.microsoft.com/office/drawing/2014/main" id="{00000000-0008-0000-1100-00001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05" name="Group 6073">
          <a:extLst>
            <a:ext uri="{FF2B5EF4-FFF2-40B4-BE49-F238E27FC236}">
              <a16:creationId xmlns:a16="http://schemas.microsoft.com/office/drawing/2014/main" id="{00000000-0008-0000-1100-0000A1D44D00}"/>
            </a:ext>
          </a:extLst>
        </xdr:cNvPr>
        <xdr:cNvGrpSpPr>
          <a:grpSpLocks/>
        </xdr:cNvGrpSpPr>
      </xdr:nvGrpSpPr>
      <xdr:grpSpPr bwMode="auto">
        <a:xfrm>
          <a:off x="4117181" y="10096500"/>
          <a:ext cx="240507" cy="0"/>
          <a:chOff x="466" y="3952"/>
          <a:chExt cx="28" cy="16"/>
        </a:xfrm>
      </xdr:grpSpPr>
      <xdr:sp macro="" textlink="">
        <xdr:nvSpPr>
          <xdr:cNvPr id="5101840" name="Line 6074">
            <a:extLst>
              <a:ext uri="{FF2B5EF4-FFF2-40B4-BE49-F238E27FC236}">
                <a16:creationId xmlns:a16="http://schemas.microsoft.com/office/drawing/2014/main" id="{00000000-0008-0000-1100-00001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41" name="Line 6075">
            <a:extLst>
              <a:ext uri="{FF2B5EF4-FFF2-40B4-BE49-F238E27FC236}">
                <a16:creationId xmlns:a16="http://schemas.microsoft.com/office/drawing/2014/main" id="{00000000-0008-0000-1100-00001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5100706" name="Group 6076">
          <a:extLst>
            <a:ext uri="{FF2B5EF4-FFF2-40B4-BE49-F238E27FC236}">
              <a16:creationId xmlns:a16="http://schemas.microsoft.com/office/drawing/2014/main" id="{00000000-0008-0000-1100-0000A2D44D00}"/>
            </a:ext>
          </a:extLst>
        </xdr:cNvPr>
        <xdr:cNvGrpSpPr>
          <a:grpSpLocks/>
        </xdr:cNvGrpSpPr>
      </xdr:nvGrpSpPr>
      <xdr:grpSpPr bwMode="auto">
        <a:xfrm>
          <a:off x="5486400" y="10096500"/>
          <a:ext cx="228600" cy="0"/>
          <a:chOff x="466" y="3952"/>
          <a:chExt cx="28" cy="16"/>
        </a:xfrm>
      </xdr:grpSpPr>
      <xdr:sp macro="" textlink="">
        <xdr:nvSpPr>
          <xdr:cNvPr id="5101838" name="Line 6077">
            <a:extLst>
              <a:ext uri="{FF2B5EF4-FFF2-40B4-BE49-F238E27FC236}">
                <a16:creationId xmlns:a16="http://schemas.microsoft.com/office/drawing/2014/main" id="{00000000-0008-0000-1100-00000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39" name="Line 6078">
            <a:extLst>
              <a:ext uri="{FF2B5EF4-FFF2-40B4-BE49-F238E27FC236}">
                <a16:creationId xmlns:a16="http://schemas.microsoft.com/office/drawing/2014/main" id="{00000000-0008-0000-1100-00000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07" name="Group 6079">
          <a:extLst>
            <a:ext uri="{FF2B5EF4-FFF2-40B4-BE49-F238E27FC236}">
              <a16:creationId xmlns:a16="http://schemas.microsoft.com/office/drawing/2014/main" id="{00000000-0008-0000-1100-0000A3D44D00}"/>
            </a:ext>
          </a:extLst>
        </xdr:cNvPr>
        <xdr:cNvGrpSpPr>
          <a:grpSpLocks/>
        </xdr:cNvGrpSpPr>
      </xdr:nvGrpSpPr>
      <xdr:grpSpPr bwMode="auto">
        <a:xfrm>
          <a:off x="4700588" y="10096500"/>
          <a:ext cx="266700" cy="0"/>
          <a:chOff x="466" y="3952"/>
          <a:chExt cx="28" cy="16"/>
        </a:xfrm>
      </xdr:grpSpPr>
      <xdr:sp macro="" textlink="">
        <xdr:nvSpPr>
          <xdr:cNvPr id="5101836" name="Line 6080">
            <a:extLst>
              <a:ext uri="{FF2B5EF4-FFF2-40B4-BE49-F238E27FC236}">
                <a16:creationId xmlns:a16="http://schemas.microsoft.com/office/drawing/2014/main" id="{00000000-0008-0000-1100-00000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37" name="Line 6081">
            <a:extLst>
              <a:ext uri="{FF2B5EF4-FFF2-40B4-BE49-F238E27FC236}">
                <a16:creationId xmlns:a16="http://schemas.microsoft.com/office/drawing/2014/main" id="{00000000-0008-0000-1100-00000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08" name="Group 6082">
          <a:extLst>
            <a:ext uri="{FF2B5EF4-FFF2-40B4-BE49-F238E27FC236}">
              <a16:creationId xmlns:a16="http://schemas.microsoft.com/office/drawing/2014/main" id="{00000000-0008-0000-1100-0000A4D44D00}"/>
            </a:ext>
          </a:extLst>
        </xdr:cNvPr>
        <xdr:cNvGrpSpPr>
          <a:grpSpLocks/>
        </xdr:cNvGrpSpPr>
      </xdr:nvGrpSpPr>
      <xdr:grpSpPr bwMode="auto">
        <a:xfrm>
          <a:off x="4700588" y="10096500"/>
          <a:ext cx="266700" cy="0"/>
          <a:chOff x="466" y="3952"/>
          <a:chExt cx="28" cy="16"/>
        </a:xfrm>
      </xdr:grpSpPr>
      <xdr:sp macro="" textlink="">
        <xdr:nvSpPr>
          <xdr:cNvPr id="5101834" name="Line 6083">
            <a:extLst>
              <a:ext uri="{FF2B5EF4-FFF2-40B4-BE49-F238E27FC236}">
                <a16:creationId xmlns:a16="http://schemas.microsoft.com/office/drawing/2014/main" id="{00000000-0008-0000-1100-00000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35" name="Line 6084">
            <a:extLst>
              <a:ext uri="{FF2B5EF4-FFF2-40B4-BE49-F238E27FC236}">
                <a16:creationId xmlns:a16="http://schemas.microsoft.com/office/drawing/2014/main" id="{00000000-0008-0000-1100-00000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09" name="Group 6085">
          <a:extLst>
            <a:ext uri="{FF2B5EF4-FFF2-40B4-BE49-F238E27FC236}">
              <a16:creationId xmlns:a16="http://schemas.microsoft.com/office/drawing/2014/main" id="{00000000-0008-0000-1100-0000A5D44D00}"/>
            </a:ext>
          </a:extLst>
        </xdr:cNvPr>
        <xdr:cNvGrpSpPr>
          <a:grpSpLocks/>
        </xdr:cNvGrpSpPr>
      </xdr:nvGrpSpPr>
      <xdr:grpSpPr bwMode="auto">
        <a:xfrm>
          <a:off x="4700588" y="10096500"/>
          <a:ext cx="266700" cy="0"/>
          <a:chOff x="466" y="3952"/>
          <a:chExt cx="28" cy="16"/>
        </a:xfrm>
      </xdr:grpSpPr>
      <xdr:sp macro="" textlink="">
        <xdr:nvSpPr>
          <xdr:cNvPr id="5101832" name="Line 6086">
            <a:extLst>
              <a:ext uri="{FF2B5EF4-FFF2-40B4-BE49-F238E27FC236}">
                <a16:creationId xmlns:a16="http://schemas.microsoft.com/office/drawing/2014/main" id="{00000000-0008-0000-1100-00000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33" name="Line 6087">
            <a:extLst>
              <a:ext uri="{FF2B5EF4-FFF2-40B4-BE49-F238E27FC236}">
                <a16:creationId xmlns:a16="http://schemas.microsoft.com/office/drawing/2014/main" id="{00000000-0008-0000-1100-00000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10" name="Group 6088">
          <a:extLst>
            <a:ext uri="{FF2B5EF4-FFF2-40B4-BE49-F238E27FC236}">
              <a16:creationId xmlns:a16="http://schemas.microsoft.com/office/drawing/2014/main" id="{00000000-0008-0000-1100-0000A6D44D00}"/>
            </a:ext>
          </a:extLst>
        </xdr:cNvPr>
        <xdr:cNvGrpSpPr>
          <a:grpSpLocks/>
        </xdr:cNvGrpSpPr>
      </xdr:nvGrpSpPr>
      <xdr:grpSpPr bwMode="auto">
        <a:xfrm>
          <a:off x="4700588" y="10096500"/>
          <a:ext cx="266700" cy="0"/>
          <a:chOff x="466" y="3952"/>
          <a:chExt cx="28" cy="16"/>
        </a:xfrm>
      </xdr:grpSpPr>
      <xdr:sp macro="" textlink="">
        <xdr:nvSpPr>
          <xdr:cNvPr id="5101830" name="Line 6089">
            <a:extLst>
              <a:ext uri="{FF2B5EF4-FFF2-40B4-BE49-F238E27FC236}">
                <a16:creationId xmlns:a16="http://schemas.microsoft.com/office/drawing/2014/main" id="{00000000-0008-0000-1100-00000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31" name="Line 6090">
            <a:extLst>
              <a:ext uri="{FF2B5EF4-FFF2-40B4-BE49-F238E27FC236}">
                <a16:creationId xmlns:a16="http://schemas.microsoft.com/office/drawing/2014/main" id="{00000000-0008-0000-1100-00000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5100711" name="Group 6091">
          <a:extLst>
            <a:ext uri="{FF2B5EF4-FFF2-40B4-BE49-F238E27FC236}">
              <a16:creationId xmlns:a16="http://schemas.microsoft.com/office/drawing/2014/main" id="{00000000-0008-0000-1100-0000A7D44D00}"/>
            </a:ext>
          </a:extLst>
        </xdr:cNvPr>
        <xdr:cNvGrpSpPr>
          <a:grpSpLocks/>
        </xdr:cNvGrpSpPr>
      </xdr:nvGrpSpPr>
      <xdr:grpSpPr bwMode="auto">
        <a:xfrm>
          <a:off x="4576763" y="10096500"/>
          <a:ext cx="228600" cy="0"/>
          <a:chOff x="466" y="3952"/>
          <a:chExt cx="28" cy="16"/>
        </a:xfrm>
      </xdr:grpSpPr>
      <xdr:sp macro="" textlink="">
        <xdr:nvSpPr>
          <xdr:cNvPr id="5101828" name="Line 6092">
            <a:extLst>
              <a:ext uri="{FF2B5EF4-FFF2-40B4-BE49-F238E27FC236}">
                <a16:creationId xmlns:a16="http://schemas.microsoft.com/office/drawing/2014/main" id="{00000000-0008-0000-1100-00000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29" name="Line 6093">
            <a:extLst>
              <a:ext uri="{FF2B5EF4-FFF2-40B4-BE49-F238E27FC236}">
                <a16:creationId xmlns:a16="http://schemas.microsoft.com/office/drawing/2014/main" id="{00000000-0008-0000-1100-00000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12" name="Group 6094">
          <a:extLst>
            <a:ext uri="{FF2B5EF4-FFF2-40B4-BE49-F238E27FC236}">
              <a16:creationId xmlns:a16="http://schemas.microsoft.com/office/drawing/2014/main" id="{00000000-0008-0000-1100-0000A8D44D00}"/>
            </a:ext>
          </a:extLst>
        </xdr:cNvPr>
        <xdr:cNvGrpSpPr>
          <a:grpSpLocks/>
        </xdr:cNvGrpSpPr>
      </xdr:nvGrpSpPr>
      <xdr:grpSpPr bwMode="auto">
        <a:xfrm>
          <a:off x="4117181" y="10096500"/>
          <a:ext cx="240507" cy="0"/>
          <a:chOff x="466" y="3952"/>
          <a:chExt cx="28" cy="16"/>
        </a:xfrm>
      </xdr:grpSpPr>
      <xdr:sp macro="" textlink="">
        <xdr:nvSpPr>
          <xdr:cNvPr id="5101826" name="Line 6095">
            <a:extLst>
              <a:ext uri="{FF2B5EF4-FFF2-40B4-BE49-F238E27FC236}">
                <a16:creationId xmlns:a16="http://schemas.microsoft.com/office/drawing/2014/main" id="{00000000-0008-0000-1100-00000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27" name="Line 6096">
            <a:extLst>
              <a:ext uri="{FF2B5EF4-FFF2-40B4-BE49-F238E27FC236}">
                <a16:creationId xmlns:a16="http://schemas.microsoft.com/office/drawing/2014/main" id="{00000000-0008-0000-1100-00000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13" name="Group 6097">
          <a:extLst>
            <a:ext uri="{FF2B5EF4-FFF2-40B4-BE49-F238E27FC236}">
              <a16:creationId xmlns:a16="http://schemas.microsoft.com/office/drawing/2014/main" id="{00000000-0008-0000-1100-0000A9D44D00}"/>
            </a:ext>
          </a:extLst>
        </xdr:cNvPr>
        <xdr:cNvGrpSpPr>
          <a:grpSpLocks/>
        </xdr:cNvGrpSpPr>
      </xdr:nvGrpSpPr>
      <xdr:grpSpPr bwMode="auto">
        <a:xfrm>
          <a:off x="4700588" y="10096500"/>
          <a:ext cx="266700" cy="0"/>
          <a:chOff x="466" y="3952"/>
          <a:chExt cx="28" cy="16"/>
        </a:xfrm>
      </xdr:grpSpPr>
      <xdr:sp macro="" textlink="">
        <xdr:nvSpPr>
          <xdr:cNvPr id="5101824" name="Line 6098">
            <a:extLst>
              <a:ext uri="{FF2B5EF4-FFF2-40B4-BE49-F238E27FC236}">
                <a16:creationId xmlns:a16="http://schemas.microsoft.com/office/drawing/2014/main" id="{00000000-0008-0000-1100-00000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25" name="Line 6099">
            <a:extLst>
              <a:ext uri="{FF2B5EF4-FFF2-40B4-BE49-F238E27FC236}">
                <a16:creationId xmlns:a16="http://schemas.microsoft.com/office/drawing/2014/main" id="{00000000-0008-0000-1100-00000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14" name="Group 6100">
          <a:extLst>
            <a:ext uri="{FF2B5EF4-FFF2-40B4-BE49-F238E27FC236}">
              <a16:creationId xmlns:a16="http://schemas.microsoft.com/office/drawing/2014/main" id="{00000000-0008-0000-1100-0000AAD44D00}"/>
            </a:ext>
          </a:extLst>
        </xdr:cNvPr>
        <xdr:cNvGrpSpPr>
          <a:grpSpLocks/>
        </xdr:cNvGrpSpPr>
      </xdr:nvGrpSpPr>
      <xdr:grpSpPr bwMode="auto">
        <a:xfrm>
          <a:off x="4117181" y="10096500"/>
          <a:ext cx="240507" cy="0"/>
          <a:chOff x="466" y="3952"/>
          <a:chExt cx="28" cy="16"/>
        </a:xfrm>
      </xdr:grpSpPr>
      <xdr:sp macro="" textlink="">
        <xdr:nvSpPr>
          <xdr:cNvPr id="5101822" name="Line 6101">
            <a:extLst>
              <a:ext uri="{FF2B5EF4-FFF2-40B4-BE49-F238E27FC236}">
                <a16:creationId xmlns:a16="http://schemas.microsoft.com/office/drawing/2014/main" id="{00000000-0008-0000-1100-0000F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23" name="Line 6102">
            <a:extLst>
              <a:ext uri="{FF2B5EF4-FFF2-40B4-BE49-F238E27FC236}">
                <a16:creationId xmlns:a16="http://schemas.microsoft.com/office/drawing/2014/main" id="{00000000-0008-0000-1100-0000F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15" name="Group 6103">
          <a:extLst>
            <a:ext uri="{FF2B5EF4-FFF2-40B4-BE49-F238E27FC236}">
              <a16:creationId xmlns:a16="http://schemas.microsoft.com/office/drawing/2014/main" id="{00000000-0008-0000-1100-0000ABD44D00}"/>
            </a:ext>
          </a:extLst>
        </xdr:cNvPr>
        <xdr:cNvGrpSpPr>
          <a:grpSpLocks/>
        </xdr:cNvGrpSpPr>
      </xdr:nvGrpSpPr>
      <xdr:grpSpPr bwMode="auto">
        <a:xfrm>
          <a:off x="4700588" y="10096500"/>
          <a:ext cx="266700" cy="0"/>
          <a:chOff x="466" y="3952"/>
          <a:chExt cx="28" cy="16"/>
        </a:xfrm>
      </xdr:grpSpPr>
      <xdr:sp macro="" textlink="">
        <xdr:nvSpPr>
          <xdr:cNvPr id="5101820" name="Line 6104">
            <a:extLst>
              <a:ext uri="{FF2B5EF4-FFF2-40B4-BE49-F238E27FC236}">
                <a16:creationId xmlns:a16="http://schemas.microsoft.com/office/drawing/2014/main" id="{00000000-0008-0000-1100-0000F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21" name="Line 6105">
            <a:extLst>
              <a:ext uri="{FF2B5EF4-FFF2-40B4-BE49-F238E27FC236}">
                <a16:creationId xmlns:a16="http://schemas.microsoft.com/office/drawing/2014/main" id="{00000000-0008-0000-1100-0000F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16" name="Group 6106">
          <a:extLst>
            <a:ext uri="{FF2B5EF4-FFF2-40B4-BE49-F238E27FC236}">
              <a16:creationId xmlns:a16="http://schemas.microsoft.com/office/drawing/2014/main" id="{00000000-0008-0000-1100-0000ACD44D00}"/>
            </a:ext>
          </a:extLst>
        </xdr:cNvPr>
        <xdr:cNvGrpSpPr>
          <a:grpSpLocks/>
        </xdr:cNvGrpSpPr>
      </xdr:nvGrpSpPr>
      <xdr:grpSpPr bwMode="auto">
        <a:xfrm>
          <a:off x="4117181" y="10096500"/>
          <a:ext cx="240507" cy="0"/>
          <a:chOff x="466" y="3952"/>
          <a:chExt cx="28" cy="16"/>
        </a:xfrm>
      </xdr:grpSpPr>
      <xdr:sp macro="" textlink="">
        <xdr:nvSpPr>
          <xdr:cNvPr id="5101818" name="Line 6107">
            <a:extLst>
              <a:ext uri="{FF2B5EF4-FFF2-40B4-BE49-F238E27FC236}">
                <a16:creationId xmlns:a16="http://schemas.microsoft.com/office/drawing/2014/main" id="{00000000-0008-0000-1100-0000F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19" name="Line 6108">
            <a:extLst>
              <a:ext uri="{FF2B5EF4-FFF2-40B4-BE49-F238E27FC236}">
                <a16:creationId xmlns:a16="http://schemas.microsoft.com/office/drawing/2014/main" id="{00000000-0008-0000-1100-0000F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17" name="Group 6109">
          <a:extLst>
            <a:ext uri="{FF2B5EF4-FFF2-40B4-BE49-F238E27FC236}">
              <a16:creationId xmlns:a16="http://schemas.microsoft.com/office/drawing/2014/main" id="{00000000-0008-0000-1100-0000ADD44D00}"/>
            </a:ext>
          </a:extLst>
        </xdr:cNvPr>
        <xdr:cNvGrpSpPr>
          <a:grpSpLocks/>
        </xdr:cNvGrpSpPr>
      </xdr:nvGrpSpPr>
      <xdr:grpSpPr bwMode="auto">
        <a:xfrm>
          <a:off x="4700588" y="10096500"/>
          <a:ext cx="266700" cy="0"/>
          <a:chOff x="466" y="3952"/>
          <a:chExt cx="28" cy="16"/>
        </a:xfrm>
      </xdr:grpSpPr>
      <xdr:sp macro="" textlink="">
        <xdr:nvSpPr>
          <xdr:cNvPr id="5101816" name="Line 6110">
            <a:extLst>
              <a:ext uri="{FF2B5EF4-FFF2-40B4-BE49-F238E27FC236}">
                <a16:creationId xmlns:a16="http://schemas.microsoft.com/office/drawing/2014/main" id="{00000000-0008-0000-1100-0000F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17" name="Line 6111">
            <a:extLst>
              <a:ext uri="{FF2B5EF4-FFF2-40B4-BE49-F238E27FC236}">
                <a16:creationId xmlns:a16="http://schemas.microsoft.com/office/drawing/2014/main" id="{00000000-0008-0000-1100-0000F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18" name="Group 6112">
          <a:extLst>
            <a:ext uri="{FF2B5EF4-FFF2-40B4-BE49-F238E27FC236}">
              <a16:creationId xmlns:a16="http://schemas.microsoft.com/office/drawing/2014/main" id="{00000000-0008-0000-1100-0000AED44D00}"/>
            </a:ext>
          </a:extLst>
        </xdr:cNvPr>
        <xdr:cNvGrpSpPr>
          <a:grpSpLocks/>
        </xdr:cNvGrpSpPr>
      </xdr:nvGrpSpPr>
      <xdr:grpSpPr bwMode="auto">
        <a:xfrm>
          <a:off x="4117181" y="10096500"/>
          <a:ext cx="240507" cy="0"/>
          <a:chOff x="466" y="3952"/>
          <a:chExt cx="28" cy="16"/>
        </a:xfrm>
      </xdr:grpSpPr>
      <xdr:sp macro="" textlink="">
        <xdr:nvSpPr>
          <xdr:cNvPr id="5101814" name="Line 6113">
            <a:extLst>
              <a:ext uri="{FF2B5EF4-FFF2-40B4-BE49-F238E27FC236}">
                <a16:creationId xmlns:a16="http://schemas.microsoft.com/office/drawing/2014/main" id="{00000000-0008-0000-1100-0000F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15" name="Line 6114">
            <a:extLst>
              <a:ext uri="{FF2B5EF4-FFF2-40B4-BE49-F238E27FC236}">
                <a16:creationId xmlns:a16="http://schemas.microsoft.com/office/drawing/2014/main" id="{00000000-0008-0000-1100-0000F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19" name="Group 6115">
          <a:extLst>
            <a:ext uri="{FF2B5EF4-FFF2-40B4-BE49-F238E27FC236}">
              <a16:creationId xmlns:a16="http://schemas.microsoft.com/office/drawing/2014/main" id="{00000000-0008-0000-1100-0000AFD44D00}"/>
            </a:ext>
          </a:extLst>
        </xdr:cNvPr>
        <xdr:cNvGrpSpPr>
          <a:grpSpLocks/>
        </xdr:cNvGrpSpPr>
      </xdr:nvGrpSpPr>
      <xdr:grpSpPr bwMode="auto">
        <a:xfrm>
          <a:off x="4117181" y="10096500"/>
          <a:ext cx="240507" cy="0"/>
          <a:chOff x="466" y="3952"/>
          <a:chExt cx="28" cy="16"/>
        </a:xfrm>
      </xdr:grpSpPr>
      <xdr:sp macro="" textlink="">
        <xdr:nvSpPr>
          <xdr:cNvPr id="5101812" name="Line 6116">
            <a:extLst>
              <a:ext uri="{FF2B5EF4-FFF2-40B4-BE49-F238E27FC236}">
                <a16:creationId xmlns:a16="http://schemas.microsoft.com/office/drawing/2014/main" id="{00000000-0008-0000-1100-0000F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13" name="Line 6117">
            <a:extLst>
              <a:ext uri="{FF2B5EF4-FFF2-40B4-BE49-F238E27FC236}">
                <a16:creationId xmlns:a16="http://schemas.microsoft.com/office/drawing/2014/main" id="{00000000-0008-0000-1100-0000F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20" name="Group 6118">
          <a:extLst>
            <a:ext uri="{FF2B5EF4-FFF2-40B4-BE49-F238E27FC236}">
              <a16:creationId xmlns:a16="http://schemas.microsoft.com/office/drawing/2014/main" id="{00000000-0008-0000-1100-0000B0D44D00}"/>
            </a:ext>
          </a:extLst>
        </xdr:cNvPr>
        <xdr:cNvGrpSpPr>
          <a:grpSpLocks/>
        </xdr:cNvGrpSpPr>
      </xdr:nvGrpSpPr>
      <xdr:grpSpPr bwMode="auto">
        <a:xfrm>
          <a:off x="4117181" y="10096500"/>
          <a:ext cx="240507" cy="0"/>
          <a:chOff x="466" y="3952"/>
          <a:chExt cx="28" cy="16"/>
        </a:xfrm>
      </xdr:grpSpPr>
      <xdr:sp macro="" textlink="">
        <xdr:nvSpPr>
          <xdr:cNvPr id="5101810" name="Line 6119">
            <a:extLst>
              <a:ext uri="{FF2B5EF4-FFF2-40B4-BE49-F238E27FC236}">
                <a16:creationId xmlns:a16="http://schemas.microsoft.com/office/drawing/2014/main" id="{00000000-0008-0000-1100-0000F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11" name="Line 6120">
            <a:extLst>
              <a:ext uri="{FF2B5EF4-FFF2-40B4-BE49-F238E27FC236}">
                <a16:creationId xmlns:a16="http://schemas.microsoft.com/office/drawing/2014/main" id="{00000000-0008-0000-1100-0000F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21" name="Group 6121">
          <a:extLst>
            <a:ext uri="{FF2B5EF4-FFF2-40B4-BE49-F238E27FC236}">
              <a16:creationId xmlns:a16="http://schemas.microsoft.com/office/drawing/2014/main" id="{00000000-0008-0000-1100-0000B1D44D00}"/>
            </a:ext>
          </a:extLst>
        </xdr:cNvPr>
        <xdr:cNvGrpSpPr>
          <a:grpSpLocks/>
        </xdr:cNvGrpSpPr>
      </xdr:nvGrpSpPr>
      <xdr:grpSpPr bwMode="auto">
        <a:xfrm>
          <a:off x="4117181" y="10096500"/>
          <a:ext cx="240507" cy="0"/>
          <a:chOff x="466" y="3952"/>
          <a:chExt cx="28" cy="16"/>
        </a:xfrm>
      </xdr:grpSpPr>
      <xdr:sp macro="" textlink="">
        <xdr:nvSpPr>
          <xdr:cNvPr id="5101808" name="Line 6122">
            <a:extLst>
              <a:ext uri="{FF2B5EF4-FFF2-40B4-BE49-F238E27FC236}">
                <a16:creationId xmlns:a16="http://schemas.microsoft.com/office/drawing/2014/main" id="{00000000-0008-0000-1100-0000F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09" name="Line 6123">
            <a:extLst>
              <a:ext uri="{FF2B5EF4-FFF2-40B4-BE49-F238E27FC236}">
                <a16:creationId xmlns:a16="http://schemas.microsoft.com/office/drawing/2014/main" id="{00000000-0008-0000-1100-0000F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722" name="Group 6124">
          <a:extLst>
            <a:ext uri="{FF2B5EF4-FFF2-40B4-BE49-F238E27FC236}">
              <a16:creationId xmlns:a16="http://schemas.microsoft.com/office/drawing/2014/main" id="{00000000-0008-0000-1100-0000B2D44D00}"/>
            </a:ext>
          </a:extLst>
        </xdr:cNvPr>
        <xdr:cNvGrpSpPr>
          <a:grpSpLocks/>
        </xdr:cNvGrpSpPr>
      </xdr:nvGrpSpPr>
      <xdr:grpSpPr bwMode="auto">
        <a:xfrm>
          <a:off x="5143500" y="10096500"/>
          <a:ext cx="0" cy="0"/>
          <a:chOff x="466" y="3952"/>
          <a:chExt cx="28" cy="16"/>
        </a:xfrm>
      </xdr:grpSpPr>
      <xdr:sp macro="" textlink="">
        <xdr:nvSpPr>
          <xdr:cNvPr id="5101806" name="Line 6125">
            <a:extLst>
              <a:ext uri="{FF2B5EF4-FFF2-40B4-BE49-F238E27FC236}">
                <a16:creationId xmlns:a16="http://schemas.microsoft.com/office/drawing/2014/main" id="{00000000-0008-0000-1100-0000E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07" name="Line 6126">
            <a:extLst>
              <a:ext uri="{FF2B5EF4-FFF2-40B4-BE49-F238E27FC236}">
                <a16:creationId xmlns:a16="http://schemas.microsoft.com/office/drawing/2014/main" id="{00000000-0008-0000-1100-0000E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723" name="Group 6127">
          <a:extLst>
            <a:ext uri="{FF2B5EF4-FFF2-40B4-BE49-F238E27FC236}">
              <a16:creationId xmlns:a16="http://schemas.microsoft.com/office/drawing/2014/main" id="{00000000-0008-0000-1100-0000B3D44D00}"/>
            </a:ext>
          </a:extLst>
        </xdr:cNvPr>
        <xdr:cNvGrpSpPr>
          <a:grpSpLocks/>
        </xdr:cNvGrpSpPr>
      </xdr:nvGrpSpPr>
      <xdr:grpSpPr bwMode="auto">
        <a:xfrm>
          <a:off x="5143500" y="10096500"/>
          <a:ext cx="0" cy="0"/>
          <a:chOff x="466" y="3952"/>
          <a:chExt cx="28" cy="16"/>
        </a:xfrm>
      </xdr:grpSpPr>
      <xdr:sp macro="" textlink="">
        <xdr:nvSpPr>
          <xdr:cNvPr id="5101804" name="Line 6128">
            <a:extLst>
              <a:ext uri="{FF2B5EF4-FFF2-40B4-BE49-F238E27FC236}">
                <a16:creationId xmlns:a16="http://schemas.microsoft.com/office/drawing/2014/main" id="{00000000-0008-0000-1100-0000E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05" name="Line 6129">
            <a:extLst>
              <a:ext uri="{FF2B5EF4-FFF2-40B4-BE49-F238E27FC236}">
                <a16:creationId xmlns:a16="http://schemas.microsoft.com/office/drawing/2014/main" id="{00000000-0008-0000-1100-0000E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724" name="Group 6130">
          <a:extLst>
            <a:ext uri="{FF2B5EF4-FFF2-40B4-BE49-F238E27FC236}">
              <a16:creationId xmlns:a16="http://schemas.microsoft.com/office/drawing/2014/main" id="{00000000-0008-0000-1100-0000B4D44D00}"/>
            </a:ext>
          </a:extLst>
        </xdr:cNvPr>
        <xdr:cNvGrpSpPr>
          <a:grpSpLocks/>
        </xdr:cNvGrpSpPr>
      </xdr:nvGrpSpPr>
      <xdr:grpSpPr bwMode="auto">
        <a:xfrm>
          <a:off x="5143500" y="10096500"/>
          <a:ext cx="0" cy="0"/>
          <a:chOff x="466" y="3952"/>
          <a:chExt cx="28" cy="16"/>
        </a:xfrm>
      </xdr:grpSpPr>
      <xdr:sp macro="" textlink="">
        <xdr:nvSpPr>
          <xdr:cNvPr id="5101802" name="Line 6131">
            <a:extLst>
              <a:ext uri="{FF2B5EF4-FFF2-40B4-BE49-F238E27FC236}">
                <a16:creationId xmlns:a16="http://schemas.microsoft.com/office/drawing/2014/main" id="{00000000-0008-0000-1100-0000E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03" name="Line 6132">
            <a:extLst>
              <a:ext uri="{FF2B5EF4-FFF2-40B4-BE49-F238E27FC236}">
                <a16:creationId xmlns:a16="http://schemas.microsoft.com/office/drawing/2014/main" id="{00000000-0008-0000-1100-0000E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725" name="Group 6133">
          <a:extLst>
            <a:ext uri="{FF2B5EF4-FFF2-40B4-BE49-F238E27FC236}">
              <a16:creationId xmlns:a16="http://schemas.microsoft.com/office/drawing/2014/main" id="{00000000-0008-0000-1100-0000B5D44D00}"/>
            </a:ext>
          </a:extLst>
        </xdr:cNvPr>
        <xdr:cNvGrpSpPr>
          <a:grpSpLocks/>
        </xdr:cNvGrpSpPr>
      </xdr:nvGrpSpPr>
      <xdr:grpSpPr bwMode="auto">
        <a:xfrm>
          <a:off x="5143500" y="10096500"/>
          <a:ext cx="0" cy="0"/>
          <a:chOff x="466" y="3952"/>
          <a:chExt cx="28" cy="16"/>
        </a:xfrm>
      </xdr:grpSpPr>
      <xdr:sp macro="" textlink="">
        <xdr:nvSpPr>
          <xdr:cNvPr id="5101800" name="Line 6134">
            <a:extLst>
              <a:ext uri="{FF2B5EF4-FFF2-40B4-BE49-F238E27FC236}">
                <a16:creationId xmlns:a16="http://schemas.microsoft.com/office/drawing/2014/main" id="{00000000-0008-0000-1100-0000E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01" name="Line 6135">
            <a:extLst>
              <a:ext uri="{FF2B5EF4-FFF2-40B4-BE49-F238E27FC236}">
                <a16:creationId xmlns:a16="http://schemas.microsoft.com/office/drawing/2014/main" id="{00000000-0008-0000-1100-0000E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276225</xdr:colOff>
      <xdr:row>32</xdr:row>
      <xdr:rowOff>0</xdr:rowOff>
    </xdr:from>
    <xdr:to>
      <xdr:col>2</xdr:col>
      <xdr:colOff>542925</xdr:colOff>
      <xdr:row>32</xdr:row>
      <xdr:rowOff>0</xdr:rowOff>
    </xdr:to>
    <xdr:grpSp>
      <xdr:nvGrpSpPr>
        <xdr:cNvPr id="5100726" name="Group 6136">
          <a:extLst>
            <a:ext uri="{FF2B5EF4-FFF2-40B4-BE49-F238E27FC236}">
              <a16:creationId xmlns:a16="http://schemas.microsoft.com/office/drawing/2014/main" id="{00000000-0008-0000-1100-0000B6D44D00}"/>
            </a:ext>
          </a:extLst>
        </xdr:cNvPr>
        <xdr:cNvGrpSpPr>
          <a:grpSpLocks/>
        </xdr:cNvGrpSpPr>
      </xdr:nvGrpSpPr>
      <xdr:grpSpPr bwMode="auto">
        <a:xfrm>
          <a:off x="4050506" y="10096500"/>
          <a:ext cx="266700" cy="0"/>
          <a:chOff x="466" y="3952"/>
          <a:chExt cx="28" cy="16"/>
        </a:xfrm>
      </xdr:grpSpPr>
      <xdr:sp macro="" textlink="">
        <xdr:nvSpPr>
          <xdr:cNvPr id="5101798" name="Line 6137">
            <a:extLst>
              <a:ext uri="{FF2B5EF4-FFF2-40B4-BE49-F238E27FC236}">
                <a16:creationId xmlns:a16="http://schemas.microsoft.com/office/drawing/2014/main" id="{00000000-0008-0000-1100-0000E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99" name="Line 6138">
            <a:extLst>
              <a:ext uri="{FF2B5EF4-FFF2-40B4-BE49-F238E27FC236}">
                <a16:creationId xmlns:a16="http://schemas.microsoft.com/office/drawing/2014/main" id="{00000000-0008-0000-1100-0000E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257175</xdr:colOff>
      <xdr:row>32</xdr:row>
      <xdr:rowOff>0</xdr:rowOff>
    </xdr:from>
    <xdr:to>
      <xdr:col>2</xdr:col>
      <xdr:colOff>523875</xdr:colOff>
      <xdr:row>32</xdr:row>
      <xdr:rowOff>0</xdr:rowOff>
    </xdr:to>
    <xdr:grpSp>
      <xdr:nvGrpSpPr>
        <xdr:cNvPr id="5100727" name="Group 6139">
          <a:extLst>
            <a:ext uri="{FF2B5EF4-FFF2-40B4-BE49-F238E27FC236}">
              <a16:creationId xmlns:a16="http://schemas.microsoft.com/office/drawing/2014/main" id="{00000000-0008-0000-1100-0000B7D44D00}"/>
            </a:ext>
          </a:extLst>
        </xdr:cNvPr>
        <xdr:cNvGrpSpPr>
          <a:grpSpLocks/>
        </xdr:cNvGrpSpPr>
      </xdr:nvGrpSpPr>
      <xdr:grpSpPr bwMode="auto">
        <a:xfrm>
          <a:off x="4031456" y="10096500"/>
          <a:ext cx="266700" cy="0"/>
          <a:chOff x="466" y="3952"/>
          <a:chExt cx="28" cy="16"/>
        </a:xfrm>
      </xdr:grpSpPr>
      <xdr:sp macro="" textlink="">
        <xdr:nvSpPr>
          <xdr:cNvPr id="5101796" name="Line 6140">
            <a:extLst>
              <a:ext uri="{FF2B5EF4-FFF2-40B4-BE49-F238E27FC236}">
                <a16:creationId xmlns:a16="http://schemas.microsoft.com/office/drawing/2014/main" id="{00000000-0008-0000-1100-0000E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97" name="Line 6141">
            <a:extLst>
              <a:ext uri="{FF2B5EF4-FFF2-40B4-BE49-F238E27FC236}">
                <a16:creationId xmlns:a16="http://schemas.microsoft.com/office/drawing/2014/main" id="{00000000-0008-0000-1100-0000E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5100728" name="Group 6142">
          <a:extLst>
            <a:ext uri="{FF2B5EF4-FFF2-40B4-BE49-F238E27FC236}">
              <a16:creationId xmlns:a16="http://schemas.microsoft.com/office/drawing/2014/main" id="{00000000-0008-0000-1100-0000B8D44D00}"/>
            </a:ext>
          </a:extLst>
        </xdr:cNvPr>
        <xdr:cNvGrpSpPr>
          <a:grpSpLocks/>
        </xdr:cNvGrpSpPr>
      </xdr:nvGrpSpPr>
      <xdr:grpSpPr bwMode="auto">
        <a:xfrm>
          <a:off x="4060031" y="10096500"/>
          <a:ext cx="266700" cy="0"/>
          <a:chOff x="466" y="3952"/>
          <a:chExt cx="28" cy="16"/>
        </a:xfrm>
      </xdr:grpSpPr>
      <xdr:sp macro="" textlink="">
        <xdr:nvSpPr>
          <xdr:cNvPr id="5101794" name="Line 6143">
            <a:extLst>
              <a:ext uri="{FF2B5EF4-FFF2-40B4-BE49-F238E27FC236}">
                <a16:creationId xmlns:a16="http://schemas.microsoft.com/office/drawing/2014/main" id="{00000000-0008-0000-1100-0000E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95" name="Line 6144">
            <a:extLst>
              <a:ext uri="{FF2B5EF4-FFF2-40B4-BE49-F238E27FC236}">
                <a16:creationId xmlns:a16="http://schemas.microsoft.com/office/drawing/2014/main" id="{00000000-0008-0000-1100-0000E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276225</xdr:colOff>
      <xdr:row>32</xdr:row>
      <xdr:rowOff>0</xdr:rowOff>
    </xdr:from>
    <xdr:to>
      <xdr:col>3</xdr:col>
      <xdr:colOff>542925</xdr:colOff>
      <xdr:row>32</xdr:row>
      <xdr:rowOff>0</xdr:rowOff>
    </xdr:to>
    <xdr:grpSp>
      <xdr:nvGrpSpPr>
        <xdr:cNvPr id="5100729" name="Group 6145">
          <a:extLst>
            <a:ext uri="{FF2B5EF4-FFF2-40B4-BE49-F238E27FC236}">
              <a16:creationId xmlns:a16="http://schemas.microsoft.com/office/drawing/2014/main" id="{00000000-0008-0000-1100-0000B9D44D00}"/>
            </a:ext>
          </a:extLst>
        </xdr:cNvPr>
        <xdr:cNvGrpSpPr>
          <a:grpSpLocks/>
        </xdr:cNvGrpSpPr>
      </xdr:nvGrpSpPr>
      <xdr:grpSpPr bwMode="auto">
        <a:xfrm>
          <a:off x="4633913" y="10096500"/>
          <a:ext cx="266700" cy="0"/>
          <a:chOff x="466" y="3952"/>
          <a:chExt cx="28" cy="16"/>
        </a:xfrm>
      </xdr:grpSpPr>
      <xdr:sp macro="" textlink="">
        <xdr:nvSpPr>
          <xdr:cNvPr id="5101792" name="Line 6146">
            <a:extLst>
              <a:ext uri="{FF2B5EF4-FFF2-40B4-BE49-F238E27FC236}">
                <a16:creationId xmlns:a16="http://schemas.microsoft.com/office/drawing/2014/main" id="{00000000-0008-0000-1100-0000E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93" name="Line 6147">
            <a:extLst>
              <a:ext uri="{FF2B5EF4-FFF2-40B4-BE49-F238E27FC236}">
                <a16:creationId xmlns:a16="http://schemas.microsoft.com/office/drawing/2014/main" id="{00000000-0008-0000-1100-0000E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304800</xdr:colOff>
      <xdr:row>32</xdr:row>
      <xdr:rowOff>0</xdr:rowOff>
    </xdr:from>
    <xdr:to>
      <xdr:col>3</xdr:col>
      <xdr:colOff>571500</xdr:colOff>
      <xdr:row>32</xdr:row>
      <xdr:rowOff>0</xdr:rowOff>
    </xdr:to>
    <xdr:grpSp>
      <xdr:nvGrpSpPr>
        <xdr:cNvPr id="5100730" name="Group 6148">
          <a:extLst>
            <a:ext uri="{FF2B5EF4-FFF2-40B4-BE49-F238E27FC236}">
              <a16:creationId xmlns:a16="http://schemas.microsoft.com/office/drawing/2014/main" id="{00000000-0008-0000-1100-0000BAD44D00}"/>
            </a:ext>
          </a:extLst>
        </xdr:cNvPr>
        <xdr:cNvGrpSpPr>
          <a:grpSpLocks/>
        </xdr:cNvGrpSpPr>
      </xdr:nvGrpSpPr>
      <xdr:grpSpPr bwMode="auto">
        <a:xfrm>
          <a:off x="4662488" y="10096500"/>
          <a:ext cx="266700" cy="0"/>
          <a:chOff x="466" y="3952"/>
          <a:chExt cx="28" cy="16"/>
        </a:xfrm>
      </xdr:grpSpPr>
      <xdr:sp macro="" textlink="">
        <xdr:nvSpPr>
          <xdr:cNvPr id="5101790" name="Line 6149">
            <a:extLst>
              <a:ext uri="{FF2B5EF4-FFF2-40B4-BE49-F238E27FC236}">
                <a16:creationId xmlns:a16="http://schemas.microsoft.com/office/drawing/2014/main" id="{00000000-0008-0000-1100-0000D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91" name="Line 6150">
            <a:extLst>
              <a:ext uri="{FF2B5EF4-FFF2-40B4-BE49-F238E27FC236}">
                <a16:creationId xmlns:a16="http://schemas.microsoft.com/office/drawing/2014/main" id="{00000000-0008-0000-1100-0000D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295275</xdr:colOff>
      <xdr:row>32</xdr:row>
      <xdr:rowOff>0</xdr:rowOff>
    </xdr:from>
    <xdr:to>
      <xdr:col>3</xdr:col>
      <xdr:colOff>561975</xdr:colOff>
      <xdr:row>32</xdr:row>
      <xdr:rowOff>0</xdr:rowOff>
    </xdr:to>
    <xdr:grpSp>
      <xdr:nvGrpSpPr>
        <xdr:cNvPr id="5100731" name="Group 6151">
          <a:extLst>
            <a:ext uri="{FF2B5EF4-FFF2-40B4-BE49-F238E27FC236}">
              <a16:creationId xmlns:a16="http://schemas.microsoft.com/office/drawing/2014/main" id="{00000000-0008-0000-1100-0000BBD44D00}"/>
            </a:ext>
          </a:extLst>
        </xdr:cNvPr>
        <xdr:cNvGrpSpPr>
          <a:grpSpLocks/>
        </xdr:cNvGrpSpPr>
      </xdr:nvGrpSpPr>
      <xdr:grpSpPr bwMode="auto">
        <a:xfrm>
          <a:off x="4652963" y="10096500"/>
          <a:ext cx="266700" cy="0"/>
          <a:chOff x="466" y="3952"/>
          <a:chExt cx="28" cy="16"/>
        </a:xfrm>
      </xdr:grpSpPr>
      <xdr:sp macro="" textlink="">
        <xdr:nvSpPr>
          <xdr:cNvPr id="5101788" name="Line 6152">
            <a:extLst>
              <a:ext uri="{FF2B5EF4-FFF2-40B4-BE49-F238E27FC236}">
                <a16:creationId xmlns:a16="http://schemas.microsoft.com/office/drawing/2014/main" id="{00000000-0008-0000-1100-0000D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89" name="Line 6153">
            <a:extLst>
              <a:ext uri="{FF2B5EF4-FFF2-40B4-BE49-F238E27FC236}">
                <a16:creationId xmlns:a16="http://schemas.microsoft.com/office/drawing/2014/main" id="{00000000-0008-0000-1100-0000D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266700</xdr:colOff>
      <xdr:row>32</xdr:row>
      <xdr:rowOff>0</xdr:rowOff>
    </xdr:from>
    <xdr:to>
      <xdr:col>2</xdr:col>
      <xdr:colOff>533400</xdr:colOff>
      <xdr:row>32</xdr:row>
      <xdr:rowOff>0</xdr:rowOff>
    </xdr:to>
    <xdr:grpSp>
      <xdr:nvGrpSpPr>
        <xdr:cNvPr id="5100732" name="Group 6154">
          <a:extLst>
            <a:ext uri="{FF2B5EF4-FFF2-40B4-BE49-F238E27FC236}">
              <a16:creationId xmlns:a16="http://schemas.microsoft.com/office/drawing/2014/main" id="{00000000-0008-0000-1100-0000BCD44D00}"/>
            </a:ext>
          </a:extLst>
        </xdr:cNvPr>
        <xdr:cNvGrpSpPr>
          <a:grpSpLocks/>
        </xdr:cNvGrpSpPr>
      </xdr:nvGrpSpPr>
      <xdr:grpSpPr bwMode="auto">
        <a:xfrm>
          <a:off x="4040981" y="10096500"/>
          <a:ext cx="266700" cy="0"/>
          <a:chOff x="466" y="3952"/>
          <a:chExt cx="28" cy="16"/>
        </a:xfrm>
      </xdr:grpSpPr>
      <xdr:sp macro="" textlink="">
        <xdr:nvSpPr>
          <xdr:cNvPr id="5101786" name="Line 6155">
            <a:extLst>
              <a:ext uri="{FF2B5EF4-FFF2-40B4-BE49-F238E27FC236}">
                <a16:creationId xmlns:a16="http://schemas.microsoft.com/office/drawing/2014/main" id="{00000000-0008-0000-1100-0000D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87" name="Line 6156">
            <a:extLst>
              <a:ext uri="{FF2B5EF4-FFF2-40B4-BE49-F238E27FC236}">
                <a16:creationId xmlns:a16="http://schemas.microsoft.com/office/drawing/2014/main" id="{00000000-0008-0000-1100-0000D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314325</xdr:colOff>
      <xdr:row>32</xdr:row>
      <xdr:rowOff>0</xdr:rowOff>
    </xdr:from>
    <xdr:to>
      <xdr:col>3</xdr:col>
      <xdr:colOff>0</xdr:colOff>
      <xdr:row>32</xdr:row>
      <xdr:rowOff>0</xdr:rowOff>
    </xdr:to>
    <xdr:grpSp>
      <xdr:nvGrpSpPr>
        <xdr:cNvPr id="5100733" name="Group 6157">
          <a:extLst>
            <a:ext uri="{FF2B5EF4-FFF2-40B4-BE49-F238E27FC236}">
              <a16:creationId xmlns:a16="http://schemas.microsoft.com/office/drawing/2014/main" id="{00000000-0008-0000-1100-0000BDD44D00}"/>
            </a:ext>
          </a:extLst>
        </xdr:cNvPr>
        <xdr:cNvGrpSpPr>
          <a:grpSpLocks/>
        </xdr:cNvGrpSpPr>
      </xdr:nvGrpSpPr>
      <xdr:grpSpPr bwMode="auto">
        <a:xfrm>
          <a:off x="4088606" y="10096500"/>
          <a:ext cx="269082" cy="0"/>
          <a:chOff x="466" y="3952"/>
          <a:chExt cx="28" cy="16"/>
        </a:xfrm>
      </xdr:grpSpPr>
      <xdr:sp macro="" textlink="">
        <xdr:nvSpPr>
          <xdr:cNvPr id="5101784" name="Line 6158">
            <a:extLst>
              <a:ext uri="{FF2B5EF4-FFF2-40B4-BE49-F238E27FC236}">
                <a16:creationId xmlns:a16="http://schemas.microsoft.com/office/drawing/2014/main" id="{00000000-0008-0000-1100-0000D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85" name="Line 6159">
            <a:extLst>
              <a:ext uri="{FF2B5EF4-FFF2-40B4-BE49-F238E27FC236}">
                <a16:creationId xmlns:a16="http://schemas.microsoft.com/office/drawing/2014/main" id="{00000000-0008-0000-1100-0000D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295275</xdr:colOff>
      <xdr:row>32</xdr:row>
      <xdr:rowOff>0</xdr:rowOff>
    </xdr:from>
    <xdr:to>
      <xdr:col>2</xdr:col>
      <xdr:colOff>561975</xdr:colOff>
      <xdr:row>32</xdr:row>
      <xdr:rowOff>0</xdr:rowOff>
    </xdr:to>
    <xdr:grpSp>
      <xdr:nvGrpSpPr>
        <xdr:cNvPr id="5100734" name="Group 6160">
          <a:extLst>
            <a:ext uri="{FF2B5EF4-FFF2-40B4-BE49-F238E27FC236}">
              <a16:creationId xmlns:a16="http://schemas.microsoft.com/office/drawing/2014/main" id="{00000000-0008-0000-1100-0000BED44D00}"/>
            </a:ext>
          </a:extLst>
        </xdr:cNvPr>
        <xdr:cNvGrpSpPr>
          <a:grpSpLocks/>
        </xdr:cNvGrpSpPr>
      </xdr:nvGrpSpPr>
      <xdr:grpSpPr bwMode="auto">
        <a:xfrm>
          <a:off x="4069556" y="10096500"/>
          <a:ext cx="266700" cy="0"/>
          <a:chOff x="466" y="3952"/>
          <a:chExt cx="28" cy="16"/>
        </a:xfrm>
      </xdr:grpSpPr>
      <xdr:sp macro="" textlink="">
        <xdr:nvSpPr>
          <xdr:cNvPr id="5101782" name="Line 6161">
            <a:extLst>
              <a:ext uri="{FF2B5EF4-FFF2-40B4-BE49-F238E27FC236}">
                <a16:creationId xmlns:a16="http://schemas.microsoft.com/office/drawing/2014/main" id="{00000000-0008-0000-1100-0000D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83" name="Line 6162">
            <a:extLst>
              <a:ext uri="{FF2B5EF4-FFF2-40B4-BE49-F238E27FC236}">
                <a16:creationId xmlns:a16="http://schemas.microsoft.com/office/drawing/2014/main" id="{00000000-0008-0000-1100-0000D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5100735" name="Group 6163">
          <a:extLst>
            <a:ext uri="{FF2B5EF4-FFF2-40B4-BE49-F238E27FC236}">
              <a16:creationId xmlns:a16="http://schemas.microsoft.com/office/drawing/2014/main" id="{00000000-0008-0000-1100-0000BFD44D00}"/>
            </a:ext>
          </a:extLst>
        </xdr:cNvPr>
        <xdr:cNvGrpSpPr>
          <a:grpSpLocks/>
        </xdr:cNvGrpSpPr>
      </xdr:nvGrpSpPr>
      <xdr:grpSpPr bwMode="auto">
        <a:xfrm>
          <a:off x="4060031" y="10096500"/>
          <a:ext cx="266700" cy="0"/>
          <a:chOff x="466" y="3952"/>
          <a:chExt cx="28" cy="16"/>
        </a:xfrm>
      </xdr:grpSpPr>
      <xdr:sp macro="" textlink="">
        <xdr:nvSpPr>
          <xdr:cNvPr id="5101780" name="Line 6164">
            <a:extLst>
              <a:ext uri="{FF2B5EF4-FFF2-40B4-BE49-F238E27FC236}">
                <a16:creationId xmlns:a16="http://schemas.microsoft.com/office/drawing/2014/main" id="{00000000-0008-0000-1100-0000D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81" name="Line 6165">
            <a:extLst>
              <a:ext uri="{FF2B5EF4-FFF2-40B4-BE49-F238E27FC236}">
                <a16:creationId xmlns:a16="http://schemas.microsoft.com/office/drawing/2014/main" id="{00000000-0008-0000-1100-0000D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36" name="Group 6166">
          <a:extLst>
            <a:ext uri="{FF2B5EF4-FFF2-40B4-BE49-F238E27FC236}">
              <a16:creationId xmlns:a16="http://schemas.microsoft.com/office/drawing/2014/main" id="{00000000-0008-0000-1100-0000C0D44D00}"/>
            </a:ext>
          </a:extLst>
        </xdr:cNvPr>
        <xdr:cNvGrpSpPr>
          <a:grpSpLocks/>
        </xdr:cNvGrpSpPr>
      </xdr:nvGrpSpPr>
      <xdr:grpSpPr bwMode="auto">
        <a:xfrm>
          <a:off x="4117181" y="10096500"/>
          <a:ext cx="240507" cy="0"/>
          <a:chOff x="466" y="3952"/>
          <a:chExt cx="28" cy="16"/>
        </a:xfrm>
      </xdr:grpSpPr>
      <xdr:sp macro="" textlink="">
        <xdr:nvSpPr>
          <xdr:cNvPr id="5101778" name="Line 6167">
            <a:extLst>
              <a:ext uri="{FF2B5EF4-FFF2-40B4-BE49-F238E27FC236}">
                <a16:creationId xmlns:a16="http://schemas.microsoft.com/office/drawing/2014/main" id="{00000000-0008-0000-1100-0000D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79" name="Line 6168">
            <a:extLst>
              <a:ext uri="{FF2B5EF4-FFF2-40B4-BE49-F238E27FC236}">
                <a16:creationId xmlns:a16="http://schemas.microsoft.com/office/drawing/2014/main" id="{00000000-0008-0000-1100-0000D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37" name="Group 6169">
          <a:extLst>
            <a:ext uri="{FF2B5EF4-FFF2-40B4-BE49-F238E27FC236}">
              <a16:creationId xmlns:a16="http://schemas.microsoft.com/office/drawing/2014/main" id="{00000000-0008-0000-1100-0000C1D44D00}"/>
            </a:ext>
          </a:extLst>
        </xdr:cNvPr>
        <xdr:cNvGrpSpPr>
          <a:grpSpLocks/>
        </xdr:cNvGrpSpPr>
      </xdr:nvGrpSpPr>
      <xdr:grpSpPr bwMode="auto">
        <a:xfrm>
          <a:off x="4117181" y="10096500"/>
          <a:ext cx="240507" cy="0"/>
          <a:chOff x="466" y="3952"/>
          <a:chExt cx="28" cy="16"/>
        </a:xfrm>
      </xdr:grpSpPr>
      <xdr:sp macro="" textlink="">
        <xdr:nvSpPr>
          <xdr:cNvPr id="5101776" name="Line 6170">
            <a:extLst>
              <a:ext uri="{FF2B5EF4-FFF2-40B4-BE49-F238E27FC236}">
                <a16:creationId xmlns:a16="http://schemas.microsoft.com/office/drawing/2014/main" id="{00000000-0008-0000-1100-0000D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77" name="Line 6171">
            <a:extLst>
              <a:ext uri="{FF2B5EF4-FFF2-40B4-BE49-F238E27FC236}">
                <a16:creationId xmlns:a16="http://schemas.microsoft.com/office/drawing/2014/main" id="{00000000-0008-0000-1100-0000D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38" name="Group 6172">
          <a:extLst>
            <a:ext uri="{FF2B5EF4-FFF2-40B4-BE49-F238E27FC236}">
              <a16:creationId xmlns:a16="http://schemas.microsoft.com/office/drawing/2014/main" id="{00000000-0008-0000-1100-0000C2D44D00}"/>
            </a:ext>
          </a:extLst>
        </xdr:cNvPr>
        <xdr:cNvGrpSpPr>
          <a:grpSpLocks/>
        </xdr:cNvGrpSpPr>
      </xdr:nvGrpSpPr>
      <xdr:grpSpPr bwMode="auto">
        <a:xfrm>
          <a:off x="4117181" y="10096500"/>
          <a:ext cx="240507" cy="0"/>
          <a:chOff x="466" y="3952"/>
          <a:chExt cx="28" cy="16"/>
        </a:xfrm>
      </xdr:grpSpPr>
      <xdr:sp macro="" textlink="">
        <xdr:nvSpPr>
          <xdr:cNvPr id="5101774" name="Line 6173">
            <a:extLst>
              <a:ext uri="{FF2B5EF4-FFF2-40B4-BE49-F238E27FC236}">
                <a16:creationId xmlns:a16="http://schemas.microsoft.com/office/drawing/2014/main" id="{00000000-0008-0000-1100-0000C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75" name="Line 6174">
            <a:extLst>
              <a:ext uri="{FF2B5EF4-FFF2-40B4-BE49-F238E27FC236}">
                <a16:creationId xmlns:a16="http://schemas.microsoft.com/office/drawing/2014/main" id="{00000000-0008-0000-1100-0000C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39" name="Group 6175">
          <a:extLst>
            <a:ext uri="{FF2B5EF4-FFF2-40B4-BE49-F238E27FC236}">
              <a16:creationId xmlns:a16="http://schemas.microsoft.com/office/drawing/2014/main" id="{00000000-0008-0000-1100-0000C3D44D00}"/>
            </a:ext>
          </a:extLst>
        </xdr:cNvPr>
        <xdr:cNvGrpSpPr>
          <a:grpSpLocks/>
        </xdr:cNvGrpSpPr>
      </xdr:nvGrpSpPr>
      <xdr:grpSpPr bwMode="auto">
        <a:xfrm>
          <a:off x="4117181" y="10096500"/>
          <a:ext cx="240507" cy="0"/>
          <a:chOff x="466" y="3952"/>
          <a:chExt cx="28" cy="16"/>
        </a:xfrm>
      </xdr:grpSpPr>
      <xdr:sp macro="" textlink="">
        <xdr:nvSpPr>
          <xdr:cNvPr id="5101772" name="Line 6176">
            <a:extLst>
              <a:ext uri="{FF2B5EF4-FFF2-40B4-BE49-F238E27FC236}">
                <a16:creationId xmlns:a16="http://schemas.microsoft.com/office/drawing/2014/main" id="{00000000-0008-0000-1100-0000C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73" name="Line 6177">
            <a:extLst>
              <a:ext uri="{FF2B5EF4-FFF2-40B4-BE49-F238E27FC236}">
                <a16:creationId xmlns:a16="http://schemas.microsoft.com/office/drawing/2014/main" id="{00000000-0008-0000-1100-0000C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40" name="Group 6178">
          <a:extLst>
            <a:ext uri="{FF2B5EF4-FFF2-40B4-BE49-F238E27FC236}">
              <a16:creationId xmlns:a16="http://schemas.microsoft.com/office/drawing/2014/main" id="{00000000-0008-0000-1100-0000C4D44D00}"/>
            </a:ext>
          </a:extLst>
        </xdr:cNvPr>
        <xdr:cNvGrpSpPr>
          <a:grpSpLocks/>
        </xdr:cNvGrpSpPr>
      </xdr:nvGrpSpPr>
      <xdr:grpSpPr bwMode="auto">
        <a:xfrm>
          <a:off x="4117181" y="10096500"/>
          <a:ext cx="240507" cy="0"/>
          <a:chOff x="466" y="3952"/>
          <a:chExt cx="28" cy="16"/>
        </a:xfrm>
      </xdr:grpSpPr>
      <xdr:sp macro="" textlink="">
        <xdr:nvSpPr>
          <xdr:cNvPr id="5101770" name="Line 6179">
            <a:extLst>
              <a:ext uri="{FF2B5EF4-FFF2-40B4-BE49-F238E27FC236}">
                <a16:creationId xmlns:a16="http://schemas.microsoft.com/office/drawing/2014/main" id="{00000000-0008-0000-1100-0000C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71" name="Line 6180">
            <a:extLst>
              <a:ext uri="{FF2B5EF4-FFF2-40B4-BE49-F238E27FC236}">
                <a16:creationId xmlns:a16="http://schemas.microsoft.com/office/drawing/2014/main" id="{00000000-0008-0000-1100-0000C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41" name="Group 6181">
          <a:extLst>
            <a:ext uri="{FF2B5EF4-FFF2-40B4-BE49-F238E27FC236}">
              <a16:creationId xmlns:a16="http://schemas.microsoft.com/office/drawing/2014/main" id="{00000000-0008-0000-1100-0000C5D44D00}"/>
            </a:ext>
          </a:extLst>
        </xdr:cNvPr>
        <xdr:cNvGrpSpPr>
          <a:grpSpLocks/>
        </xdr:cNvGrpSpPr>
      </xdr:nvGrpSpPr>
      <xdr:grpSpPr bwMode="auto">
        <a:xfrm>
          <a:off x="4117181" y="10096500"/>
          <a:ext cx="240507" cy="0"/>
          <a:chOff x="466" y="3952"/>
          <a:chExt cx="28" cy="16"/>
        </a:xfrm>
      </xdr:grpSpPr>
      <xdr:sp macro="" textlink="">
        <xdr:nvSpPr>
          <xdr:cNvPr id="5101768" name="Line 6182">
            <a:extLst>
              <a:ext uri="{FF2B5EF4-FFF2-40B4-BE49-F238E27FC236}">
                <a16:creationId xmlns:a16="http://schemas.microsoft.com/office/drawing/2014/main" id="{00000000-0008-0000-1100-0000C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69" name="Line 6183">
            <a:extLst>
              <a:ext uri="{FF2B5EF4-FFF2-40B4-BE49-F238E27FC236}">
                <a16:creationId xmlns:a16="http://schemas.microsoft.com/office/drawing/2014/main" id="{00000000-0008-0000-1100-0000C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5100742" name="Group 6184">
          <a:extLst>
            <a:ext uri="{FF2B5EF4-FFF2-40B4-BE49-F238E27FC236}">
              <a16:creationId xmlns:a16="http://schemas.microsoft.com/office/drawing/2014/main" id="{00000000-0008-0000-1100-0000C6D44D00}"/>
            </a:ext>
          </a:extLst>
        </xdr:cNvPr>
        <xdr:cNvGrpSpPr>
          <a:grpSpLocks/>
        </xdr:cNvGrpSpPr>
      </xdr:nvGrpSpPr>
      <xdr:grpSpPr bwMode="auto">
        <a:xfrm>
          <a:off x="3993356" y="10096500"/>
          <a:ext cx="228600" cy="0"/>
          <a:chOff x="466" y="3952"/>
          <a:chExt cx="28" cy="16"/>
        </a:xfrm>
      </xdr:grpSpPr>
      <xdr:sp macro="" textlink="">
        <xdr:nvSpPr>
          <xdr:cNvPr id="5101766" name="Line 6185">
            <a:extLst>
              <a:ext uri="{FF2B5EF4-FFF2-40B4-BE49-F238E27FC236}">
                <a16:creationId xmlns:a16="http://schemas.microsoft.com/office/drawing/2014/main" id="{00000000-0008-0000-1100-0000C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67" name="Line 6186">
            <a:extLst>
              <a:ext uri="{FF2B5EF4-FFF2-40B4-BE49-F238E27FC236}">
                <a16:creationId xmlns:a16="http://schemas.microsoft.com/office/drawing/2014/main" id="{00000000-0008-0000-1100-0000C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43" name="Group 6187">
          <a:extLst>
            <a:ext uri="{FF2B5EF4-FFF2-40B4-BE49-F238E27FC236}">
              <a16:creationId xmlns:a16="http://schemas.microsoft.com/office/drawing/2014/main" id="{00000000-0008-0000-1100-0000C7D44D00}"/>
            </a:ext>
          </a:extLst>
        </xdr:cNvPr>
        <xdr:cNvGrpSpPr>
          <a:grpSpLocks/>
        </xdr:cNvGrpSpPr>
      </xdr:nvGrpSpPr>
      <xdr:grpSpPr bwMode="auto">
        <a:xfrm>
          <a:off x="4117181" y="10096500"/>
          <a:ext cx="228600" cy="0"/>
          <a:chOff x="466" y="3952"/>
          <a:chExt cx="28" cy="16"/>
        </a:xfrm>
      </xdr:grpSpPr>
      <xdr:sp macro="" textlink="">
        <xdr:nvSpPr>
          <xdr:cNvPr id="5101764" name="Line 6188">
            <a:extLst>
              <a:ext uri="{FF2B5EF4-FFF2-40B4-BE49-F238E27FC236}">
                <a16:creationId xmlns:a16="http://schemas.microsoft.com/office/drawing/2014/main" id="{00000000-0008-0000-1100-0000C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65" name="Line 6189">
            <a:extLst>
              <a:ext uri="{FF2B5EF4-FFF2-40B4-BE49-F238E27FC236}">
                <a16:creationId xmlns:a16="http://schemas.microsoft.com/office/drawing/2014/main" id="{00000000-0008-0000-1100-0000C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44" name="Group 6190">
          <a:extLst>
            <a:ext uri="{FF2B5EF4-FFF2-40B4-BE49-F238E27FC236}">
              <a16:creationId xmlns:a16="http://schemas.microsoft.com/office/drawing/2014/main" id="{00000000-0008-0000-1100-0000C8D44D00}"/>
            </a:ext>
          </a:extLst>
        </xdr:cNvPr>
        <xdr:cNvGrpSpPr>
          <a:grpSpLocks/>
        </xdr:cNvGrpSpPr>
      </xdr:nvGrpSpPr>
      <xdr:grpSpPr bwMode="auto">
        <a:xfrm>
          <a:off x="4117181" y="10096500"/>
          <a:ext cx="228600" cy="0"/>
          <a:chOff x="466" y="3952"/>
          <a:chExt cx="28" cy="16"/>
        </a:xfrm>
      </xdr:grpSpPr>
      <xdr:sp macro="" textlink="">
        <xdr:nvSpPr>
          <xdr:cNvPr id="5101762" name="Line 6191">
            <a:extLst>
              <a:ext uri="{FF2B5EF4-FFF2-40B4-BE49-F238E27FC236}">
                <a16:creationId xmlns:a16="http://schemas.microsoft.com/office/drawing/2014/main" id="{00000000-0008-0000-1100-0000C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63" name="Line 6192">
            <a:extLst>
              <a:ext uri="{FF2B5EF4-FFF2-40B4-BE49-F238E27FC236}">
                <a16:creationId xmlns:a16="http://schemas.microsoft.com/office/drawing/2014/main" id="{00000000-0008-0000-1100-0000C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45" name="Group 6193">
          <a:extLst>
            <a:ext uri="{FF2B5EF4-FFF2-40B4-BE49-F238E27FC236}">
              <a16:creationId xmlns:a16="http://schemas.microsoft.com/office/drawing/2014/main" id="{00000000-0008-0000-1100-0000C9D44D00}"/>
            </a:ext>
          </a:extLst>
        </xdr:cNvPr>
        <xdr:cNvGrpSpPr>
          <a:grpSpLocks/>
        </xdr:cNvGrpSpPr>
      </xdr:nvGrpSpPr>
      <xdr:grpSpPr bwMode="auto">
        <a:xfrm>
          <a:off x="4117181" y="10096500"/>
          <a:ext cx="240507" cy="0"/>
          <a:chOff x="466" y="3952"/>
          <a:chExt cx="28" cy="16"/>
        </a:xfrm>
      </xdr:grpSpPr>
      <xdr:sp macro="" textlink="">
        <xdr:nvSpPr>
          <xdr:cNvPr id="5101760" name="Line 6194">
            <a:extLst>
              <a:ext uri="{FF2B5EF4-FFF2-40B4-BE49-F238E27FC236}">
                <a16:creationId xmlns:a16="http://schemas.microsoft.com/office/drawing/2014/main" id="{00000000-0008-0000-1100-0000C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61" name="Line 6195">
            <a:extLst>
              <a:ext uri="{FF2B5EF4-FFF2-40B4-BE49-F238E27FC236}">
                <a16:creationId xmlns:a16="http://schemas.microsoft.com/office/drawing/2014/main" id="{00000000-0008-0000-1100-0000C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46" name="Group 6196">
          <a:extLst>
            <a:ext uri="{FF2B5EF4-FFF2-40B4-BE49-F238E27FC236}">
              <a16:creationId xmlns:a16="http://schemas.microsoft.com/office/drawing/2014/main" id="{00000000-0008-0000-1100-0000CAD44D00}"/>
            </a:ext>
          </a:extLst>
        </xdr:cNvPr>
        <xdr:cNvGrpSpPr>
          <a:grpSpLocks/>
        </xdr:cNvGrpSpPr>
      </xdr:nvGrpSpPr>
      <xdr:grpSpPr bwMode="auto">
        <a:xfrm>
          <a:off x="4117181" y="10096500"/>
          <a:ext cx="228600" cy="0"/>
          <a:chOff x="466" y="3952"/>
          <a:chExt cx="28" cy="16"/>
        </a:xfrm>
      </xdr:grpSpPr>
      <xdr:sp macro="" textlink="">
        <xdr:nvSpPr>
          <xdr:cNvPr id="5101758" name="Line 6197">
            <a:extLst>
              <a:ext uri="{FF2B5EF4-FFF2-40B4-BE49-F238E27FC236}">
                <a16:creationId xmlns:a16="http://schemas.microsoft.com/office/drawing/2014/main" id="{00000000-0008-0000-1100-0000B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59" name="Line 6198">
            <a:extLst>
              <a:ext uri="{FF2B5EF4-FFF2-40B4-BE49-F238E27FC236}">
                <a16:creationId xmlns:a16="http://schemas.microsoft.com/office/drawing/2014/main" id="{00000000-0008-0000-1100-0000B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47" name="Group 6199">
          <a:extLst>
            <a:ext uri="{FF2B5EF4-FFF2-40B4-BE49-F238E27FC236}">
              <a16:creationId xmlns:a16="http://schemas.microsoft.com/office/drawing/2014/main" id="{00000000-0008-0000-1100-0000CBD44D00}"/>
            </a:ext>
          </a:extLst>
        </xdr:cNvPr>
        <xdr:cNvGrpSpPr>
          <a:grpSpLocks/>
        </xdr:cNvGrpSpPr>
      </xdr:nvGrpSpPr>
      <xdr:grpSpPr bwMode="auto">
        <a:xfrm>
          <a:off x="4117181" y="10096500"/>
          <a:ext cx="228600" cy="0"/>
          <a:chOff x="466" y="3952"/>
          <a:chExt cx="28" cy="16"/>
        </a:xfrm>
      </xdr:grpSpPr>
      <xdr:sp macro="" textlink="">
        <xdr:nvSpPr>
          <xdr:cNvPr id="5101756" name="Line 6200">
            <a:extLst>
              <a:ext uri="{FF2B5EF4-FFF2-40B4-BE49-F238E27FC236}">
                <a16:creationId xmlns:a16="http://schemas.microsoft.com/office/drawing/2014/main" id="{00000000-0008-0000-1100-0000B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57" name="Line 6201">
            <a:extLst>
              <a:ext uri="{FF2B5EF4-FFF2-40B4-BE49-F238E27FC236}">
                <a16:creationId xmlns:a16="http://schemas.microsoft.com/office/drawing/2014/main" id="{00000000-0008-0000-1100-0000B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48" name="Group 6202">
          <a:extLst>
            <a:ext uri="{FF2B5EF4-FFF2-40B4-BE49-F238E27FC236}">
              <a16:creationId xmlns:a16="http://schemas.microsoft.com/office/drawing/2014/main" id="{00000000-0008-0000-1100-0000CCD44D00}"/>
            </a:ext>
          </a:extLst>
        </xdr:cNvPr>
        <xdr:cNvGrpSpPr>
          <a:grpSpLocks/>
        </xdr:cNvGrpSpPr>
      </xdr:nvGrpSpPr>
      <xdr:grpSpPr bwMode="auto">
        <a:xfrm>
          <a:off x="4117181" y="10096500"/>
          <a:ext cx="240507" cy="0"/>
          <a:chOff x="466" y="3952"/>
          <a:chExt cx="28" cy="16"/>
        </a:xfrm>
      </xdr:grpSpPr>
      <xdr:sp macro="" textlink="">
        <xdr:nvSpPr>
          <xdr:cNvPr id="5101754" name="Line 6203">
            <a:extLst>
              <a:ext uri="{FF2B5EF4-FFF2-40B4-BE49-F238E27FC236}">
                <a16:creationId xmlns:a16="http://schemas.microsoft.com/office/drawing/2014/main" id="{00000000-0008-0000-1100-0000B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55" name="Line 6204">
            <a:extLst>
              <a:ext uri="{FF2B5EF4-FFF2-40B4-BE49-F238E27FC236}">
                <a16:creationId xmlns:a16="http://schemas.microsoft.com/office/drawing/2014/main" id="{00000000-0008-0000-1100-0000B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49" name="Group 6205">
          <a:extLst>
            <a:ext uri="{FF2B5EF4-FFF2-40B4-BE49-F238E27FC236}">
              <a16:creationId xmlns:a16="http://schemas.microsoft.com/office/drawing/2014/main" id="{00000000-0008-0000-1100-0000CDD44D00}"/>
            </a:ext>
          </a:extLst>
        </xdr:cNvPr>
        <xdr:cNvGrpSpPr>
          <a:grpSpLocks/>
        </xdr:cNvGrpSpPr>
      </xdr:nvGrpSpPr>
      <xdr:grpSpPr bwMode="auto">
        <a:xfrm>
          <a:off x="4700588" y="10096500"/>
          <a:ext cx="266700" cy="0"/>
          <a:chOff x="466" y="3952"/>
          <a:chExt cx="28" cy="16"/>
        </a:xfrm>
      </xdr:grpSpPr>
      <xdr:sp macro="" textlink="">
        <xdr:nvSpPr>
          <xdr:cNvPr id="5101752" name="Line 6206">
            <a:extLst>
              <a:ext uri="{FF2B5EF4-FFF2-40B4-BE49-F238E27FC236}">
                <a16:creationId xmlns:a16="http://schemas.microsoft.com/office/drawing/2014/main" id="{00000000-0008-0000-1100-0000B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53" name="Line 6207">
            <a:extLst>
              <a:ext uri="{FF2B5EF4-FFF2-40B4-BE49-F238E27FC236}">
                <a16:creationId xmlns:a16="http://schemas.microsoft.com/office/drawing/2014/main" id="{00000000-0008-0000-1100-0000B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50" name="Group 6208">
          <a:extLst>
            <a:ext uri="{FF2B5EF4-FFF2-40B4-BE49-F238E27FC236}">
              <a16:creationId xmlns:a16="http://schemas.microsoft.com/office/drawing/2014/main" id="{00000000-0008-0000-1100-0000CED44D00}"/>
            </a:ext>
          </a:extLst>
        </xdr:cNvPr>
        <xdr:cNvGrpSpPr>
          <a:grpSpLocks/>
        </xdr:cNvGrpSpPr>
      </xdr:nvGrpSpPr>
      <xdr:grpSpPr bwMode="auto">
        <a:xfrm>
          <a:off x="4700588" y="10096500"/>
          <a:ext cx="266700" cy="0"/>
          <a:chOff x="466" y="3952"/>
          <a:chExt cx="28" cy="16"/>
        </a:xfrm>
      </xdr:grpSpPr>
      <xdr:sp macro="" textlink="">
        <xdr:nvSpPr>
          <xdr:cNvPr id="5101750" name="Line 6209">
            <a:extLst>
              <a:ext uri="{FF2B5EF4-FFF2-40B4-BE49-F238E27FC236}">
                <a16:creationId xmlns:a16="http://schemas.microsoft.com/office/drawing/2014/main" id="{00000000-0008-0000-1100-0000B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51" name="Line 6210">
            <a:extLst>
              <a:ext uri="{FF2B5EF4-FFF2-40B4-BE49-F238E27FC236}">
                <a16:creationId xmlns:a16="http://schemas.microsoft.com/office/drawing/2014/main" id="{00000000-0008-0000-1100-0000B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51" name="Group 6211">
          <a:extLst>
            <a:ext uri="{FF2B5EF4-FFF2-40B4-BE49-F238E27FC236}">
              <a16:creationId xmlns:a16="http://schemas.microsoft.com/office/drawing/2014/main" id="{00000000-0008-0000-1100-0000CFD44D00}"/>
            </a:ext>
          </a:extLst>
        </xdr:cNvPr>
        <xdr:cNvGrpSpPr>
          <a:grpSpLocks/>
        </xdr:cNvGrpSpPr>
      </xdr:nvGrpSpPr>
      <xdr:grpSpPr bwMode="auto">
        <a:xfrm>
          <a:off x="4700588" y="10096500"/>
          <a:ext cx="266700" cy="0"/>
          <a:chOff x="466" y="3952"/>
          <a:chExt cx="28" cy="16"/>
        </a:xfrm>
      </xdr:grpSpPr>
      <xdr:sp macro="" textlink="">
        <xdr:nvSpPr>
          <xdr:cNvPr id="5101748" name="Line 6212">
            <a:extLst>
              <a:ext uri="{FF2B5EF4-FFF2-40B4-BE49-F238E27FC236}">
                <a16:creationId xmlns:a16="http://schemas.microsoft.com/office/drawing/2014/main" id="{00000000-0008-0000-1100-0000B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49" name="Line 6213">
            <a:extLst>
              <a:ext uri="{FF2B5EF4-FFF2-40B4-BE49-F238E27FC236}">
                <a16:creationId xmlns:a16="http://schemas.microsoft.com/office/drawing/2014/main" id="{00000000-0008-0000-1100-0000B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752" name="Group 6214">
          <a:extLst>
            <a:ext uri="{FF2B5EF4-FFF2-40B4-BE49-F238E27FC236}">
              <a16:creationId xmlns:a16="http://schemas.microsoft.com/office/drawing/2014/main" id="{00000000-0008-0000-1100-0000D0D44D00}"/>
            </a:ext>
          </a:extLst>
        </xdr:cNvPr>
        <xdr:cNvGrpSpPr>
          <a:grpSpLocks/>
        </xdr:cNvGrpSpPr>
      </xdr:nvGrpSpPr>
      <xdr:grpSpPr bwMode="auto">
        <a:xfrm>
          <a:off x="5486400" y="10096500"/>
          <a:ext cx="266700" cy="0"/>
          <a:chOff x="466" y="3952"/>
          <a:chExt cx="28" cy="16"/>
        </a:xfrm>
      </xdr:grpSpPr>
      <xdr:sp macro="" textlink="">
        <xdr:nvSpPr>
          <xdr:cNvPr id="5101746" name="Line 6215">
            <a:extLst>
              <a:ext uri="{FF2B5EF4-FFF2-40B4-BE49-F238E27FC236}">
                <a16:creationId xmlns:a16="http://schemas.microsoft.com/office/drawing/2014/main" id="{00000000-0008-0000-1100-0000B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47" name="Line 6216">
            <a:extLst>
              <a:ext uri="{FF2B5EF4-FFF2-40B4-BE49-F238E27FC236}">
                <a16:creationId xmlns:a16="http://schemas.microsoft.com/office/drawing/2014/main" id="{00000000-0008-0000-1100-0000B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753" name="Group 6217">
          <a:extLst>
            <a:ext uri="{FF2B5EF4-FFF2-40B4-BE49-F238E27FC236}">
              <a16:creationId xmlns:a16="http://schemas.microsoft.com/office/drawing/2014/main" id="{00000000-0008-0000-1100-0000D1D44D00}"/>
            </a:ext>
          </a:extLst>
        </xdr:cNvPr>
        <xdr:cNvGrpSpPr>
          <a:grpSpLocks/>
        </xdr:cNvGrpSpPr>
      </xdr:nvGrpSpPr>
      <xdr:grpSpPr bwMode="auto">
        <a:xfrm>
          <a:off x="5486400" y="10096500"/>
          <a:ext cx="266700" cy="0"/>
          <a:chOff x="466" y="3952"/>
          <a:chExt cx="28" cy="16"/>
        </a:xfrm>
      </xdr:grpSpPr>
      <xdr:sp macro="" textlink="">
        <xdr:nvSpPr>
          <xdr:cNvPr id="5101744" name="Line 6218">
            <a:extLst>
              <a:ext uri="{FF2B5EF4-FFF2-40B4-BE49-F238E27FC236}">
                <a16:creationId xmlns:a16="http://schemas.microsoft.com/office/drawing/2014/main" id="{00000000-0008-0000-1100-0000B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45" name="Line 6219">
            <a:extLst>
              <a:ext uri="{FF2B5EF4-FFF2-40B4-BE49-F238E27FC236}">
                <a16:creationId xmlns:a16="http://schemas.microsoft.com/office/drawing/2014/main" id="{00000000-0008-0000-1100-0000B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754" name="Group 6220">
          <a:extLst>
            <a:ext uri="{FF2B5EF4-FFF2-40B4-BE49-F238E27FC236}">
              <a16:creationId xmlns:a16="http://schemas.microsoft.com/office/drawing/2014/main" id="{00000000-0008-0000-1100-0000D2D44D00}"/>
            </a:ext>
          </a:extLst>
        </xdr:cNvPr>
        <xdr:cNvGrpSpPr>
          <a:grpSpLocks/>
        </xdr:cNvGrpSpPr>
      </xdr:nvGrpSpPr>
      <xdr:grpSpPr bwMode="auto">
        <a:xfrm>
          <a:off x="5486400" y="10096500"/>
          <a:ext cx="266700" cy="0"/>
          <a:chOff x="466" y="3952"/>
          <a:chExt cx="28" cy="16"/>
        </a:xfrm>
      </xdr:grpSpPr>
      <xdr:sp macro="" textlink="">
        <xdr:nvSpPr>
          <xdr:cNvPr id="5101742" name="Line 6221">
            <a:extLst>
              <a:ext uri="{FF2B5EF4-FFF2-40B4-BE49-F238E27FC236}">
                <a16:creationId xmlns:a16="http://schemas.microsoft.com/office/drawing/2014/main" id="{00000000-0008-0000-1100-0000A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43" name="Line 6222">
            <a:extLst>
              <a:ext uri="{FF2B5EF4-FFF2-40B4-BE49-F238E27FC236}">
                <a16:creationId xmlns:a16="http://schemas.microsoft.com/office/drawing/2014/main" id="{00000000-0008-0000-1100-0000A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755" name="Group 6223">
          <a:extLst>
            <a:ext uri="{FF2B5EF4-FFF2-40B4-BE49-F238E27FC236}">
              <a16:creationId xmlns:a16="http://schemas.microsoft.com/office/drawing/2014/main" id="{00000000-0008-0000-1100-0000D3D44D00}"/>
            </a:ext>
          </a:extLst>
        </xdr:cNvPr>
        <xdr:cNvGrpSpPr>
          <a:grpSpLocks/>
        </xdr:cNvGrpSpPr>
      </xdr:nvGrpSpPr>
      <xdr:grpSpPr bwMode="auto">
        <a:xfrm>
          <a:off x="5486400" y="10096500"/>
          <a:ext cx="266700" cy="0"/>
          <a:chOff x="466" y="3952"/>
          <a:chExt cx="28" cy="16"/>
        </a:xfrm>
      </xdr:grpSpPr>
      <xdr:sp macro="" textlink="">
        <xdr:nvSpPr>
          <xdr:cNvPr id="5101740" name="Line 6224">
            <a:extLst>
              <a:ext uri="{FF2B5EF4-FFF2-40B4-BE49-F238E27FC236}">
                <a16:creationId xmlns:a16="http://schemas.microsoft.com/office/drawing/2014/main" id="{00000000-0008-0000-1100-0000A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41" name="Line 6225">
            <a:extLst>
              <a:ext uri="{FF2B5EF4-FFF2-40B4-BE49-F238E27FC236}">
                <a16:creationId xmlns:a16="http://schemas.microsoft.com/office/drawing/2014/main" id="{00000000-0008-0000-1100-0000A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756" name="Group 6226">
          <a:extLst>
            <a:ext uri="{FF2B5EF4-FFF2-40B4-BE49-F238E27FC236}">
              <a16:creationId xmlns:a16="http://schemas.microsoft.com/office/drawing/2014/main" id="{00000000-0008-0000-1100-0000D4D44D00}"/>
            </a:ext>
          </a:extLst>
        </xdr:cNvPr>
        <xdr:cNvGrpSpPr>
          <a:grpSpLocks/>
        </xdr:cNvGrpSpPr>
      </xdr:nvGrpSpPr>
      <xdr:grpSpPr bwMode="auto">
        <a:xfrm>
          <a:off x="5486400" y="10096500"/>
          <a:ext cx="266700" cy="0"/>
          <a:chOff x="466" y="3952"/>
          <a:chExt cx="28" cy="16"/>
        </a:xfrm>
      </xdr:grpSpPr>
      <xdr:sp macro="" textlink="">
        <xdr:nvSpPr>
          <xdr:cNvPr id="5101738" name="Line 6227">
            <a:extLst>
              <a:ext uri="{FF2B5EF4-FFF2-40B4-BE49-F238E27FC236}">
                <a16:creationId xmlns:a16="http://schemas.microsoft.com/office/drawing/2014/main" id="{00000000-0008-0000-1100-0000A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39" name="Line 6228">
            <a:extLst>
              <a:ext uri="{FF2B5EF4-FFF2-40B4-BE49-F238E27FC236}">
                <a16:creationId xmlns:a16="http://schemas.microsoft.com/office/drawing/2014/main" id="{00000000-0008-0000-1100-0000A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57" name="Group 6229">
          <a:extLst>
            <a:ext uri="{FF2B5EF4-FFF2-40B4-BE49-F238E27FC236}">
              <a16:creationId xmlns:a16="http://schemas.microsoft.com/office/drawing/2014/main" id="{00000000-0008-0000-1100-0000D5D44D00}"/>
            </a:ext>
          </a:extLst>
        </xdr:cNvPr>
        <xdr:cNvGrpSpPr>
          <a:grpSpLocks/>
        </xdr:cNvGrpSpPr>
      </xdr:nvGrpSpPr>
      <xdr:grpSpPr bwMode="auto">
        <a:xfrm>
          <a:off x="4117181" y="10096500"/>
          <a:ext cx="228600" cy="0"/>
          <a:chOff x="466" y="3952"/>
          <a:chExt cx="28" cy="16"/>
        </a:xfrm>
      </xdr:grpSpPr>
      <xdr:sp macro="" textlink="">
        <xdr:nvSpPr>
          <xdr:cNvPr id="5101736" name="Line 6230">
            <a:extLst>
              <a:ext uri="{FF2B5EF4-FFF2-40B4-BE49-F238E27FC236}">
                <a16:creationId xmlns:a16="http://schemas.microsoft.com/office/drawing/2014/main" id="{00000000-0008-0000-1100-0000A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37" name="Line 6231">
            <a:extLst>
              <a:ext uri="{FF2B5EF4-FFF2-40B4-BE49-F238E27FC236}">
                <a16:creationId xmlns:a16="http://schemas.microsoft.com/office/drawing/2014/main" id="{00000000-0008-0000-1100-0000A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58" name="Group 6232">
          <a:extLst>
            <a:ext uri="{FF2B5EF4-FFF2-40B4-BE49-F238E27FC236}">
              <a16:creationId xmlns:a16="http://schemas.microsoft.com/office/drawing/2014/main" id="{00000000-0008-0000-1100-0000D6D44D00}"/>
            </a:ext>
          </a:extLst>
        </xdr:cNvPr>
        <xdr:cNvGrpSpPr>
          <a:grpSpLocks/>
        </xdr:cNvGrpSpPr>
      </xdr:nvGrpSpPr>
      <xdr:grpSpPr bwMode="auto">
        <a:xfrm>
          <a:off x="4700588" y="10096500"/>
          <a:ext cx="266700" cy="0"/>
          <a:chOff x="466" y="3952"/>
          <a:chExt cx="28" cy="16"/>
        </a:xfrm>
      </xdr:grpSpPr>
      <xdr:sp macro="" textlink="">
        <xdr:nvSpPr>
          <xdr:cNvPr id="5101734" name="Line 6233">
            <a:extLst>
              <a:ext uri="{FF2B5EF4-FFF2-40B4-BE49-F238E27FC236}">
                <a16:creationId xmlns:a16="http://schemas.microsoft.com/office/drawing/2014/main" id="{00000000-0008-0000-1100-0000A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35" name="Line 6234">
            <a:extLst>
              <a:ext uri="{FF2B5EF4-FFF2-40B4-BE49-F238E27FC236}">
                <a16:creationId xmlns:a16="http://schemas.microsoft.com/office/drawing/2014/main" id="{00000000-0008-0000-1100-0000A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59" name="Group 6235">
          <a:extLst>
            <a:ext uri="{FF2B5EF4-FFF2-40B4-BE49-F238E27FC236}">
              <a16:creationId xmlns:a16="http://schemas.microsoft.com/office/drawing/2014/main" id="{00000000-0008-0000-1100-0000D7D44D00}"/>
            </a:ext>
          </a:extLst>
        </xdr:cNvPr>
        <xdr:cNvGrpSpPr>
          <a:grpSpLocks/>
        </xdr:cNvGrpSpPr>
      </xdr:nvGrpSpPr>
      <xdr:grpSpPr bwMode="auto">
        <a:xfrm>
          <a:off x="4117181" y="10096500"/>
          <a:ext cx="228600" cy="0"/>
          <a:chOff x="466" y="3952"/>
          <a:chExt cx="28" cy="16"/>
        </a:xfrm>
      </xdr:grpSpPr>
      <xdr:sp macro="" textlink="">
        <xdr:nvSpPr>
          <xdr:cNvPr id="5101732" name="Line 6236">
            <a:extLst>
              <a:ext uri="{FF2B5EF4-FFF2-40B4-BE49-F238E27FC236}">
                <a16:creationId xmlns:a16="http://schemas.microsoft.com/office/drawing/2014/main" id="{00000000-0008-0000-1100-0000A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33" name="Line 6237">
            <a:extLst>
              <a:ext uri="{FF2B5EF4-FFF2-40B4-BE49-F238E27FC236}">
                <a16:creationId xmlns:a16="http://schemas.microsoft.com/office/drawing/2014/main" id="{00000000-0008-0000-1100-0000A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60" name="Group 6238">
          <a:extLst>
            <a:ext uri="{FF2B5EF4-FFF2-40B4-BE49-F238E27FC236}">
              <a16:creationId xmlns:a16="http://schemas.microsoft.com/office/drawing/2014/main" id="{00000000-0008-0000-1100-0000D8D44D00}"/>
            </a:ext>
          </a:extLst>
        </xdr:cNvPr>
        <xdr:cNvGrpSpPr>
          <a:grpSpLocks/>
        </xdr:cNvGrpSpPr>
      </xdr:nvGrpSpPr>
      <xdr:grpSpPr bwMode="auto">
        <a:xfrm>
          <a:off x="4700588" y="10096500"/>
          <a:ext cx="266700" cy="0"/>
          <a:chOff x="466" y="3952"/>
          <a:chExt cx="28" cy="16"/>
        </a:xfrm>
      </xdr:grpSpPr>
      <xdr:sp macro="" textlink="">
        <xdr:nvSpPr>
          <xdr:cNvPr id="5101730" name="Line 6239">
            <a:extLst>
              <a:ext uri="{FF2B5EF4-FFF2-40B4-BE49-F238E27FC236}">
                <a16:creationId xmlns:a16="http://schemas.microsoft.com/office/drawing/2014/main" id="{00000000-0008-0000-1100-0000A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31" name="Line 6240">
            <a:extLst>
              <a:ext uri="{FF2B5EF4-FFF2-40B4-BE49-F238E27FC236}">
                <a16:creationId xmlns:a16="http://schemas.microsoft.com/office/drawing/2014/main" id="{00000000-0008-0000-1100-0000A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61" name="Group 6241">
          <a:extLst>
            <a:ext uri="{FF2B5EF4-FFF2-40B4-BE49-F238E27FC236}">
              <a16:creationId xmlns:a16="http://schemas.microsoft.com/office/drawing/2014/main" id="{00000000-0008-0000-1100-0000D9D44D00}"/>
            </a:ext>
          </a:extLst>
        </xdr:cNvPr>
        <xdr:cNvGrpSpPr>
          <a:grpSpLocks/>
        </xdr:cNvGrpSpPr>
      </xdr:nvGrpSpPr>
      <xdr:grpSpPr bwMode="auto">
        <a:xfrm>
          <a:off x="4117181" y="10096500"/>
          <a:ext cx="228600" cy="0"/>
          <a:chOff x="466" y="3952"/>
          <a:chExt cx="28" cy="16"/>
        </a:xfrm>
      </xdr:grpSpPr>
      <xdr:sp macro="" textlink="">
        <xdr:nvSpPr>
          <xdr:cNvPr id="5101728" name="Line 6242">
            <a:extLst>
              <a:ext uri="{FF2B5EF4-FFF2-40B4-BE49-F238E27FC236}">
                <a16:creationId xmlns:a16="http://schemas.microsoft.com/office/drawing/2014/main" id="{00000000-0008-0000-1100-0000A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29" name="Line 6243">
            <a:extLst>
              <a:ext uri="{FF2B5EF4-FFF2-40B4-BE49-F238E27FC236}">
                <a16:creationId xmlns:a16="http://schemas.microsoft.com/office/drawing/2014/main" id="{00000000-0008-0000-1100-0000A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62" name="Group 6244">
          <a:extLst>
            <a:ext uri="{FF2B5EF4-FFF2-40B4-BE49-F238E27FC236}">
              <a16:creationId xmlns:a16="http://schemas.microsoft.com/office/drawing/2014/main" id="{00000000-0008-0000-1100-0000DAD44D00}"/>
            </a:ext>
          </a:extLst>
        </xdr:cNvPr>
        <xdr:cNvGrpSpPr>
          <a:grpSpLocks/>
        </xdr:cNvGrpSpPr>
      </xdr:nvGrpSpPr>
      <xdr:grpSpPr bwMode="auto">
        <a:xfrm>
          <a:off x="4700588" y="10096500"/>
          <a:ext cx="266700" cy="0"/>
          <a:chOff x="466" y="3952"/>
          <a:chExt cx="28" cy="16"/>
        </a:xfrm>
      </xdr:grpSpPr>
      <xdr:sp macro="" textlink="">
        <xdr:nvSpPr>
          <xdr:cNvPr id="5101726" name="Line 6245">
            <a:extLst>
              <a:ext uri="{FF2B5EF4-FFF2-40B4-BE49-F238E27FC236}">
                <a16:creationId xmlns:a16="http://schemas.microsoft.com/office/drawing/2014/main" id="{00000000-0008-0000-1100-00009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27" name="Line 6246">
            <a:extLst>
              <a:ext uri="{FF2B5EF4-FFF2-40B4-BE49-F238E27FC236}">
                <a16:creationId xmlns:a16="http://schemas.microsoft.com/office/drawing/2014/main" id="{00000000-0008-0000-1100-00009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63" name="Group 6247">
          <a:extLst>
            <a:ext uri="{FF2B5EF4-FFF2-40B4-BE49-F238E27FC236}">
              <a16:creationId xmlns:a16="http://schemas.microsoft.com/office/drawing/2014/main" id="{00000000-0008-0000-1100-0000DBD44D00}"/>
            </a:ext>
          </a:extLst>
        </xdr:cNvPr>
        <xdr:cNvGrpSpPr>
          <a:grpSpLocks/>
        </xdr:cNvGrpSpPr>
      </xdr:nvGrpSpPr>
      <xdr:grpSpPr bwMode="auto">
        <a:xfrm>
          <a:off x="4117181" y="10096500"/>
          <a:ext cx="228600" cy="0"/>
          <a:chOff x="466" y="3952"/>
          <a:chExt cx="28" cy="16"/>
        </a:xfrm>
      </xdr:grpSpPr>
      <xdr:sp macro="" textlink="">
        <xdr:nvSpPr>
          <xdr:cNvPr id="5101724" name="Line 6248">
            <a:extLst>
              <a:ext uri="{FF2B5EF4-FFF2-40B4-BE49-F238E27FC236}">
                <a16:creationId xmlns:a16="http://schemas.microsoft.com/office/drawing/2014/main" id="{00000000-0008-0000-1100-00009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25" name="Line 6249">
            <a:extLst>
              <a:ext uri="{FF2B5EF4-FFF2-40B4-BE49-F238E27FC236}">
                <a16:creationId xmlns:a16="http://schemas.microsoft.com/office/drawing/2014/main" id="{00000000-0008-0000-1100-00009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64" name="Group 6250">
          <a:extLst>
            <a:ext uri="{FF2B5EF4-FFF2-40B4-BE49-F238E27FC236}">
              <a16:creationId xmlns:a16="http://schemas.microsoft.com/office/drawing/2014/main" id="{00000000-0008-0000-1100-0000DCD44D00}"/>
            </a:ext>
          </a:extLst>
        </xdr:cNvPr>
        <xdr:cNvGrpSpPr>
          <a:grpSpLocks/>
        </xdr:cNvGrpSpPr>
      </xdr:nvGrpSpPr>
      <xdr:grpSpPr bwMode="auto">
        <a:xfrm>
          <a:off x="4700588" y="10096500"/>
          <a:ext cx="266700" cy="0"/>
          <a:chOff x="466" y="3952"/>
          <a:chExt cx="28" cy="16"/>
        </a:xfrm>
      </xdr:grpSpPr>
      <xdr:sp macro="" textlink="">
        <xdr:nvSpPr>
          <xdr:cNvPr id="5101722" name="Line 6251">
            <a:extLst>
              <a:ext uri="{FF2B5EF4-FFF2-40B4-BE49-F238E27FC236}">
                <a16:creationId xmlns:a16="http://schemas.microsoft.com/office/drawing/2014/main" id="{00000000-0008-0000-1100-00009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23" name="Line 6252">
            <a:extLst>
              <a:ext uri="{FF2B5EF4-FFF2-40B4-BE49-F238E27FC236}">
                <a16:creationId xmlns:a16="http://schemas.microsoft.com/office/drawing/2014/main" id="{00000000-0008-0000-1100-00009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65" name="Group 6253">
          <a:extLst>
            <a:ext uri="{FF2B5EF4-FFF2-40B4-BE49-F238E27FC236}">
              <a16:creationId xmlns:a16="http://schemas.microsoft.com/office/drawing/2014/main" id="{00000000-0008-0000-1100-0000DDD44D00}"/>
            </a:ext>
          </a:extLst>
        </xdr:cNvPr>
        <xdr:cNvGrpSpPr>
          <a:grpSpLocks/>
        </xdr:cNvGrpSpPr>
      </xdr:nvGrpSpPr>
      <xdr:grpSpPr bwMode="auto">
        <a:xfrm>
          <a:off x="4117181" y="10096500"/>
          <a:ext cx="228600" cy="0"/>
          <a:chOff x="466" y="3952"/>
          <a:chExt cx="28" cy="16"/>
        </a:xfrm>
      </xdr:grpSpPr>
      <xdr:sp macro="" textlink="">
        <xdr:nvSpPr>
          <xdr:cNvPr id="5101720" name="Line 6254">
            <a:extLst>
              <a:ext uri="{FF2B5EF4-FFF2-40B4-BE49-F238E27FC236}">
                <a16:creationId xmlns:a16="http://schemas.microsoft.com/office/drawing/2014/main" id="{00000000-0008-0000-1100-00009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21" name="Line 6255">
            <a:extLst>
              <a:ext uri="{FF2B5EF4-FFF2-40B4-BE49-F238E27FC236}">
                <a16:creationId xmlns:a16="http://schemas.microsoft.com/office/drawing/2014/main" id="{00000000-0008-0000-1100-00009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66" name="Group 6256">
          <a:extLst>
            <a:ext uri="{FF2B5EF4-FFF2-40B4-BE49-F238E27FC236}">
              <a16:creationId xmlns:a16="http://schemas.microsoft.com/office/drawing/2014/main" id="{00000000-0008-0000-1100-0000DED44D00}"/>
            </a:ext>
          </a:extLst>
        </xdr:cNvPr>
        <xdr:cNvGrpSpPr>
          <a:grpSpLocks/>
        </xdr:cNvGrpSpPr>
      </xdr:nvGrpSpPr>
      <xdr:grpSpPr bwMode="auto">
        <a:xfrm>
          <a:off x="4117181" y="10096500"/>
          <a:ext cx="228600" cy="0"/>
          <a:chOff x="466" y="3952"/>
          <a:chExt cx="28" cy="16"/>
        </a:xfrm>
      </xdr:grpSpPr>
      <xdr:sp macro="" textlink="">
        <xdr:nvSpPr>
          <xdr:cNvPr id="5101718" name="Line 6257">
            <a:extLst>
              <a:ext uri="{FF2B5EF4-FFF2-40B4-BE49-F238E27FC236}">
                <a16:creationId xmlns:a16="http://schemas.microsoft.com/office/drawing/2014/main" id="{00000000-0008-0000-1100-00009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19" name="Line 6258">
            <a:extLst>
              <a:ext uri="{FF2B5EF4-FFF2-40B4-BE49-F238E27FC236}">
                <a16:creationId xmlns:a16="http://schemas.microsoft.com/office/drawing/2014/main" id="{00000000-0008-0000-1100-00009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67" name="Group 6259">
          <a:extLst>
            <a:ext uri="{FF2B5EF4-FFF2-40B4-BE49-F238E27FC236}">
              <a16:creationId xmlns:a16="http://schemas.microsoft.com/office/drawing/2014/main" id="{00000000-0008-0000-1100-0000DFD44D00}"/>
            </a:ext>
          </a:extLst>
        </xdr:cNvPr>
        <xdr:cNvGrpSpPr>
          <a:grpSpLocks/>
        </xdr:cNvGrpSpPr>
      </xdr:nvGrpSpPr>
      <xdr:grpSpPr bwMode="auto">
        <a:xfrm>
          <a:off x="4117181" y="10096500"/>
          <a:ext cx="228600" cy="0"/>
          <a:chOff x="466" y="3952"/>
          <a:chExt cx="28" cy="16"/>
        </a:xfrm>
      </xdr:grpSpPr>
      <xdr:sp macro="" textlink="">
        <xdr:nvSpPr>
          <xdr:cNvPr id="5101716" name="Line 6260">
            <a:extLst>
              <a:ext uri="{FF2B5EF4-FFF2-40B4-BE49-F238E27FC236}">
                <a16:creationId xmlns:a16="http://schemas.microsoft.com/office/drawing/2014/main" id="{00000000-0008-0000-1100-00009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17" name="Line 6261">
            <a:extLst>
              <a:ext uri="{FF2B5EF4-FFF2-40B4-BE49-F238E27FC236}">
                <a16:creationId xmlns:a16="http://schemas.microsoft.com/office/drawing/2014/main" id="{00000000-0008-0000-1100-00009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68" name="Group 6262">
          <a:extLst>
            <a:ext uri="{FF2B5EF4-FFF2-40B4-BE49-F238E27FC236}">
              <a16:creationId xmlns:a16="http://schemas.microsoft.com/office/drawing/2014/main" id="{00000000-0008-0000-1100-0000E0D44D00}"/>
            </a:ext>
          </a:extLst>
        </xdr:cNvPr>
        <xdr:cNvGrpSpPr>
          <a:grpSpLocks/>
        </xdr:cNvGrpSpPr>
      </xdr:nvGrpSpPr>
      <xdr:grpSpPr bwMode="auto">
        <a:xfrm>
          <a:off x="4117181" y="10096500"/>
          <a:ext cx="228600" cy="0"/>
          <a:chOff x="466" y="3952"/>
          <a:chExt cx="28" cy="16"/>
        </a:xfrm>
      </xdr:grpSpPr>
      <xdr:sp macro="" textlink="">
        <xdr:nvSpPr>
          <xdr:cNvPr id="5101714" name="Line 6263">
            <a:extLst>
              <a:ext uri="{FF2B5EF4-FFF2-40B4-BE49-F238E27FC236}">
                <a16:creationId xmlns:a16="http://schemas.microsoft.com/office/drawing/2014/main" id="{00000000-0008-0000-1100-00009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15" name="Line 6264">
            <a:extLst>
              <a:ext uri="{FF2B5EF4-FFF2-40B4-BE49-F238E27FC236}">
                <a16:creationId xmlns:a16="http://schemas.microsoft.com/office/drawing/2014/main" id="{00000000-0008-0000-1100-00009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69" name="Group 6265">
          <a:extLst>
            <a:ext uri="{FF2B5EF4-FFF2-40B4-BE49-F238E27FC236}">
              <a16:creationId xmlns:a16="http://schemas.microsoft.com/office/drawing/2014/main" id="{00000000-0008-0000-1100-0000E1D44D00}"/>
            </a:ext>
          </a:extLst>
        </xdr:cNvPr>
        <xdr:cNvGrpSpPr>
          <a:grpSpLocks/>
        </xdr:cNvGrpSpPr>
      </xdr:nvGrpSpPr>
      <xdr:grpSpPr bwMode="auto">
        <a:xfrm>
          <a:off x="4117181" y="10096500"/>
          <a:ext cx="228600" cy="0"/>
          <a:chOff x="466" y="3952"/>
          <a:chExt cx="28" cy="16"/>
        </a:xfrm>
      </xdr:grpSpPr>
      <xdr:sp macro="" textlink="">
        <xdr:nvSpPr>
          <xdr:cNvPr id="5101712" name="Line 6266">
            <a:extLst>
              <a:ext uri="{FF2B5EF4-FFF2-40B4-BE49-F238E27FC236}">
                <a16:creationId xmlns:a16="http://schemas.microsoft.com/office/drawing/2014/main" id="{00000000-0008-0000-1100-00009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13" name="Line 6267">
            <a:extLst>
              <a:ext uri="{FF2B5EF4-FFF2-40B4-BE49-F238E27FC236}">
                <a16:creationId xmlns:a16="http://schemas.microsoft.com/office/drawing/2014/main" id="{00000000-0008-0000-1100-00009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70" name="Group 6268">
          <a:extLst>
            <a:ext uri="{FF2B5EF4-FFF2-40B4-BE49-F238E27FC236}">
              <a16:creationId xmlns:a16="http://schemas.microsoft.com/office/drawing/2014/main" id="{00000000-0008-0000-1100-0000E2D44D00}"/>
            </a:ext>
          </a:extLst>
        </xdr:cNvPr>
        <xdr:cNvGrpSpPr>
          <a:grpSpLocks/>
        </xdr:cNvGrpSpPr>
      </xdr:nvGrpSpPr>
      <xdr:grpSpPr bwMode="auto">
        <a:xfrm>
          <a:off x="4700588" y="10096500"/>
          <a:ext cx="266700" cy="0"/>
          <a:chOff x="466" y="3952"/>
          <a:chExt cx="28" cy="16"/>
        </a:xfrm>
      </xdr:grpSpPr>
      <xdr:sp macro="" textlink="">
        <xdr:nvSpPr>
          <xdr:cNvPr id="5101710" name="Line 6269">
            <a:extLst>
              <a:ext uri="{FF2B5EF4-FFF2-40B4-BE49-F238E27FC236}">
                <a16:creationId xmlns:a16="http://schemas.microsoft.com/office/drawing/2014/main" id="{00000000-0008-0000-1100-00008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11" name="Line 6270">
            <a:extLst>
              <a:ext uri="{FF2B5EF4-FFF2-40B4-BE49-F238E27FC236}">
                <a16:creationId xmlns:a16="http://schemas.microsoft.com/office/drawing/2014/main" id="{00000000-0008-0000-1100-00008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71" name="Group 6271">
          <a:extLst>
            <a:ext uri="{FF2B5EF4-FFF2-40B4-BE49-F238E27FC236}">
              <a16:creationId xmlns:a16="http://schemas.microsoft.com/office/drawing/2014/main" id="{00000000-0008-0000-1100-0000E3D44D00}"/>
            </a:ext>
          </a:extLst>
        </xdr:cNvPr>
        <xdr:cNvGrpSpPr>
          <a:grpSpLocks/>
        </xdr:cNvGrpSpPr>
      </xdr:nvGrpSpPr>
      <xdr:grpSpPr bwMode="auto">
        <a:xfrm>
          <a:off x="4700588" y="10096500"/>
          <a:ext cx="266700" cy="0"/>
          <a:chOff x="466" y="3952"/>
          <a:chExt cx="28" cy="16"/>
        </a:xfrm>
      </xdr:grpSpPr>
      <xdr:sp macro="" textlink="">
        <xdr:nvSpPr>
          <xdr:cNvPr id="5101708" name="Line 6272">
            <a:extLst>
              <a:ext uri="{FF2B5EF4-FFF2-40B4-BE49-F238E27FC236}">
                <a16:creationId xmlns:a16="http://schemas.microsoft.com/office/drawing/2014/main" id="{00000000-0008-0000-1100-00008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09" name="Line 6273">
            <a:extLst>
              <a:ext uri="{FF2B5EF4-FFF2-40B4-BE49-F238E27FC236}">
                <a16:creationId xmlns:a16="http://schemas.microsoft.com/office/drawing/2014/main" id="{00000000-0008-0000-1100-00008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72" name="Group 6274">
          <a:extLst>
            <a:ext uri="{FF2B5EF4-FFF2-40B4-BE49-F238E27FC236}">
              <a16:creationId xmlns:a16="http://schemas.microsoft.com/office/drawing/2014/main" id="{00000000-0008-0000-1100-0000E4D44D00}"/>
            </a:ext>
          </a:extLst>
        </xdr:cNvPr>
        <xdr:cNvGrpSpPr>
          <a:grpSpLocks/>
        </xdr:cNvGrpSpPr>
      </xdr:nvGrpSpPr>
      <xdr:grpSpPr bwMode="auto">
        <a:xfrm>
          <a:off x="4700588" y="10096500"/>
          <a:ext cx="266700" cy="0"/>
          <a:chOff x="466" y="3952"/>
          <a:chExt cx="28" cy="16"/>
        </a:xfrm>
      </xdr:grpSpPr>
      <xdr:sp macro="" textlink="">
        <xdr:nvSpPr>
          <xdr:cNvPr id="5101706" name="Line 6275">
            <a:extLst>
              <a:ext uri="{FF2B5EF4-FFF2-40B4-BE49-F238E27FC236}">
                <a16:creationId xmlns:a16="http://schemas.microsoft.com/office/drawing/2014/main" id="{00000000-0008-0000-1100-00008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07" name="Line 6276">
            <a:extLst>
              <a:ext uri="{FF2B5EF4-FFF2-40B4-BE49-F238E27FC236}">
                <a16:creationId xmlns:a16="http://schemas.microsoft.com/office/drawing/2014/main" id="{00000000-0008-0000-1100-00008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73" name="Group 6277">
          <a:extLst>
            <a:ext uri="{FF2B5EF4-FFF2-40B4-BE49-F238E27FC236}">
              <a16:creationId xmlns:a16="http://schemas.microsoft.com/office/drawing/2014/main" id="{00000000-0008-0000-1100-0000E5D44D00}"/>
            </a:ext>
          </a:extLst>
        </xdr:cNvPr>
        <xdr:cNvGrpSpPr>
          <a:grpSpLocks/>
        </xdr:cNvGrpSpPr>
      </xdr:nvGrpSpPr>
      <xdr:grpSpPr bwMode="auto">
        <a:xfrm>
          <a:off x="4700588" y="10096500"/>
          <a:ext cx="266700" cy="0"/>
          <a:chOff x="466" y="3952"/>
          <a:chExt cx="28" cy="16"/>
        </a:xfrm>
      </xdr:grpSpPr>
      <xdr:sp macro="" textlink="">
        <xdr:nvSpPr>
          <xdr:cNvPr id="5101704" name="Line 6278">
            <a:extLst>
              <a:ext uri="{FF2B5EF4-FFF2-40B4-BE49-F238E27FC236}">
                <a16:creationId xmlns:a16="http://schemas.microsoft.com/office/drawing/2014/main" id="{00000000-0008-0000-1100-00008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05" name="Line 6279">
            <a:extLst>
              <a:ext uri="{FF2B5EF4-FFF2-40B4-BE49-F238E27FC236}">
                <a16:creationId xmlns:a16="http://schemas.microsoft.com/office/drawing/2014/main" id="{00000000-0008-0000-1100-00008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74" name="Group 6280">
          <a:extLst>
            <a:ext uri="{FF2B5EF4-FFF2-40B4-BE49-F238E27FC236}">
              <a16:creationId xmlns:a16="http://schemas.microsoft.com/office/drawing/2014/main" id="{00000000-0008-0000-1100-0000E6D44D00}"/>
            </a:ext>
          </a:extLst>
        </xdr:cNvPr>
        <xdr:cNvGrpSpPr>
          <a:grpSpLocks/>
        </xdr:cNvGrpSpPr>
      </xdr:nvGrpSpPr>
      <xdr:grpSpPr bwMode="auto">
        <a:xfrm>
          <a:off x="4700588" y="10096500"/>
          <a:ext cx="266700" cy="0"/>
          <a:chOff x="466" y="3952"/>
          <a:chExt cx="28" cy="16"/>
        </a:xfrm>
      </xdr:grpSpPr>
      <xdr:sp macro="" textlink="">
        <xdr:nvSpPr>
          <xdr:cNvPr id="5101702" name="Line 6281">
            <a:extLst>
              <a:ext uri="{FF2B5EF4-FFF2-40B4-BE49-F238E27FC236}">
                <a16:creationId xmlns:a16="http://schemas.microsoft.com/office/drawing/2014/main" id="{00000000-0008-0000-1100-00008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03" name="Line 6282">
            <a:extLst>
              <a:ext uri="{FF2B5EF4-FFF2-40B4-BE49-F238E27FC236}">
                <a16:creationId xmlns:a16="http://schemas.microsoft.com/office/drawing/2014/main" id="{00000000-0008-0000-1100-00008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75" name="Group 6283">
          <a:extLst>
            <a:ext uri="{FF2B5EF4-FFF2-40B4-BE49-F238E27FC236}">
              <a16:creationId xmlns:a16="http://schemas.microsoft.com/office/drawing/2014/main" id="{00000000-0008-0000-1100-0000E7D44D00}"/>
            </a:ext>
          </a:extLst>
        </xdr:cNvPr>
        <xdr:cNvGrpSpPr>
          <a:grpSpLocks/>
        </xdr:cNvGrpSpPr>
      </xdr:nvGrpSpPr>
      <xdr:grpSpPr bwMode="auto">
        <a:xfrm>
          <a:off x="4117181" y="10096500"/>
          <a:ext cx="228600" cy="0"/>
          <a:chOff x="466" y="3952"/>
          <a:chExt cx="28" cy="16"/>
        </a:xfrm>
      </xdr:grpSpPr>
      <xdr:sp macro="" textlink="">
        <xdr:nvSpPr>
          <xdr:cNvPr id="5101700" name="Line 6284">
            <a:extLst>
              <a:ext uri="{FF2B5EF4-FFF2-40B4-BE49-F238E27FC236}">
                <a16:creationId xmlns:a16="http://schemas.microsoft.com/office/drawing/2014/main" id="{00000000-0008-0000-1100-00008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01" name="Line 6285">
            <a:extLst>
              <a:ext uri="{FF2B5EF4-FFF2-40B4-BE49-F238E27FC236}">
                <a16:creationId xmlns:a16="http://schemas.microsoft.com/office/drawing/2014/main" id="{00000000-0008-0000-1100-00008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76" name="Group 6286">
          <a:extLst>
            <a:ext uri="{FF2B5EF4-FFF2-40B4-BE49-F238E27FC236}">
              <a16:creationId xmlns:a16="http://schemas.microsoft.com/office/drawing/2014/main" id="{00000000-0008-0000-1100-0000E8D44D00}"/>
            </a:ext>
          </a:extLst>
        </xdr:cNvPr>
        <xdr:cNvGrpSpPr>
          <a:grpSpLocks/>
        </xdr:cNvGrpSpPr>
      </xdr:nvGrpSpPr>
      <xdr:grpSpPr bwMode="auto">
        <a:xfrm>
          <a:off x="4117181" y="10096500"/>
          <a:ext cx="228600" cy="0"/>
          <a:chOff x="466" y="3952"/>
          <a:chExt cx="28" cy="16"/>
        </a:xfrm>
      </xdr:grpSpPr>
      <xdr:sp macro="" textlink="">
        <xdr:nvSpPr>
          <xdr:cNvPr id="5101698" name="Line 6287">
            <a:extLst>
              <a:ext uri="{FF2B5EF4-FFF2-40B4-BE49-F238E27FC236}">
                <a16:creationId xmlns:a16="http://schemas.microsoft.com/office/drawing/2014/main" id="{00000000-0008-0000-1100-00008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99" name="Line 6288">
            <a:extLst>
              <a:ext uri="{FF2B5EF4-FFF2-40B4-BE49-F238E27FC236}">
                <a16:creationId xmlns:a16="http://schemas.microsoft.com/office/drawing/2014/main" id="{00000000-0008-0000-1100-00008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77" name="Group 6289">
          <a:extLst>
            <a:ext uri="{FF2B5EF4-FFF2-40B4-BE49-F238E27FC236}">
              <a16:creationId xmlns:a16="http://schemas.microsoft.com/office/drawing/2014/main" id="{00000000-0008-0000-1100-0000E9D44D00}"/>
            </a:ext>
          </a:extLst>
        </xdr:cNvPr>
        <xdr:cNvGrpSpPr>
          <a:grpSpLocks/>
        </xdr:cNvGrpSpPr>
      </xdr:nvGrpSpPr>
      <xdr:grpSpPr bwMode="auto">
        <a:xfrm>
          <a:off x="4700588" y="10096500"/>
          <a:ext cx="266700" cy="0"/>
          <a:chOff x="466" y="3952"/>
          <a:chExt cx="28" cy="16"/>
        </a:xfrm>
      </xdr:grpSpPr>
      <xdr:sp macro="" textlink="">
        <xdr:nvSpPr>
          <xdr:cNvPr id="5101696" name="Line 6290">
            <a:extLst>
              <a:ext uri="{FF2B5EF4-FFF2-40B4-BE49-F238E27FC236}">
                <a16:creationId xmlns:a16="http://schemas.microsoft.com/office/drawing/2014/main" id="{00000000-0008-0000-1100-00008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97" name="Line 6291">
            <a:extLst>
              <a:ext uri="{FF2B5EF4-FFF2-40B4-BE49-F238E27FC236}">
                <a16:creationId xmlns:a16="http://schemas.microsoft.com/office/drawing/2014/main" id="{00000000-0008-0000-1100-00008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78" name="Group 6292">
          <a:extLst>
            <a:ext uri="{FF2B5EF4-FFF2-40B4-BE49-F238E27FC236}">
              <a16:creationId xmlns:a16="http://schemas.microsoft.com/office/drawing/2014/main" id="{00000000-0008-0000-1100-0000EAD44D00}"/>
            </a:ext>
          </a:extLst>
        </xdr:cNvPr>
        <xdr:cNvGrpSpPr>
          <a:grpSpLocks/>
        </xdr:cNvGrpSpPr>
      </xdr:nvGrpSpPr>
      <xdr:grpSpPr bwMode="auto">
        <a:xfrm>
          <a:off x="4700588" y="10096500"/>
          <a:ext cx="266700" cy="0"/>
          <a:chOff x="466" y="3952"/>
          <a:chExt cx="28" cy="16"/>
        </a:xfrm>
      </xdr:grpSpPr>
      <xdr:sp macro="" textlink="">
        <xdr:nvSpPr>
          <xdr:cNvPr id="5101694" name="Line 6293">
            <a:extLst>
              <a:ext uri="{FF2B5EF4-FFF2-40B4-BE49-F238E27FC236}">
                <a16:creationId xmlns:a16="http://schemas.microsoft.com/office/drawing/2014/main" id="{00000000-0008-0000-1100-00007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95" name="Line 6294">
            <a:extLst>
              <a:ext uri="{FF2B5EF4-FFF2-40B4-BE49-F238E27FC236}">
                <a16:creationId xmlns:a16="http://schemas.microsoft.com/office/drawing/2014/main" id="{00000000-0008-0000-1100-00007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79" name="Group 6295">
          <a:extLst>
            <a:ext uri="{FF2B5EF4-FFF2-40B4-BE49-F238E27FC236}">
              <a16:creationId xmlns:a16="http://schemas.microsoft.com/office/drawing/2014/main" id="{00000000-0008-0000-1100-0000EBD44D00}"/>
            </a:ext>
          </a:extLst>
        </xdr:cNvPr>
        <xdr:cNvGrpSpPr>
          <a:grpSpLocks/>
        </xdr:cNvGrpSpPr>
      </xdr:nvGrpSpPr>
      <xdr:grpSpPr bwMode="auto">
        <a:xfrm>
          <a:off x="4117181" y="10096500"/>
          <a:ext cx="240507" cy="0"/>
          <a:chOff x="466" y="3952"/>
          <a:chExt cx="28" cy="16"/>
        </a:xfrm>
      </xdr:grpSpPr>
      <xdr:sp macro="" textlink="">
        <xdr:nvSpPr>
          <xdr:cNvPr id="5101692" name="Line 6296">
            <a:extLst>
              <a:ext uri="{FF2B5EF4-FFF2-40B4-BE49-F238E27FC236}">
                <a16:creationId xmlns:a16="http://schemas.microsoft.com/office/drawing/2014/main" id="{00000000-0008-0000-1100-00007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93" name="Line 6297">
            <a:extLst>
              <a:ext uri="{FF2B5EF4-FFF2-40B4-BE49-F238E27FC236}">
                <a16:creationId xmlns:a16="http://schemas.microsoft.com/office/drawing/2014/main" id="{00000000-0008-0000-1100-00007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5100780" name="Group 6298">
          <a:extLst>
            <a:ext uri="{FF2B5EF4-FFF2-40B4-BE49-F238E27FC236}">
              <a16:creationId xmlns:a16="http://schemas.microsoft.com/office/drawing/2014/main" id="{00000000-0008-0000-1100-0000ECD44D00}"/>
            </a:ext>
          </a:extLst>
        </xdr:cNvPr>
        <xdr:cNvGrpSpPr>
          <a:grpSpLocks/>
        </xdr:cNvGrpSpPr>
      </xdr:nvGrpSpPr>
      <xdr:grpSpPr bwMode="auto">
        <a:xfrm>
          <a:off x="5486400" y="10096500"/>
          <a:ext cx="228600" cy="0"/>
          <a:chOff x="466" y="3952"/>
          <a:chExt cx="28" cy="16"/>
        </a:xfrm>
      </xdr:grpSpPr>
      <xdr:sp macro="" textlink="">
        <xdr:nvSpPr>
          <xdr:cNvPr id="5101690" name="Line 6299">
            <a:extLst>
              <a:ext uri="{FF2B5EF4-FFF2-40B4-BE49-F238E27FC236}">
                <a16:creationId xmlns:a16="http://schemas.microsoft.com/office/drawing/2014/main" id="{00000000-0008-0000-1100-00007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91" name="Line 6300">
            <a:extLst>
              <a:ext uri="{FF2B5EF4-FFF2-40B4-BE49-F238E27FC236}">
                <a16:creationId xmlns:a16="http://schemas.microsoft.com/office/drawing/2014/main" id="{00000000-0008-0000-1100-00007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81" name="Group 6301">
          <a:extLst>
            <a:ext uri="{FF2B5EF4-FFF2-40B4-BE49-F238E27FC236}">
              <a16:creationId xmlns:a16="http://schemas.microsoft.com/office/drawing/2014/main" id="{00000000-0008-0000-1100-0000EDD44D00}"/>
            </a:ext>
          </a:extLst>
        </xdr:cNvPr>
        <xdr:cNvGrpSpPr>
          <a:grpSpLocks/>
        </xdr:cNvGrpSpPr>
      </xdr:nvGrpSpPr>
      <xdr:grpSpPr bwMode="auto">
        <a:xfrm>
          <a:off x="4700588" y="10096500"/>
          <a:ext cx="266700" cy="0"/>
          <a:chOff x="466" y="3952"/>
          <a:chExt cx="28" cy="16"/>
        </a:xfrm>
      </xdr:grpSpPr>
      <xdr:sp macro="" textlink="">
        <xdr:nvSpPr>
          <xdr:cNvPr id="5101688" name="Line 6302">
            <a:extLst>
              <a:ext uri="{FF2B5EF4-FFF2-40B4-BE49-F238E27FC236}">
                <a16:creationId xmlns:a16="http://schemas.microsoft.com/office/drawing/2014/main" id="{00000000-0008-0000-1100-00007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89" name="Line 6303">
            <a:extLst>
              <a:ext uri="{FF2B5EF4-FFF2-40B4-BE49-F238E27FC236}">
                <a16:creationId xmlns:a16="http://schemas.microsoft.com/office/drawing/2014/main" id="{00000000-0008-0000-1100-00007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82" name="Group 6304">
          <a:extLst>
            <a:ext uri="{FF2B5EF4-FFF2-40B4-BE49-F238E27FC236}">
              <a16:creationId xmlns:a16="http://schemas.microsoft.com/office/drawing/2014/main" id="{00000000-0008-0000-1100-0000EED44D00}"/>
            </a:ext>
          </a:extLst>
        </xdr:cNvPr>
        <xdr:cNvGrpSpPr>
          <a:grpSpLocks/>
        </xdr:cNvGrpSpPr>
      </xdr:nvGrpSpPr>
      <xdr:grpSpPr bwMode="auto">
        <a:xfrm>
          <a:off x="4700588" y="10096500"/>
          <a:ext cx="266700" cy="0"/>
          <a:chOff x="466" y="3952"/>
          <a:chExt cx="28" cy="16"/>
        </a:xfrm>
      </xdr:grpSpPr>
      <xdr:sp macro="" textlink="">
        <xdr:nvSpPr>
          <xdr:cNvPr id="5101686" name="Line 6305">
            <a:extLst>
              <a:ext uri="{FF2B5EF4-FFF2-40B4-BE49-F238E27FC236}">
                <a16:creationId xmlns:a16="http://schemas.microsoft.com/office/drawing/2014/main" id="{00000000-0008-0000-1100-00007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87" name="Line 6306">
            <a:extLst>
              <a:ext uri="{FF2B5EF4-FFF2-40B4-BE49-F238E27FC236}">
                <a16:creationId xmlns:a16="http://schemas.microsoft.com/office/drawing/2014/main" id="{00000000-0008-0000-1100-00007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83" name="Group 6307">
          <a:extLst>
            <a:ext uri="{FF2B5EF4-FFF2-40B4-BE49-F238E27FC236}">
              <a16:creationId xmlns:a16="http://schemas.microsoft.com/office/drawing/2014/main" id="{00000000-0008-0000-1100-0000EFD44D00}"/>
            </a:ext>
          </a:extLst>
        </xdr:cNvPr>
        <xdr:cNvGrpSpPr>
          <a:grpSpLocks/>
        </xdr:cNvGrpSpPr>
      </xdr:nvGrpSpPr>
      <xdr:grpSpPr bwMode="auto">
        <a:xfrm>
          <a:off x="4700588" y="10096500"/>
          <a:ext cx="266700" cy="0"/>
          <a:chOff x="466" y="3952"/>
          <a:chExt cx="28" cy="16"/>
        </a:xfrm>
      </xdr:grpSpPr>
      <xdr:sp macro="" textlink="">
        <xdr:nvSpPr>
          <xdr:cNvPr id="5101684" name="Line 6308">
            <a:extLst>
              <a:ext uri="{FF2B5EF4-FFF2-40B4-BE49-F238E27FC236}">
                <a16:creationId xmlns:a16="http://schemas.microsoft.com/office/drawing/2014/main" id="{00000000-0008-0000-1100-00007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85" name="Line 6309">
            <a:extLst>
              <a:ext uri="{FF2B5EF4-FFF2-40B4-BE49-F238E27FC236}">
                <a16:creationId xmlns:a16="http://schemas.microsoft.com/office/drawing/2014/main" id="{00000000-0008-0000-1100-00007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84" name="Group 6310">
          <a:extLst>
            <a:ext uri="{FF2B5EF4-FFF2-40B4-BE49-F238E27FC236}">
              <a16:creationId xmlns:a16="http://schemas.microsoft.com/office/drawing/2014/main" id="{00000000-0008-0000-1100-0000F0D44D00}"/>
            </a:ext>
          </a:extLst>
        </xdr:cNvPr>
        <xdr:cNvGrpSpPr>
          <a:grpSpLocks/>
        </xdr:cNvGrpSpPr>
      </xdr:nvGrpSpPr>
      <xdr:grpSpPr bwMode="auto">
        <a:xfrm>
          <a:off x="4700588" y="10096500"/>
          <a:ext cx="266700" cy="0"/>
          <a:chOff x="466" y="3952"/>
          <a:chExt cx="28" cy="16"/>
        </a:xfrm>
      </xdr:grpSpPr>
      <xdr:sp macro="" textlink="">
        <xdr:nvSpPr>
          <xdr:cNvPr id="5101682" name="Line 6311">
            <a:extLst>
              <a:ext uri="{FF2B5EF4-FFF2-40B4-BE49-F238E27FC236}">
                <a16:creationId xmlns:a16="http://schemas.microsoft.com/office/drawing/2014/main" id="{00000000-0008-0000-1100-00007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83" name="Line 6312">
            <a:extLst>
              <a:ext uri="{FF2B5EF4-FFF2-40B4-BE49-F238E27FC236}">
                <a16:creationId xmlns:a16="http://schemas.microsoft.com/office/drawing/2014/main" id="{00000000-0008-0000-1100-00007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85" name="Group 6313">
          <a:extLst>
            <a:ext uri="{FF2B5EF4-FFF2-40B4-BE49-F238E27FC236}">
              <a16:creationId xmlns:a16="http://schemas.microsoft.com/office/drawing/2014/main" id="{00000000-0008-0000-1100-0000F1D44D00}"/>
            </a:ext>
          </a:extLst>
        </xdr:cNvPr>
        <xdr:cNvGrpSpPr>
          <a:grpSpLocks/>
        </xdr:cNvGrpSpPr>
      </xdr:nvGrpSpPr>
      <xdr:grpSpPr bwMode="auto">
        <a:xfrm>
          <a:off x="4700588" y="10096500"/>
          <a:ext cx="266700" cy="0"/>
          <a:chOff x="466" y="3952"/>
          <a:chExt cx="28" cy="16"/>
        </a:xfrm>
      </xdr:grpSpPr>
      <xdr:sp macro="" textlink="">
        <xdr:nvSpPr>
          <xdr:cNvPr id="5101680" name="Line 6314">
            <a:extLst>
              <a:ext uri="{FF2B5EF4-FFF2-40B4-BE49-F238E27FC236}">
                <a16:creationId xmlns:a16="http://schemas.microsoft.com/office/drawing/2014/main" id="{00000000-0008-0000-1100-00007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81" name="Line 6315">
            <a:extLst>
              <a:ext uri="{FF2B5EF4-FFF2-40B4-BE49-F238E27FC236}">
                <a16:creationId xmlns:a16="http://schemas.microsoft.com/office/drawing/2014/main" id="{00000000-0008-0000-1100-00007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5100786" name="Group 6316">
          <a:extLst>
            <a:ext uri="{FF2B5EF4-FFF2-40B4-BE49-F238E27FC236}">
              <a16:creationId xmlns:a16="http://schemas.microsoft.com/office/drawing/2014/main" id="{00000000-0008-0000-1100-0000F2D44D00}"/>
            </a:ext>
          </a:extLst>
        </xdr:cNvPr>
        <xdr:cNvGrpSpPr>
          <a:grpSpLocks/>
        </xdr:cNvGrpSpPr>
      </xdr:nvGrpSpPr>
      <xdr:grpSpPr bwMode="auto">
        <a:xfrm>
          <a:off x="4576763" y="10096500"/>
          <a:ext cx="228600" cy="0"/>
          <a:chOff x="466" y="3952"/>
          <a:chExt cx="28" cy="16"/>
        </a:xfrm>
      </xdr:grpSpPr>
      <xdr:sp macro="" textlink="">
        <xdr:nvSpPr>
          <xdr:cNvPr id="5101678" name="Line 6317">
            <a:extLst>
              <a:ext uri="{FF2B5EF4-FFF2-40B4-BE49-F238E27FC236}">
                <a16:creationId xmlns:a16="http://schemas.microsoft.com/office/drawing/2014/main" id="{00000000-0008-0000-1100-00006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79" name="Line 6318">
            <a:extLst>
              <a:ext uri="{FF2B5EF4-FFF2-40B4-BE49-F238E27FC236}">
                <a16:creationId xmlns:a16="http://schemas.microsoft.com/office/drawing/2014/main" id="{00000000-0008-0000-1100-00006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87" name="Group 6319">
          <a:extLst>
            <a:ext uri="{FF2B5EF4-FFF2-40B4-BE49-F238E27FC236}">
              <a16:creationId xmlns:a16="http://schemas.microsoft.com/office/drawing/2014/main" id="{00000000-0008-0000-1100-0000F3D44D00}"/>
            </a:ext>
          </a:extLst>
        </xdr:cNvPr>
        <xdr:cNvGrpSpPr>
          <a:grpSpLocks/>
        </xdr:cNvGrpSpPr>
      </xdr:nvGrpSpPr>
      <xdr:grpSpPr bwMode="auto">
        <a:xfrm>
          <a:off x="4117181" y="10096500"/>
          <a:ext cx="240507" cy="0"/>
          <a:chOff x="466" y="3952"/>
          <a:chExt cx="28" cy="16"/>
        </a:xfrm>
      </xdr:grpSpPr>
      <xdr:sp macro="" textlink="">
        <xdr:nvSpPr>
          <xdr:cNvPr id="5101676" name="Line 6320">
            <a:extLst>
              <a:ext uri="{FF2B5EF4-FFF2-40B4-BE49-F238E27FC236}">
                <a16:creationId xmlns:a16="http://schemas.microsoft.com/office/drawing/2014/main" id="{00000000-0008-0000-1100-00006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77" name="Line 6321">
            <a:extLst>
              <a:ext uri="{FF2B5EF4-FFF2-40B4-BE49-F238E27FC236}">
                <a16:creationId xmlns:a16="http://schemas.microsoft.com/office/drawing/2014/main" id="{00000000-0008-0000-1100-00006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88" name="Group 6322">
          <a:extLst>
            <a:ext uri="{FF2B5EF4-FFF2-40B4-BE49-F238E27FC236}">
              <a16:creationId xmlns:a16="http://schemas.microsoft.com/office/drawing/2014/main" id="{00000000-0008-0000-1100-0000F4D44D00}"/>
            </a:ext>
          </a:extLst>
        </xdr:cNvPr>
        <xdr:cNvGrpSpPr>
          <a:grpSpLocks/>
        </xdr:cNvGrpSpPr>
      </xdr:nvGrpSpPr>
      <xdr:grpSpPr bwMode="auto">
        <a:xfrm>
          <a:off x="4117181" y="10096500"/>
          <a:ext cx="240507" cy="0"/>
          <a:chOff x="466" y="3952"/>
          <a:chExt cx="28" cy="16"/>
        </a:xfrm>
      </xdr:grpSpPr>
      <xdr:sp macro="" textlink="">
        <xdr:nvSpPr>
          <xdr:cNvPr id="5101674" name="Line 6323">
            <a:extLst>
              <a:ext uri="{FF2B5EF4-FFF2-40B4-BE49-F238E27FC236}">
                <a16:creationId xmlns:a16="http://schemas.microsoft.com/office/drawing/2014/main" id="{00000000-0008-0000-1100-00006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75" name="Line 6324">
            <a:extLst>
              <a:ext uri="{FF2B5EF4-FFF2-40B4-BE49-F238E27FC236}">
                <a16:creationId xmlns:a16="http://schemas.microsoft.com/office/drawing/2014/main" id="{00000000-0008-0000-1100-00006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89" name="Group 6325">
          <a:extLst>
            <a:ext uri="{FF2B5EF4-FFF2-40B4-BE49-F238E27FC236}">
              <a16:creationId xmlns:a16="http://schemas.microsoft.com/office/drawing/2014/main" id="{00000000-0008-0000-1100-0000F5D44D00}"/>
            </a:ext>
          </a:extLst>
        </xdr:cNvPr>
        <xdr:cNvGrpSpPr>
          <a:grpSpLocks/>
        </xdr:cNvGrpSpPr>
      </xdr:nvGrpSpPr>
      <xdr:grpSpPr bwMode="auto">
        <a:xfrm>
          <a:off x="4117181" y="10096500"/>
          <a:ext cx="240507" cy="0"/>
          <a:chOff x="466" y="3952"/>
          <a:chExt cx="28" cy="16"/>
        </a:xfrm>
      </xdr:grpSpPr>
      <xdr:sp macro="" textlink="">
        <xdr:nvSpPr>
          <xdr:cNvPr id="5101672" name="Line 6326">
            <a:extLst>
              <a:ext uri="{FF2B5EF4-FFF2-40B4-BE49-F238E27FC236}">
                <a16:creationId xmlns:a16="http://schemas.microsoft.com/office/drawing/2014/main" id="{00000000-0008-0000-1100-00006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73" name="Line 6327">
            <a:extLst>
              <a:ext uri="{FF2B5EF4-FFF2-40B4-BE49-F238E27FC236}">
                <a16:creationId xmlns:a16="http://schemas.microsoft.com/office/drawing/2014/main" id="{00000000-0008-0000-1100-00006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90" name="Group 6328">
          <a:extLst>
            <a:ext uri="{FF2B5EF4-FFF2-40B4-BE49-F238E27FC236}">
              <a16:creationId xmlns:a16="http://schemas.microsoft.com/office/drawing/2014/main" id="{00000000-0008-0000-1100-0000F6D44D00}"/>
            </a:ext>
          </a:extLst>
        </xdr:cNvPr>
        <xdr:cNvGrpSpPr>
          <a:grpSpLocks/>
        </xdr:cNvGrpSpPr>
      </xdr:nvGrpSpPr>
      <xdr:grpSpPr bwMode="auto">
        <a:xfrm>
          <a:off x="4117181" y="10096500"/>
          <a:ext cx="240507" cy="0"/>
          <a:chOff x="466" y="3952"/>
          <a:chExt cx="28" cy="16"/>
        </a:xfrm>
      </xdr:grpSpPr>
      <xdr:sp macro="" textlink="">
        <xdr:nvSpPr>
          <xdr:cNvPr id="5101670" name="Line 6329">
            <a:extLst>
              <a:ext uri="{FF2B5EF4-FFF2-40B4-BE49-F238E27FC236}">
                <a16:creationId xmlns:a16="http://schemas.microsoft.com/office/drawing/2014/main" id="{00000000-0008-0000-1100-00006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71" name="Line 6330">
            <a:extLst>
              <a:ext uri="{FF2B5EF4-FFF2-40B4-BE49-F238E27FC236}">
                <a16:creationId xmlns:a16="http://schemas.microsoft.com/office/drawing/2014/main" id="{00000000-0008-0000-1100-00006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91" name="Group 6331">
          <a:extLst>
            <a:ext uri="{FF2B5EF4-FFF2-40B4-BE49-F238E27FC236}">
              <a16:creationId xmlns:a16="http://schemas.microsoft.com/office/drawing/2014/main" id="{00000000-0008-0000-1100-0000F7D44D00}"/>
            </a:ext>
          </a:extLst>
        </xdr:cNvPr>
        <xdr:cNvGrpSpPr>
          <a:grpSpLocks/>
        </xdr:cNvGrpSpPr>
      </xdr:nvGrpSpPr>
      <xdr:grpSpPr bwMode="auto">
        <a:xfrm>
          <a:off x="4117181" y="10096500"/>
          <a:ext cx="240507" cy="0"/>
          <a:chOff x="466" y="3952"/>
          <a:chExt cx="28" cy="16"/>
        </a:xfrm>
      </xdr:grpSpPr>
      <xdr:sp macro="" textlink="">
        <xdr:nvSpPr>
          <xdr:cNvPr id="5101668" name="Line 6332">
            <a:extLst>
              <a:ext uri="{FF2B5EF4-FFF2-40B4-BE49-F238E27FC236}">
                <a16:creationId xmlns:a16="http://schemas.microsoft.com/office/drawing/2014/main" id="{00000000-0008-0000-1100-00006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69" name="Line 6333">
            <a:extLst>
              <a:ext uri="{FF2B5EF4-FFF2-40B4-BE49-F238E27FC236}">
                <a16:creationId xmlns:a16="http://schemas.microsoft.com/office/drawing/2014/main" id="{00000000-0008-0000-1100-00006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92" name="Group 6334">
          <a:extLst>
            <a:ext uri="{FF2B5EF4-FFF2-40B4-BE49-F238E27FC236}">
              <a16:creationId xmlns:a16="http://schemas.microsoft.com/office/drawing/2014/main" id="{00000000-0008-0000-1100-0000F8D44D00}"/>
            </a:ext>
          </a:extLst>
        </xdr:cNvPr>
        <xdr:cNvGrpSpPr>
          <a:grpSpLocks/>
        </xdr:cNvGrpSpPr>
      </xdr:nvGrpSpPr>
      <xdr:grpSpPr bwMode="auto">
        <a:xfrm>
          <a:off x="4117181" y="10096500"/>
          <a:ext cx="240507" cy="0"/>
          <a:chOff x="466" y="3952"/>
          <a:chExt cx="28" cy="16"/>
        </a:xfrm>
      </xdr:grpSpPr>
      <xdr:sp macro="" textlink="">
        <xdr:nvSpPr>
          <xdr:cNvPr id="5101666" name="Line 6335">
            <a:extLst>
              <a:ext uri="{FF2B5EF4-FFF2-40B4-BE49-F238E27FC236}">
                <a16:creationId xmlns:a16="http://schemas.microsoft.com/office/drawing/2014/main" id="{00000000-0008-0000-1100-00006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67" name="Line 6336">
            <a:extLst>
              <a:ext uri="{FF2B5EF4-FFF2-40B4-BE49-F238E27FC236}">
                <a16:creationId xmlns:a16="http://schemas.microsoft.com/office/drawing/2014/main" id="{00000000-0008-0000-1100-00006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5100793" name="Group 6337">
          <a:extLst>
            <a:ext uri="{FF2B5EF4-FFF2-40B4-BE49-F238E27FC236}">
              <a16:creationId xmlns:a16="http://schemas.microsoft.com/office/drawing/2014/main" id="{00000000-0008-0000-1100-0000F9D44D00}"/>
            </a:ext>
          </a:extLst>
        </xdr:cNvPr>
        <xdr:cNvGrpSpPr>
          <a:grpSpLocks/>
        </xdr:cNvGrpSpPr>
      </xdr:nvGrpSpPr>
      <xdr:grpSpPr bwMode="auto">
        <a:xfrm>
          <a:off x="3993356" y="10096500"/>
          <a:ext cx="228600" cy="0"/>
          <a:chOff x="466" y="3952"/>
          <a:chExt cx="28" cy="16"/>
        </a:xfrm>
      </xdr:grpSpPr>
      <xdr:sp macro="" textlink="">
        <xdr:nvSpPr>
          <xdr:cNvPr id="5101664" name="Line 6338">
            <a:extLst>
              <a:ext uri="{FF2B5EF4-FFF2-40B4-BE49-F238E27FC236}">
                <a16:creationId xmlns:a16="http://schemas.microsoft.com/office/drawing/2014/main" id="{00000000-0008-0000-1100-00006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65" name="Line 6339">
            <a:extLst>
              <a:ext uri="{FF2B5EF4-FFF2-40B4-BE49-F238E27FC236}">
                <a16:creationId xmlns:a16="http://schemas.microsoft.com/office/drawing/2014/main" id="{00000000-0008-0000-1100-00006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94" name="Group 6340">
          <a:extLst>
            <a:ext uri="{FF2B5EF4-FFF2-40B4-BE49-F238E27FC236}">
              <a16:creationId xmlns:a16="http://schemas.microsoft.com/office/drawing/2014/main" id="{00000000-0008-0000-1100-0000FAD44D00}"/>
            </a:ext>
          </a:extLst>
        </xdr:cNvPr>
        <xdr:cNvGrpSpPr>
          <a:grpSpLocks/>
        </xdr:cNvGrpSpPr>
      </xdr:nvGrpSpPr>
      <xdr:grpSpPr bwMode="auto">
        <a:xfrm>
          <a:off x="4117181" y="10096500"/>
          <a:ext cx="228600" cy="0"/>
          <a:chOff x="466" y="3952"/>
          <a:chExt cx="28" cy="16"/>
        </a:xfrm>
      </xdr:grpSpPr>
      <xdr:sp macro="" textlink="">
        <xdr:nvSpPr>
          <xdr:cNvPr id="5101662" name="Line 6341">
            <a:extLst>
              <a:ext uri="{FF2B5EF4-FFF2-40B4-BE49-F238E27FC236}">
                <a16:creationId xmlns:a16="http://schemas.microsoft.com/office/drawing/2014/main" id="{00000000-0008-0000-1100-00005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63" name="Line 6342">
            <a:extLst>
              <a:ext uri="{FF2B5EF4-FFF2-40B4-BE49-F238E27FC236}">
                <a16:creationId xmlns:a16="http://schemas.microsoft.com/office/drawing/2014/main" id="{00000000-0008-0000-1100-00005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95" name="Group 6343">
          <a:extLst>
            <a:ext uri="{FF2B5EF4-FFF2-40B4-BE49-F238E27FC236}">
              <a16:creationId xmlns:a16="http://schemas.microsoft.com/office/drawing/2014/main" id="{00000000-0008-0000-1100-0000FBD44D00}"/>
            </a:ext>
          </a:extLst>
        </xdr:cNvPr>
        <xdr:cNvGrpSpPr>
          <a:grpSpLocks/>
        </xdr:cNvGrpSpPr>
      </xdr:nvGrpSpPr>
      <xdr:grpSpPr bwMode="auto">
        <a:xfrm>
          <a:off x="4117181" y="10096500"/>
          <a:ext cx="228600" cy="0"/>
          <a:chOff x="466" y="3952"/>
          <a:chExt cx="28" cy="16"/>
        </a:xfrm>
      </xdr:grpSpPr>
      <xdr:sp macro="" textlink="">
        <xdr:nvSpPr>
          <xdr:cNvPr id="5101660" name="Line 6344">
            <a:extLst>
              <a:ext uri="{FF2B5EF4-FFF2-40B4-BE49-F238E27FC236}">
                <a16:creationId xmlns:a16="http://schemas.microsoft.com/office/drawing/2014/main" id="{00000000-0008-0000-1100-00005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61" name="Line 6345">
            <a:extLst>
              <a:ext uri="{FF2B5EF4-FFF2-40B4-BE49-F238E27FC236}">
                <a16:creationId xmlns:a16="http://schemas.microsoft.com/office/drawing/2014/main" id="{00000000-0008-0000-1100-00005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96" name="Group 6346">
          <a:extLst>
            <a:ext uri="{FF2B5EF4-FFF2-40B4-BE49-F238E27FC236}">
              <a16:creationId xmlns:a16="http://schemas.microsoft.com/office/drawing/2014/main" id="{00000000-0008-0000-1100-0000FCD44D00}"/>
            </a:ext>
          </a:extLst>
        </xdr:cNvPr>
        <xdr:cNvGrpSpPr>
          <a:grpSpLocks/>
        </xdr:cNvGrpSpPr>
      </xdr:nvGrpSpPr>
      <xdr:grpSpPr bwMode="auto">
        <a:xfrm>
          <a:off x="4117181" y="10096500"/>
          <a:ext cx="240507" cy="0"/>
          <a:chOff x="466" y="3952"/>
          <a:chExt cx="28" cy="16"/>
        </a:xfrm>
      </xdr:grpSpPr>
      <xdr:sp macro="" textlink="">
        <xdr:nvSpPr>
          <xdr:cNvPr id="5101658" name="Line 6347">
            <a:extLst>
              <a:ext uri="{FF2B5EF4-FFF2-40B4-BE49-F238E27FC236}">
                <a16:creationId xmlns:a16="http://schemas.microsoft.com/office/drawing/2014/main" id="{00000000-0008-0000-1100-00005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59" name="Line 6348">
            <a:extLst>
              <a:ext uri="{FF2B5EF4-FFF2-40B4-BE49-F238E27FC236}">
                <a16:creationId xmlns:a16="http://schemas.microsoft.com/office/drawing/2014/main" id="{00000000-0008-0000-1100-00005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97" name="Group 6349">
          <a:extLst>
            <a:ext uri="{FF2B5EF4-FFF2-40B4-BE49-F238E27FC236}">
              <a16:creationId xmlns:a16="http://schemas.microsoft.com/office/drawing/2014/main" id="{00000000-0008-0000-1100-0000FDD44D00}"/>
            </a:ext>
          </a:extLst>
        </xdr:cNvPr>
        <xdr:cNvGrpSpPr>
          <a:grpSpLocks/>
        </xdr:cNvGrpSpPr>
      </xdr:nvGrpSpPr>
      <xdr:grpSpPr bwMode="auto">
        <a:xfrm>
          <a:off x="4117181" y="10096500"/>
          <a:ext cx="228600" cy="0"/>
          <a:chOff x="466" y="3952"/>
          <a:chExt cx="28" cy="16"/>
        </a:xfrm>
      </xdr:grpSpPr>
      <xdr:sp macro="" textlink="">
        <xdr:nvSpPr>
          <xdr:cNvPr id="5101656" name="Line 6350">
            <a:extLst>
              <a:ext uri="{FF2B5EF4-FFF2-40B4-BE49-F238E27FC236}">
                <a16:creationId xmlns:a16="http://schemas.microsoft.com/office/drawing/2014/main" id="{00000000-0008-0000-1100-00005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57" name="Line 6351">
            <a:extLst>
              <a:ext uri="{FF2B5EF4-FFF2-40B4-BE49-F238E27FC236}">
                <a16:creationId xmlns:a16="http://schemas.microsoft.com/office/drawing/2014/main" id="{00000000-0008-0000-1100-00005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98" name="Group 6352">
          <a:extLst>
            <a:ext uri="{FF2B5EF4-FFF2-40B4-BE49-F238E27FC236}">
              <a16:creationId xmlns:a16="http://schemas.microsoft.com/office/drawing/2014/main" id="{00000000-0008-0000-1100-0000FED44D00}"/>
            </a:ext>
          </a:extLst>
        </xdr:cNvPr>
        <xdr:cNvGrpSpPr>
          <a:grpSpLocks/>
        </xdr:cNvGrpSpPr>
      </xdr:nvGrpSpPr>
      <xdr:grpSpPr bwMode="auto">
        <a:xfrm>
          <a:off x="4117181" y="10096500"/>
          <a:ext cx="228600" cy="0"/>
          <a:chOff x="466" y="3952"/>
          <a:chExt cx="28" cy="16"/>
        </a:xfrm>
      </xdr:grpSpPr>
      <xdr:sp macro="" textlink="">
        <xdr:nvSpPr>
          <xdr:cNvPr id="5101654" name="Line 6353">
            <a:extLst>
              <a:ext uri="{FF2B5EF4-FFF2-40B4-BE49-F238E27FC236}">
                <a16:creationId xmlns:a16="http://schemas.microsoft.com/office/drawing/2014/main" id="{00000000-0008-0000-1100-00005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55" name="Line 6354">
            <a:extLst>
              <a:ext uri="{FF2B5EF4-FFF2-40B4-BE49-F238E27FC236}">
                <a16:creationId xmlns:a16="http://schemas.microsoft.com/office/drawing/2014/main" id="{00000000-0008-0000-1100-00005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99" name="Group 6355">
          <a:extLst>
            <a:ext uri="{FF2B5EF4-FFF2-40B4-BE49-F238E27FC236}">
              <a16:creationId xmlns:a16="http://schemas.microsoft.com/office/drawing/2014/main" id="{00000000-0008-0000-1100-0000FFD44D00}"/>
            </a:ext>
          </a:extLst>
        </xdr:cNvPr>
        <xdr:cNvGrpSpPr>
          <a:grpSpLocks/>
        </xdr:cNvGrpSpPr>
      </xdr:nvGrpSpPr>
      <xdr:grpSpPr bwMode="auto">
        <a:xfrm>
          <a:off x="4117181" y="10096500"/>
          <a:ext cx="240507" cy="0"/>
          <a:chOff x="466" y="3952"/>
          <a:chExt cx="28" cy="16"/>
        </a:xfrm>
      </xdr:grpSpPr>
      <xdr:sp macro="" textlink="">
        <xdr:nvSpPr>
          <xdr:cNvPr id="5101652" name="Line 6356">
            <a:extLst>
              <a:ext uri="{FF2B5EF4-FFF2-40B4-BE49-F238E27FC236}">
                <a16:creationId xmlns:a16="http://schemas.microsoft.com/office/drawing/2014/main" id="{00000000-0008-0000-1100-00005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53" name="Line 6357">
            <a:extLst>
              <a:ext uri="{FF2B5EF4-FFF2-40B4-BE49-F238E27FC236}">
                <a16:creationId xmlns:a16="http://schemas.microsoft.com/office/drawing/2014/main" id="{00000000-0008-0000-1100-00005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00" name="Group 6358">
          <a:extLst>
            <a:ext uri="{FF2B5EF4-FFF2-40B4-BE49-F238E27FC236}">
              <a16:creationId xmlns:a16="http://schemas.microsoft.com/office/drawing/2014/main" id="{00000000-0008-0000-1100-000000D54D00}"/>
            </a:ext>
          </a:extLst>
        </xdr:cNvPr>
        <xdr:cNvGrpSpPr>
          <a:grpSpLocks/>
        </xdr:cNvGrpSpPr>
      </xdr:nvGrpSpPr>
      <xdr:grpSpPr bwMode="auto">
        <a:xfrm>
          <a:off x="4700588" y="10096500"/>
          <a:ext cx="266700" cy="0"/>
          <a:chOff x="466" y="3952"/>
          <a:chExt cx="28" cy="16"/>
        </a:xfrm>
      </xdr:grpSpPr>
      <xdr:sp macro="" textlink="">
        <xdr:nvSpPr>
          <xdr:cNvPr id="5101650" name="Line 6359">
            <a:extLst>
              <a:ext uri="{FF2B5EF4-FFF2-40B4-BE49-F238E27FC236}">
                <a16:creationId xmlns:a16="http://schemas.microsoft.com/office/drawing/2014/main" id="{00000000-0008-0000-1100-00005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51" name="Line 6360">
            <a:extLst>
              <a:ext uri="{FF2B5EF4-FFF2-40B4-BE49-F238E27FC236}">
                <a16:creationId xmlns:a16="http://schemas.microsoft.com/office/drawing/2014/main" id="{00000000-0008-0000-1100-00005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01" name="Group 6361">
          <a:extLst>
            <a:ext uri="{FF2B5EF4-FFF2-40B4-BE49-F238E27FC236}">
              <a16:creationId xmlns:a16="http://schemas.microsoft.com/office/drawing/2014/main" id="{00000000-0008-0000-1100-000001D54D00}"/>
            </a:ext>
          </a:extLst>
        </xdr:cNvPr>
        <xdr:cNvGrpSpPr>
          <a:grpSpLocks/>
        </xdr:cNvGrpSpPr>
      </xdr:nvGrpSpPr>
      <xdr:grpSpPr bwMode="auto">
        <a:xfrm>
          <a:off x="4700588" y="10096500"/>
          <a:ext cx="266700" cy="0"/>
          <a:chOff x="466" y="3952"/>
          <a:chExt cx="28" cy="16"/>
        </a:xfrm>
      </xdr:grpSpPr>
      <xdr:sp macro="" textlink="">
        <xdr:nvSpPr>
          <xdr:cNvPr id="5101648" name="Line 6362">
            <a:extLst>
              <a:ext uri="{FF2B5EF4-FFF2-40B4-BE49-F238E27FC236}">
                <a16:creationId xmlns:a16="http://schemas.microsoft.com/office/drawing/2014/main" id="{00000000-0008-0000-1100-00005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49" name="Line 6363">
            <a:extLst>
              <a:ext uri="{FF2B5EF4-FFF2-40B4-BE49-F238E27FC236}">
                <a16:creationId xmlns:a16="http://schemas.microsoft.com/office/drawing/2014/main" id="{00000000-0008-0000-1100-00005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02" name="Group 6364">
          <a:extLst>
            <a:ext uri="{FF2B5EF4-FFF2-40B4-BE49-F238E27FC236}">
              <a16:creationId xmlns:a16="http://schemas.microsoft.com/office/drawing/2014/main" id="{00000000-0008-0000-1100-000002D54D00}"/>
            </a:ext>
          </a:extLst>
        </xdr:cNvPr>
        <xdr:cNvGrpSpPr>
          <a:grpSpLocks/>
        </xdr:cNvGrpSpPr>
      </xdr:nvGrpSpPr>
      <xdr:grpSpPr bwMode="auto">
        <a:xfrm>
          <a:off x="4700588" y="10096500"/>
          <a:ext cx="266700" cy="0"/>
          <a:chOff x="466" y="3952"/>
          <a:chExt cx="28" cy="16"/>
        </a:xfrm>
      </xdr:grpSpPr>
      <xdr:sp macro="" textlink="">
        <xdr:nvSpPr>
          <xdr:cNvPr id="5101646" name="Line 6365">
            <a:extLst>
              <a:ext uri="{FF2B5EF4-FFF2-40B4-BE49-F238E27FC236}">
                <a16:creationId xmlns:a16="http://schemas.microsoft.com/office/drawing/2014/main" id="{00000000-0008-0000-1100-00004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47" name="Line 6366">
            <a:extLst>
              <a:ext uri="{FF2B5EF4-FFF2-40B4-BE49-F238E27FC236}">
                <a16:creationId xmlns:a16="http://schemas.microsoft.com/office/drawing/2014/main" id="{00000000-0008-0000-1100-00004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803" name="Group 6367">
          <a:extLst>
            <a:ext uri="{FF2B5EF4-FFF2-40B4-BE49-F238E27FC236}">
              <a16:creationId xmlns:a16="http://schemas.microsoft.com/office/drawing/2014/main" id="{00000000-0008-0000-1100-000003D54D00}"/>
            </a:ext>
          </a:extLst>
        </xdr:cNvPr>
        <xdr:cNvGrpSpPr>
          <a:grpSpLocks/>
        </xdr:cNvGrpSpPr>
      </xdr:nvGrpSpPr>
      <xdr:grpSpPr bwMode="auto">
        <a:xfrm>
          <a:off x="5486400" y="10096500"/>
          <a:ext cx="266700" cy="0"/>
          <a:chOff x="466" y="3952"/>
          <a:chExt cx="28" cy="16"/>
        </a:xfrm>
      </xdr:grpSpPr>
      <xdr:sp macro="" textlink="">
        <xdr:nvSpPr>
          <xdr:cNvPr id="5101644" name="Line 6368">
            <a:extLst>
              <a:ext uri="{FF2B5EF4-FFF2-40B4-BE49-F238E27FC236}">
                <a16:creationId xmlns:a16="http://schemas.microsoft.com/office/drawing/2014/main" id="{00000000-0008-0000-1100-00004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45" name="Line 6369">
            <a:extLst>
              <a:ext uri="{FF2B5EF4-FFF2-40B4-BE49-F238E27FC236}">
                <a16:creationId xmlns:a16="http://schemas.microsoft.com/office/drawing/2014/main" id="{00000000-0008-0000-1100-00004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804" name="Group 6370">
          <a:extLst>
            <a:ext uri="{FF2B5EF4-FFF2-40B4-BE49-F238E27FC236}">
              <a16:creationId xmlns:a16="http://schemas.microsoft.com/office/drawing/2014/main" id="{00000000-0008-0000-1100-000004D54D00}"/>
            </a:ext>
          </a:extLst>
        </xdr:cNvPr>
        <xdr:cNvGrpSpPr>
          <a:grpSpLocks/>
        </xdr:cNvGrpSpPr>
      </xdr:nvGrpSpPr>
      <xdr:grpSpPr bwMode="auto">
        <a:xfrm>
          <a:off x="5486400" y="10096500"/>
          <a:ext cx="266700" cy="0"/>
          <a:chOff x="466" y="3952"/>
          <a:chExt cx="28" cy="16"/>
        </a:xfrm>
      </xdr:grpSpPr>
      <xdr:sp macro="" textlink="">
        <xdr:nvSpPr>
          <xdr:cNvPr id="5101642" name="Line 6371">
            <a:extLst>
              <a:ext uri="{FF2B5EF4-FFF2-40B4-BE49-F238E27FC236}">
                <a16:creationId xmlns:a16="http://schemas.microsoft.com/office/drawing/2014/main" id="{00000000-0008-0000-1100-00004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43" name="Line 6372">
            <a:extLst>
              <a:ext uri="{FF2B5EF4-FFF2-40B4-BE49-F238E27FC236}">
                <a16:creationId xmlns:a16="http://schemas.microsoft.com/office/drawing/2014/main" id="{00000000-0008-0000-1100-00004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805" name="Group 6373">
          <a:extLst>
            <a:ext uri="{FF2B5EF4-FFF2-40B4-BE49-F238E27FC236}">
              <a16:creationId xmlns:a16="http://schemas.microsoft.com/office/drawing/2014/main" id="{00000000-0008-0000-1100-000005D54D00}"/>
            </a:ext>
          </a:extLst>
        </xdr:cNvPr>
        <xdr:cNvGrpSpPr>
          <a:grpSpLocks/>
        </xdr:cNvGrpSpPr>
      </xdr:nvGrpSpPr>
      <xdr:grpSpPr bwMode="auto">
        <a:xfrm>
          <a:off x="5486400" y="10096500"/>
          <a:ext cx="266700" cy="0"/>
          <a:chOff x="466" y="3952"/>
          <a:chExt cx="28" cy="16"/>
        </a:xfrm>
      </xdr:grpSpPr>
      <xdr:sp macro="" textlink="">
        <xdr:nvSpPr>
          <xdr:cNvPr id="5101640" name="Line 6374">
            <a:extLst>
              <a:ext uri="{FF2B5EF4-FFF2-40B4-BE49-F238E27FC236}">
                <a16:creationId xmlns:a16="http://schemas.microsoft.com/office/drawing/2014/main" id="{00000000-0008-0000-1100-00004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41" name="Line 6375">
            <a:extLst>
              <a:ext uri="{FF2B5EF4-FFF2-40B4-BE49-F238E27FC236}">
                <a16:creationId xmlns:a16="http://schemas.microsoft.com/office/drawing/2014/main" id="{00000000-0008-0000-1100-00004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806" name="Group 6376">
          <a:extLst>
            <a:ext uri="{FF2B5EF4-FFF2-40B4-BE49-F238E27FC236}">
              <a16:creationId xmlns:a16="http://schemas.microsoft.com/office/drawing/2014/main" id="{00000000-0008-0000-1100-000006D54D00}"/>
            </a:ext>
          </a:extLst>
        </xdr:cNvPr>
        <xdr:cNvGrpSpPr>
          <a:grpSpLocks/>
        </xdr:cNvGrpSpPr>
      </xdr:nvGrpSpPr>
      <xdr:grpSpPr bwMode="auto">
        <a:xfrm>
          <a:off x="5486400" y="10096500"/>
          <a:ext cx="266700" cy="0"/>
          <a:chOff x="466" y="3952"/>
          <a:chExt cx="28" cy="16"/>
        </a:xfrm>
      </xdr:grpSpPr>
      <xdr:sp macro="" textlink="">
        <xdr:nvSpPr>
          <xdr:cNvPr id="5101638" name="Line 6377">
            <a:extLst>
              <a:ext uri="{FF2B5EF4-FFF2-40B4-BE49-F238E27FC236}">
                <a16:creationId xmlns:a16="http://schemas.microsoft.com/office/drawing/2014/main" id="{00000000-0008-0000-1100-00004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39" name="Line 6378">
            <a:extLst>
              <a:ext uri="{FF2B5EF4-FFF2-40B4-BE49-F238E27FC236}">
                <a16:creationId xmlns:a16="http://schemas.microsoft.com/office/drawing/2014/main" id="{00000000-0008-0000-1100-00004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807" name="Group 6379">
          <a:extLst>
            <a:ext uri="{FF2B5EF4-FFF2-40B4-BE49-F238E27FC236}">
              <a16:creationId xmlns:a16="http://schemas.microsoft.com/office/drawing/2014/main" id="{00000000-0008-0000-1100-000007D54D00}"/>
            </a:ext>
          </a:extLst>
        </xdr:cNvPr>
        <xdr:cNvGrpSpPr>
          <a:grpSpLocks/>
        </xdr:cNvGrpSpPr>
      </xdr:nvGrpSpPr>
      <xdr:grpSpPr bwMode="auto">
        <a:xfrm>
          <a:off x="5486400" y="10096500"/>
          <a:ext cx="266700" cy="0"/>
          <a:chOff x="466" y="3952"/>
          <a:chExt cx="28" cy="16"/>
        </a:xfrm>
      </xdr:grpSpPr>
      <xdr:sp macro="" textlink="">
        <xdr:nvSpPr>
          <xdr:cNvPr id="5101636" name="Line 6380">
            <a:extLst>
              <a:ext uri="{FF2B5EF4-FFF2-40B4-BE49-F238E27FC236}">
                <a16:creationId xmlns:a16="http://schemas.microsoft.com/office/drawing/2014/main" id="{00000000-0008-0000-1100-00004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37" name="Line 6381">
            <a:extLst>
              <a:ext uri="{FF2B5EF4-FFF2-40B4-BE49-F238E27FC236}">
                <a16:creationId xmlns:a16="http://schemas.microsoft.com/office/drawing/2014/main" id="{00000000-0008-0000-1100-00004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08" name="Group 6382">
          <a:extLst>
            <a:ext uri="{FF2B5EF4-FFF2-40B4-BE49-F238E27FC236}">
              <a16:creationId xmlns:a16="http://schemas.microsoft.com/office/drawing/2014/main" id="{00000000-0008-0000-1100-000008D54D00}"/>
            </a:ext>
          </a:extLst>
        </xdr:cNvPr>
        <xdr:cNvGrpSpPr>
          <a:grpSpLocks/>
        </xdr:cNvGrpSpPr>
      </xdr:nvGrpSpPr>
      <xdr:grpSpPr bwMode="auto">
        <a:xfrm>
          <a:off x="4117181" y="10096500"/>
          <a:ext cx="228600" cy="0"/>
          <a:chOff x="466" y="3952"/>
          <a:chExt cx="28" cy="16"/>
        </a:xfrm>
      </xdr:grpSpPr>
      <xdr:sp macro="" textlink="">
        <xdr:nvSpPr>
          <xdr:cNvPr id="5101634" name="Line 6383">
            <a:extLst>
              <a:ext uri="{FF2B5EF4-FFF2-40B4-BE49-F238E27FC236}">
                <a16:creationId xmlns:a16="http://schemas.microsoft.com/office/drawing/2014/main" id="{00000000-0008-0000-1100-00004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35" name="Line 6384">
            <a:extLst>
              <a:ext uri="{FF2B5EF4-FFF2-40B4-BE49-F238E27FC236}">
                <a16:creationId xmlns:a16="http://schemas.microsoft.com/office/drawing/2014/main" id="{00000000-0008-0000-1100-00004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09" name="Group 6385">
          <a:extLst>
            <a:ext uri="{FF2B5EF4-FFF2-40B4-BE49-F238E27FC236}">
              <a16:creationId xmlns:a16="http://schemas.microsoft.com/office/drawing/2014/main" id="{00000000-0008-0000-1100-000009D54D00}"/>
            </a:ext>
          </a:extLst>
        </xdr:cNvPr>
        <xdr:cNvGrpSpPr>
          <a:grpSpLocks/>
        </xdr:cNvGrpSpPr>
      </xdr:nvGrpSpPr>
      <xdr:grpSpPr bwMode="auto">
        <a:xfrm>
          <a:off x="4700588" y="10096500"/>
          <a:ext cx="266700" cy="0"/>
          <a:chOff x="466" y="3952"/>
          <a:chExt cx="28" cy="16"/>
        </a:xfrm>
      </xdr:grpSpPr>
      <xdr:sp macro="" textlink="">
        <xdr:nvSpPr>
          <xdr:cNvPr id="5101632" name="Line 6386">
            <a:extLst>
              <a:ext uri="{FF2B5EF4-FFF2-40B4-BE49-F238E27FC236}">
                <a16:creationId xmlns:a16="http://schemas.microsoft.com/office/drawing/2014/main" id="{00000000-0008-0000-1100-00004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33" name="Line 6387">
            <a:extLst>
              <a:ext uri="{FF2B5EF4-FFF2-40B4-BE49-F238E27FC236}">
                <a16:creationId xmlns:a16="http://schemas.microsoft.com/office/drawing/2014/main" id="{00000000-0008-0000-1100-00004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10" name="Group 6388">
          <a:extLst>
            <a:ext uri="{FF2B5EF4-FFF2-40B4-BE49-F238E27FC236}">
              <a16:creationId xmlns:a16="http://schemas.microsoft.com/office/drawing/2014/main" id="{00000000-0008-0000-1100-00000AD54D00}"/>
            </a:ext>
          </a:extLst>
        </xdr:cNvPr>
        <xdr:cNvGrpSpPr>
          <a:grpSpLocks/>
        </xdr:cNvGrpSpPr>
      </xdr:nvGrpSpPr>
      <xdr:grpSpPr bwMode="auto">
        <a:xfrm>
          <a:off x="4117181" y="10096500"/>
          <a:ext cx="228600" cy="0"/>
          <a:chOff x="466" y="3952"/>
          <a:chExt cx="28" cy="16"/>
        </a:xfrm>
      </xdr:grpSpPr>
      <xdr:sp macro="" textlink="">
        <xdr:nvSpPr>
          <xdr:cNvPr id="5101630" name="Line 6389">
            <a:extLst>
              <a:ext uri="{FF2B5EF4-FFF2-40B4-BE49-F238E27FC236}">
                <a16:creationId xmlns:a16="http://schemas.microsoft.com/office/drawing/2014/main" id="{00000000-0008-0000-1100-00003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31" name="Line 6390">
            <a:extLst>
              <a:ext uri="{FF2B5EF4-FFF2-40B4-BE49-F238E27FC236}">
                <a16:creationId xmlns:a16="http://schemas.microsoft.com/office/drawing/2014/main" id="{00000000-0008-0000-1100-00003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11" name="Group 6391">
          <a:extLst>
            <a:ext uri="{FF2B5EF4-FFF2-40B4-BE49-F238E27FC236}">
              <a16:creationId xmlns:a16="http://schemas.microsoft.com/office/drawing/2014/main" id="{00000000-0008-0000-1100-00000BD54D00}"/>
            </a:ext>
          </a:extLst>
        </xdr:cNvPr>
        <xdr:cNvGrpSpPr>
          <a:grpSpLocks/>
        </xdr:cNvGrpSpPr>
      </xdr:nvGrpSpPr>
      <xdr:grpSpPr bwMode="auto">
        <a:xfrm>
          <a:off x="4700588" y="10096500"/>
          <a:ext cx="266700" cy="0"/>
          <a:chOff x="466" y="3952"/>
          <a:chExt cx="28" cy="16"/>
        </a:xfrm>
      </xdr:grpSpPr>
      <xdr:sp macro="" textlink="">
        <xdr:nvSpPr>
          <xdr:cNvPr id="5101628" name="Line 6392">
            <a:extLst>
              <a:ext uri="{FF2B5EF4-FFF2-40B4-BE49-F238E27FC236}">
                <a16:creationId xmlns:a16="http://schemas.microsoft.com/office/drawing/2014/main" id="{00000000-0008-0000-1100-00003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29" name="Line 6393">
            <a:extLst>
              <a:ext uri="{FF2B5EF4-FFF2-40B4-BE49-F238E27FC236}">
                <a16:creationId xmlns:a16="http://schemas.microsoft.com/office/drawing/2014/main" id="{00000000-0008-0000-1100-00003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12" name="Group 6394">
          <a:extLst>
            <a:ext uri="{FF2B5EF4-FFF2-40B4-BE49-F238E27FC236}">
              <a16:creationId xmlns:a16="http://schemas.microsoft.com/office/drawing/2014/main" id="{00000000-0008-0000-1100-00000CD54D00}"/>
            </a:ext>
          </a:extLst>
        </xdr:cNvPr>
        <xdr:cNvGrpSpPr>
          <a:grpSpLocks/>
        </xdr:cNvGrpSpPr>
      </xdr:nvGrpSpPr>
      <xdr:grpSpPr bwMode="auto">
        <a:xfrm>
          <a:off x="4117181" y="10096500"/>
          <a:ext cx="228600" cy="0"/>
          <a:chOff x="466" y="3952"/>
          <a:chExt cx="28" cy="16"/>
        </a:xfrm>
      </xdr:grpSpPr>
      <xdr:sp macro="" textlink="">
        <xdr:nvSpPr>
          <xdr:cNvPr id="5101626" name="Line 6395">
            <a:extLst>
              <a:ext uri="{FF2B5EF4-FFF2-40B4-BE49-F238E27FC236}">
                <a16:creationId xmlns:a16="http://schemas.microsoft.com/office/drawing/2014/main" id="{00000000-0008-0000-1100-00003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27" name="Line 6396">
            <a:extLst>
              <a:ext uri="{FF2B5EF4-FFF2-40B4-BE49-F238E27FC236}">
                <a16:creationId xmlns:a16="http://schemas.microsoft.com/office/drawing/2014/main" id="{00000000-0008-0000-1100-00003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13" name="Group 6397">
          <a:extLst>
            <a:ext uri="{FF2B5EF4-FFF2-40B4-BE49-F238E27FC236}">
              <a16:creationId xmlns:a16="http://schemas.microsoft.com/office/drawing/2014/main" id="{00000000-0008-0000-1100-00000DD54D00}"/>
            </a:ext>
          </a:extLst>
        </xdr:cNvPr>
        <xdr:cNvGrpSpPr>
          <a:grpSpLocks/>
        </xdr:cNvGrpSpPr>
      </xdr:nvGrpSpPr>
      <xdr:grpSpPr bwMode="auto">
        <a:xfrm>
          <a:off x="4700588" y="10096500"/>
          <a:ext cx="266700" cy="0"/>
          <a:chOff x="466" y="3952"/>
          <a:chExt cx="28" cy="16"/>
        </a:xfrm>
      </xdr:grpSpPr>
      <xdr:sp macro="" textlink="">
        <xdr:nvSpPr>
          <xdr:cNvPr id="5101624" name="Line 6398">
            <a:extLst>
              <a:ext uri="{FF2B5EF4-FFF2-40B4-BE49-F238E27FC236}">
                <a16:creationId xmlns:a16="http://schemas.microsoft.com/office/drawing/2014/main" id="{00000000-0008-0000-1100-00003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25" name="Line 6399">
            <a:extLst>
              <a:ext uri="{FF2B5EF4-FFF2-40B4-BE49-F238E27FC236}">
                <a16:creationId xmlns:a16="http://schemas.microsoft.com/office/drawing/2014/main" id="{00000000-0008-0000-1100-00003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14" name="Group 6400">
          <a:extLst>
            <a:ext uri="{FF2B5EF4-FFF2-40B4-BE49-F238E27FC236}">
              <a16:creationId xmlns:a16="http://schemas.microsoft.com/office/drawing/2014/main" id="{00000000-0008-0000-1100-00000ED54D00}"/>
            </a:ext>
          </a:extLst>
        </xdr:cNvPr>
        <xdr:cNvGrpSpPr>
          <a:grpSpLocks/>
        </xdr:cNvGrpSpPr>
      </xdr:nvGrpSpPr>
      <xdr:grpSpPr bwMode="auto">
        <a:xfrm>
          <a:off x="4117181" y="10096500"/>
          <a:ext cx="228600" cy="0"/>
          <a:chOff x="466" y="3952"/>
          <a:chExt cx="28" cy="16"/>
        </a:xfrm>
      </xdr:grpSpPr>
      <xdr:sp macro="" textlink="">
        <xdr:nvSpPr>
          <xdr:cNvPr id="5101622" name="Line 6401">
            <a:extLst>
              <a:ext uri="{FF2B5EF4-FFF2-40B4-BE49-F238E27FC236}">
                <a16:creationId xmlns:a16="http://schemas.microsoft.com/office/drawing/2014/main" id="{00000000-0008-0000-1100-00003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23" name="Line 6402">
            <a:extLst>
              <a:ext uri="{FF2B5EF4-FFF2-40B4-BE49-F238E27FC236}">
                <a16:creationId xmlns:a16="http://schemas.microsoft.com/office/drawing/2014/main" id="{00000000-0008-0000-1100-00003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15" name="Group 6403">
          <a:extLst>
            <a:ext uri="{FF2B5EF4-FFF2-40B4-BE49-F238E27FC236}">
              <a16:creationId xmlns:a16="http://schemas.microsoft.com/office/drawing/2014/main" id="{00000000-0008-0000-1100-00000FD54D00}"/>
            </a:ext>
          </a:extLst>
        </xdr:cNvPr>
        <xdr:cNvGrpSpPr>
          <a:grpSpLocks/>
        </xdr:cNvGrpSpPr>
      </xdr:nvGrpSpPr>
      <xdr:grpSpPr bwMode="auto">
        <a:xfrm>
          <a:off x="4700588" y="10096500"/>
          <a:ext cx="266700" cy="0"/>
          <a:chOff x="466" y="3952"/>
          <a:chExt cx="28" cy="16"/>
        </a:xfrm>
      </xdr:grpSpPr>
      <xdr:sp macro="" textlink="">
        <xdr:nvSpPr>
          <xdr:cNvPr id="5101620" name="Line 6404">
            <a:extLst>
              <a:ext uri="{FF2B5EF4-FFF2-40B4-BE49-F238E27FC236}">
                <a16:creationId xmlns:a16="http://schemas.microsoft.com/office/drawing/2014/main" id="{00000000-0008-0000-1100-00003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21" name="Line 6405">
            <a:extLst>
              <a:ext uri="{FF2B5EF4-FFF2-40B4-BE49-F238E27FC236}">
                <a16:creationId xmlns:a16="http://schemas.microsoft.com/office/drawing/2014/main" id="{00000000-0008-0000-1100-00003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16" name="Group 6406">
          <a:extLst>
            <a:ext uri="{FF2B5EF4-FFF2-40B4-BE49-F238E27FC236}">
              <a16:creationId xmlns:a16="http://schemas.microsoft.com/office/drawing/2014/main" id="{00000000-0008-0000-1100-000010D54D00}"/>
            </a:ext>
          </a:extLst>
        </xdr:cNvPr>
        <xdr:cNvGrpSpPr>
          <a:grpSpLocks/>
        </xdr:cNvGrpSpPr>
      </xdr:nvGrpSpPr>
      <xdr:grpSpPr bwMode="auto">
        <a:xfrm>
          <a:off x="4117181" y="10096500"/>
          <a:ext cx="228600" cy="0"/>
          <a:chOff x="466" y="3952"/>
          <a:chExt cx="28" cy="16"/>
        </a:xfrm>
      </xdr:grpSpPr>
      <xdr:sp macro="" textlink="">
        <xdr:nvSpPr>
          <xdr:cNvPr id="5101618" name="Line 6407">
            <a:extLst>
              <a:ext uri="{FF2B5EF4-FFF2-40B4-BE49-F238E27FC236}">
                <a16:creationId xmlns:a16="http://schemas.microsoft.com/office/drawing/2014/main" id="{00000000-0008-0000-1100-00003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19" name="Line 6408">
            <a:extLst>
              <a:ext uri="{FF2B5EF4-FFF2-40B4-BE49-F238E27FC236}">
                <a16:creationId xmlns:a16="http://schemas.microsoft.com/office/drawing/2014/main" id="{00000000-0008-0000-1100-00003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17" name="Group 6409">
          <a:extLst>
            <a:ext uri="{FF2B5EF4-FFF2-40B4-BE49-F238E27FC236}">
              <a16:creationId xmlns:a16="http://schemas.microsoft.com/office/drawing/2014/main" id="{00000000-0008-0000-1100-000011D54D00}"/>
            </a:ext>
          </a:extLst>
        </xdr:cNvPr>
        <xdr:cNvGrpSpPr>
          <a:grpSpLocks/>
        </xdr:cNvGrpSpPr>
      </xdr:nvGrpSpPr>
      <xdr:grpSpPr bwMode="auto">
        <a:xfrm>
          <a:off x="4117181" y="10096500"/>
          <a:ext cx="228600" cy="0"/>
          <a:chOff x="466" y="3952"/>
          <a:chExt cx="28" cy="16"/>
        </a:xfrm>
      </xdr:grpSpPr>
      <xdr:sp macro="" textlink="">
        <xdr:nvSpPr>
          <xdr:cNvPr id="5101616" name="Line 6410">
            <a:extLst>
              <a:ext uri="{FF2B5EF4-FFF2-40B4-BE49-F238E27FC236}">
                <a16:creationId xmlns:a16="http://schemas.microsoft.com/office/drawing/2014/main" id="{00000000-0008-0000-1100-00003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17" name="Line 6411">
            <a:extLst>
              <a:ext uri="{FF2B5EF4-FFF2-40B4-BE49-F238E27FC236}">
                <a16:creationId xmlns:a16="http://schemas.microsoft.com/office/drawing/2014/main" id="{00000000-0008-0000-1100-00003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18" name="Group 6412">
          <a:extLst>
            <a:ext uri="{FF2B5EF4-FFF2-40B4-BE49-F238E27FC236}">
              <a16:creationId xmlns:a16="http://schemas.microsoft.com/office/drawing/2014/main" id="{00000000-0008-0000-1100-000012D54D00}"/>
            </a:ext>
          </a:extLst>
        </xdr:cNvPr>
        <xdr:cNvGrpSpPr>
          <a:grpSpLocks/>
        </xdr:cNvGrpSpPr>
      </xdr:nvGrpSpPr>
      <xdr:grpSpPr bwMode="auto">
        <a:xfrm>
          <a:off x="4117181" y="10096500"/>
          <a:ext cx="228600" cy="0"/>
          <a:chOff x="466" y="3952"/>
          <a:chExt cx="28" cy="16"/>
        </a:xfrm>
      </xdr:grpSpPr>
      <xdr:sp macro="" textlink="">
        <xdr:nvSpPr>
          <xdr:cNvPr id="5101614" name="Line 6413">
            <a:extLst>
              <a:ext uri="{FF2B5EF4-FFF2-40B4-BE49-F238E27FC236}">
                <a16:creationId xmlns:a16="http://schemas.microsoft.com/office/drawing/2014/main" id="{00000000-0008-0000-1100-00002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15" name="Line 6414">
            <a:extLst>
              <a:ext uri="{FF2B5EF4-FFF2-40B4-BE49-F238E27FC236}">
                <a16:creationId xmlns:a16="http://schemas.microsoft.com/office/drawing/2014/main" id="{00000000-0008-0000-1100-00002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19" name="Group 6415">
          <a:extLst>
            <a:ext uri="{FF2B5EF4-FFF2-40B4-BE49-F238E27FC236}">
              <a16:creationId xmlns:a16="http://schemas.microsoft.com/office/drawing/2014/main" id="{00000000-0008-0000-1100-000013D54D00}"/>
            </a:ext>
          </a:extLst>
        </xdr:cNvPr>
        <xdr:cNvGrpSpPr>
          <a:grpSpLocks/>
        </xdr:cNvGrpSpPr>
      </xdr:nvGrpSpPr>
      <xdr:grpSpPr bwMode="auto">
        <a:xfrm>
          <a:off x="4117181" y="10096500"/>
          <a:ext cx="228600" cy="0"/>
          <a:chOff x="466" y="3952"/>
          <a:chExt cx="28" cy="16"/>
        </a:xfrm>
      </xdr:grpSpPr>
      <xdr:sp macro="" textlink="">
        <xdr:nvSpPr>
          <xdr:cNvPr id="5101612" name="Line 6416">
            <a:extLst>
              <a:ext uri="{FF2B5EF4-FFF2-40B4-BE49-F238E27FC236}">
                <a16:creationId xmlns:a16="http://schemas.microsoft.com/office/drawing/2014/main" id="{00000000-0008-0000-1100-00002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13" name="Line 6417">
            <a:extLst>
              <a:ext uri="{FF2B5EF4-FFF2-40B4-BE49-F238E27FC236}">
                <a16:creationId xmlns:a16="http://schemas.microsoft.com/office/drawing/2014/main" id="{00000000-0008-0000-1100-00002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20" name="Group 6418">
          <a:extLst>
            <a:ext uri="{FF2B5EF4-FFF2-40B4-BE49-F238E27FC236}">
              <a16:creationId xmlns:a16="http://schemas.microsoft.com/office/drawing/2014/main" id="{00000000-0008-0000-1100-000014D54D00}"/>
            </a:ext>
          </a:extLst>
        </xdr:cNvPr>
        <xdr:cNvGrpSpPr>
          <a:grpSpLocks/>
        </xdr:cNvGrpSpPr>
      </xdr:nvGrpSpPr>
      <xdr:grpSpPr bwMode="auto">
        <a:xfrm>
          <a:off x="4117181" y="10096500"/>
          <a:ext cx="228600" cy="0"/>
          <a:chOff x="466" y="3952"/>
          <a:chExt cx="28" cy="16"/>
        </a:xfrm>
      </xdr:grpSpPr>
      <xdr:sp macro="" textlink="">
        <xdr:nvSpPr>
          <xdr:cNvPr id="5101610" name="Line 6419">
            <a:extLst>
              <a:ext uri="{FF2B5EF4-FFF2-40B4-BE49-F238E27FC236}">
                <a16:creationId xmlns:a16="http://schemas.microsoft.com/office/drawing/2014/main" id="{00000000-0008-0000-1100-00002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11" name="Line 6420">
            <a:extLst>
              <a:ext uri="{FF2B5EF4-FFF2-40B4-BE49-F238E27FC236}">
                <a16:creationId xmlns:a16="http://schemas.microsoft.com/office/drawing/2014/main" id="{00000000-0008-0000-1100-00002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21" name="Group 6421">
          <a:extLst>
            <a:ext uri="{FF2B5EF4-FFF2-40B4-BE49-F238E27FC236}">
              <a16:creationId xmlns:a16="http://schemas.microsoft.com/office/drawing/2014/main" id="{00000000-0008-0000-1100-000015D54D00}"/>
            </a:ext>
          </a:extLst>
        </xdr:cNvPr>
        <xdr:cNvGrpSpPr>
          <a:grpSpLocks/>
        </xdr:cNvGrpSpPr>
      </xdr:nvGrpSpPr>
      <xdr:grpSpPr bwMode="auto">
        <a:xfrm>
          <a:off x="4700588" y="10096500"/>
          <a:ext cx="266700" cy="0"/>
          <a:chOff x="466" y="3952"/>
          <a:chExt cx="28" cy="16"/>
        </a:xfrm>
      </xdr:grpSpPr>
      <xdr:sp macro="" textlink="">
        <xdr:nvSpPr>
          <xdr:cNvPr id="5101608" name="Line 6422">
            <a:extLst>
              <a:ext uri="{FF2B5EF4-FFF2-40B4-BE49-F238E27FC236}">
                <a16:creationId xmlns:a16="http://schemas.microsoft.com/office/drawing/2014/main" id="{00000000-0008-0000-1100-00002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09" name="Line 6423">
            <a:extLst>
              <a:ext uri="{FF2B5EF4-FFF2-40B4-BE49-F238E27FC236}">
                <a16:creationId xmlns:a16="http://schemas.microsoft.com/office/drawing/2014/main" id="{00000000-0008-0000-1100-00002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22" name="Group 6424">
          <a:extLst>
            <a:ext uri="{FF2B5EF4-FFF2-40B4-BE49-F238E27FC236}">
              <a16:creationId xmlns:a16="http://schemas.microsoft.com/office/drawing/2014/main" id="{00000000-0008-0000-1100-000016D54D00}"/>
            </a:ext>
          </a:extLst>
        </xdr:cNvPr>
        <xdr:cNvGrpSpPr>
          <a:grpSpLocks/>
        </xdr:cNvGrpSpPr>
      </xdr:nvGrpSpPr>
      <xdr:grpSpPr bwMode="auto">
        <a:xfrm>
          <a:off x="4700588" y="10096500"/>
          <a:ext cx="266700" cy="0"/>
          <a:chOff x="466" y="3952"/>
          <a:chExt cx="28" cy="16"/>
        </a:xfrm>
      </xdr:grpSpPr>
      <xdr:sp macro="" textlink="">
        <xdr:nvSpPr>
          <xdr:cNvPr id="5101606" name="Line 6425">
            <a:extLst>
              <a:ext uri="{FF2B5EF4-FFF2-40B4-BE49-F238E27FC236}">
                <a16:creationId xmlns:a16="http://schemas.microsoft.com/office/drawing/2014/main" id="{00000000-0008-0000-1100-00002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07" name="Line 6426">
            <a:extLst>
              <a:ext uri="{FF2B5EF4-FFF2-40B4-BE49-F238E27FC236}">
                <a16:creationId xmlns:a16="http://schemas.microsoft.com/office/drawing/2014/main" id="{00000000-0008-0000-1100-00002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23" name="Group 6427">
          <a:extLst>
            <a:ext uri="{FF2B5EF4-FFF2-40B4-BE49-F238E27FC236}">
              <a16:creationId xmlns:a16="http://schemas.microsoft.com/office/drawing/2014/main" id="{00000000-0008-0000-1100-000017D54D00}"/>
            </a:ext>
          </a:extLst>
        </xdr:cNvPr>
        <xdr:cNvGrpSpPr>
          <a:grpSpLocks/>
        </xdr:cNvGrpSpPr>
      </xdr:nvGrpSpPr>
      <xdr:grpSpPr bwMode="auto">
        <a:xfrm>
          <a:off x="4700588" y="10096500"/>
          <a:ext cx="266700" cy="0"/>
          <a:chOff x="466" y="3952"/>
          <a:chExt cx="28" cy="16"/>
        </a:xfrm>
      </xdr:grpSpPr>
      <xdr:sp macro="" textlink="">
        <xdr:nvSpPr>
          <xdr:cNvPr id="5101604" name="Line 6428">
            <a:extLst>
              <a:ext uri="{FF2B5EF4-FFF2-40B4-BE49-F238E27FC236}">
                <a16:creationId xmlns:a16="http://schemas.microsoft.com/office/drawing/2014/main" id="{00000000-0008-0000-1100-00002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05" name="Line 6429">
            <a:extLst>
              <a:ext uri="{FF2B5EF4-FFF2-40B4-BE49-F238E27FC236}">
                <a16:creationId xmlns:a16="http://schemas.microsoft.com/office/drawing/2014/main" id="{00000000-0008-0000-1100-00002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24" name="Group 6430">
          <a:extLst>
            <a:ext uri="{FF2B5EF4-FFF2-40B4-BE49-F238E27FC236}">
              <a16:creationId xmlns:a16="http://schemas.microsoft.com/office/drawing/2014/main" id="{00000000-0008-0000-1100-000018D54D00}"/>
            </a:ext>
          </a:extLst>
        </xdr:cNvPr>
        <xdr:cNvGrpSpPr>
          <a:grpSpLocks/>
        </xdr:cNvGrpSpPr>
      </xdr:nvGrpSpPr>
      <xdr:grpSpPr bwMode="auto">
        <a:xfrm>
          <a:off x="4700588" y="10096500"/>
          <a:ext cx="266700" cy="0"/>
          <a:chOff x="466" y="3952"/>
          <a:chExt cx="28" cy="16"/>
        </a:xfrm>
      </xdr:grpSpPr>
      <xdr:sp macro="" textlink="">
        <xdr:nvSpPr>
          <xdr:cNvPr id="5101602" name="Line 6431">
            <a:extLst>
              <a:ext uri="{FF2B5EF4-FFF2-40B4-BE49-F238E27FC236}">
                <a16:creationId xmlns:a16="http://schemas.microsoft.com/office/drawing/2014/main" id="{00000000-0008-0000-1100-00002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03" name="Line 6432">
            <a:extLst>
              <a:ext uri="{FF2B5EF4-FFF2-40B4-BE49-F238E27FC236}">
                <a16:creationId xmlns:a16="http://schemas.microsoft.com/office/drawing/2014/main" id="{00000000-0008-0000-1100-00002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25" name="Group 6433">
          <a:extLst>
            <a:ext uri="{FF2B5EF4-FFF2-40B4-BE49-F238E27FC236}">
              <a16:creationId xmlns:a16="http://schemas.microsoft.com/office/drawing/2014/main" id="{00000000-0008-0000-1100-000019D54D00}"/>
            </a:ext>
          </a:extLst>
        </xdr:cNvPr>
        <xdr:cNvGrpSpPr>
          <a:grpSpLocks/>
        </xdr:cNvGrpSpPr>
      </xdr:nvGrpSpPr>
      <xdr:grpSpPr bwMode="auto">
        <a:xfrm>
          <a:off x="4700588" y="10096500"/>
          <a:ext cx="266700" cy="0"/>
          <a:chOff x="466" y="3952"/>
          <a:chExt cx="28" cy="16"/>
        </a:xfrm>
      </xdr:grpSpPr>
      <xdr:sp macro="" textlink="">
        <xdr:nvSpPr>
          <xdr:cNvPr id="5101600" name="Line 6434">
            <a:extLst>
              <a:ext uri="{FF2B5EF4-FFF2-40B4-BE49-F238E27FC236}">
                <a16:creationId xmlns:a16="http://schemas.microsoft.com/office/drawing/2014/main" id="{00000000-0008-0000-1100-00002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01" name="Line 6435">
            <a:extLst>
              <a:ext uri="{FF2B5EF4-FFF2-40B4-BE49-F238E27FC236}">
                <a16:creationId xmlns:a16="http://schemas.microsoft.com/office/drawing/2014/main" id="{00000000-0008-0000-1100-00002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26" name="Group 6436">
          <a:extLst>
            <a:ext uri="{FF2B5EF4-FFF2-40B4-BE49-F238E27FC236}">
              <a16:creationId xmlns:a16="http://schemas.microsoft.com/office/drawing/2014/main" id="{00000000-0008-0000-1100-00001AD54D00}"/>
            </a:ext>
          </a:extLst>
        </xdr:cNvPr>
        <xdr:cNvGrpSpPr>
          <a:grpSpLocks/>
        </xdr:cNvGrpSpPr>
      </xdr:nvGrpSpPr>
      <xdr:grpSpPr bwMode="auto">
        <a:xfrm>
          <a:off x="4117181" y="10096500"/>
          <a:ext cx="228600" cy="0"/>
          <a:chOff x="466" y="3952"/>
          <a:chExt cx="28" cy="16"/>
        </a:xfrm>
      </xdr:grpSpPr>
      <xdr:sp macro="" textlink="">
        <xdr:nvSpPr>
          <xdr:cNvPr id="5101598" name="Line 6437">
            <a:extLst>
              <a:ext uri="{FF2B5EF4-FFF2-40B4-BE49-F238E27FC236}">
                <a16:creationId xmlns:a16="http://schemas.microsoft.com/office/drawing/2014/main" id="{00000000-0008-0000-1100-00001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99" name="Line 6438">
            <a:extLst>
              <a:ext uri="{FF2B5EF4-FFF2-40B4-BE49-F238E27FC236}">
                <a16:creationId xmlns:a16="http://schemas.microsoft.com/office/drawing/2014/main" id="{00000000-0008-0000-1100-00001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27" name="Group 6439">
          <a:extLst>
            <a:ext uri="{FF2B5EF4-FFF2-40B4-BE49-F238E27FC236}">
              <a16:creationId xmlns:a16="http://schemas.microsoft.com/office/drawing/2014/main" id="{00000000-0008-0000-1100-00001BD54D00}"/>
            </a:ext>
          </a:extLst>
        </xdr:cNvPr>
        <xdr:cNvGrpSpPr>
          <a:grpSpLocks/>
        </xdr:cNvGrpSpPr>
      </xdr:nvGrpSpPr>
      <xdr:grpSpPr bwMode="auto">
        <a:xfrm>
          <a:off x="4117181" y="10096500"/>
          <a:ext cx="228600" cy="0"/>
          <a:chOff x="466" y="3952"/>
          <a:chExt cx="28" cy="16"/>
        </a:xfrm>
      </xdr:grpSpPr>
      <xdr:sp macro="" textlink="">
        <xdr:nvSpPr>
          <xdr:cNvPr id="5101596" name="Line 6440">
            <a:extLst>
              <a:ext uri="{FF2B5EF4-FFF2-40B4-BE49-F238E27FC236}">
                <a16:creationId xmlns:a16="http://schemas.microsoft.com/office/drawing/2014/main" id="{00000000-0008-0000-1100-00001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97" name="Line 6441">
            <a:extLst>
              <a:ext uri="{FF2B5EF4-FFF2-40B4-BE49-F238E27FC236}">
                <a16:creationId xmlns:a16="http://schemas.microsoft.com/office/drawing/2014/main" id="{00000000-0008-0000-1100-00001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28" name="Group 6442">
          <a:extLst>
            <a:ext uri="{FF2B5EF4-FFF2-40B4-BE49-F238E27FC236}">
              <a16:creationId xmlns:a16="http://schemas.microsoft.com/office/drawing/2014/main" id="{00000000-0008-0000-1100-00001CD54D00}"/>
            </a:ext>
          </a:extLst>
        </xdr:cNvPr>
        <xdr:cNvGrpSpPr>
          <a:grpSpLocks/>
        </xdr:cNvGrpSpPr>
      </xdr:nvGrpSpPr>
      <xdr:grpSpPr bwMode="auto">
        <a:xfrm>
          <a:off x="4700588" y="10096500"/>
          <a:ext cx="266700" cy="0"/>
          <a:chOff x="466" y="3952"/>
          <a:chExt cx="28" cy="16"/>
        </a:xfrm>
      </xdr:grpSpPr>
      <xdr:sp macro="" textlink="">
        <xdr:nvSpPr>
          <xdr:cNvPr id="5101594" name="Line 6443">
            <a:extLst>
              <a:ext uri="{FF2B5EF4-FFF2-40B4-BE49-F238E27FC236}">
                <a16:creationId xmlns:a16="http://schemas.microsoft.com/office/drawing/2014/main" id="{00000000-0008-0000-1100-00001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95" name="Line 6444">
            <a:extLst>
              <a:ext uri="{FF2B5EF4-FFF2-40B4-BE49-F238E27FC236}">
                <a16:creationId xmlns:a16="http://schemas.microsoft.com/office/drawing/2014/main" id="{00000000-0008-0000-1100-00001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29" name="Group 6445">
          <a:extLst>
            <a:ext uri="{FF2B5EF4-FFF2-40B4-BE49-F238E27FC236}">
              <a16:creationId xmlns:a16="http://schemas.microsoft.com/office/drawing/2014/main" id="{00000000-0008-0000-1100-00001DD54D00}"/>
            </a:ext>
          </a:extLst>
        </xdr:cNvPr>
        <xdr:cNvGrpSpPr>
          <a:grpSpLocks/>
        </xdr:cNvGrpSpPr>
      </xdr:nvGrpSpPr>
      <xdr:grpSpPr bwMode="auto">
        <a:xfrm>
          <a:off x="4700588" y="10096500"/>
          <a:ext cx="266700" cy="0"/>
          <a:chOff x="466" y="3952"/>
          <a:chExt cx="28" cy="16"/>
        </a:xfrm>
      </xdr:grpSpPr>
      <xdr:sp macro="" textlink="">
        <xdr:nvSpPr>
          <xdr:cNvPr id="5101592" name="Line 6446">
            <a:extLst>
              <a:ext uri="{FF2B5EF4-FFF2-40B4-BE49-F238E27FC236}">
                <a16:creationId xmlns:a16="http://schemas.microsoft.com/office/drawing/2014/main" id="{00000000-0008-0000-1100-00001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93" name="Line 6447">
            <a:extLst>
              <a:ext uri="{FF2B5EF4-FFF2-40B4-BE49-F238E27FC236}">
                <a16:creationId xmlns:a16="http://schemas.microsoft.com/office/drawing/2014/main" id="{00000000-0008-0000-1100-00001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5100830" name="Group 6448">
          <a:extLst>
            <a:ext uri="{FF2B5EF4-FFF2-40B4-BE49-F238E27FC236}">
              <a16:creationId xmlns:a16="http://schemas.microsoft.com/office/drawing/2014/main" id="{00000000-0008-0000-1100-00001ED54D00}"/>
            </a:ext>
          </a:extLst>
        </xdr:cNvPr>
        <xdr:cNvGrpSpPr>
          <a:grpSpLocks/>
        </xdr:cNvGrpSpPr>
      </xdr:nvGrpSpPr>
      <xdr:grpSpPr bwMode="auto">
        <a:xfrm>
          <a:off x="5486400" y="10096500"/>
          <a:ext cx="228600" cy="0"/>
          <a:chOff x="466" y="3952"/>
          <a:chExt cx="28" cy="16"/>
        </a:xfrm>
      </xdr:grpSpPr>
      <xdr:sp macro="" textlink="">
        <xdr:nvSpPr>
          <xdr:cNvPr id="5101590" name="Line 6449">
            <a:extLst>
              <a:ext uri="{FF2B5EF4-FFF2-40B4-BE49-F238E27FC236}">
                <a16:creationId xmlns:a16="http://schemas.microsoft.com/office/drawing/2014/main" id="{00000000-0008-0000-1100-00001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91" name="Line 6450">
            <a:extLst>
              <a:ext uri="{FF2B5EF4-FFF2-40B4-BE49-F238E27FC236}">
                <a16:creationId xmlns:a16="http://schemas.microsoft.com/office/drawing/2014/main" id="{00000000-0008-0000-1100-00001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31" name="Group 6451">
          <a:extLst>
            <a:ext uri="{FF2B5EF4-FFF2-40B4-BE49-F238E27FC236}">
              <a16:creationId xmlns:a16="http://schemas.microsoft.com/office/drawing/2014/main" id="{00000000-0008-0000-1100-00001FD54D00}"/>
            </a:ext>
          </a:extLst>
        </xdr:cNvPr>
        <xdr:cNvGrpSpPr>
          <a:grpSpLocks/>
        </xdr:cNvGrpSpPr>
      </xdr:nvGrpSpPr>
      <xdr:grpSpPr bwMode="auto">
        <a:xfrm>
          <a:off x="4700588" y="10096500"/>
          <a:ext cx="266700" cy="0"/>
          <a:chOff x="466" y="3952"/>
          <a:chExt cx="28" cy="16"/>
        </a:xfrm>
      </xdr:grpSpPr>
      <xdr:sp macro="" textlink="">
        <xdr:nvSpPr>
          <xdr:cNvPr id="5101588" name="Line 6452">
            <a:extLst>
              <a:ext uri="{FF2B5EF4-FFF2-40B4-BE49-F238E27FC236}">
                <a16:creationId xmlns:a16="http://schemas.microsoft.com/office/drawing/2014/main" id="{00000000-0008-0000-1100-00001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89" name="Line 6453">
            <a:extLst>
              <a:ext uri="{FF2B5EF4-FFF2-40B4-BE49-F238E27FC236}">
                <a16:creationId xmlns:a16="http://schemas.microsoft.com/office/drawing/2014/main" id="{00000000-0008-0000-1100-00001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32" name="Group 6454">
          <a:extLst>
            <a:ext uri="{FF2B5EF4-FFF2-40B4-BE49-F238E27FC236}">
              <a16:creationId xmlns:a16="http://schemas.microsoft.com/office/drawing/2014/main" id="{00000000-0008-0000-1100-000020D54D00}"/>
            </a:ext>
          </a:extLst>
        </xdr:cNvPr>
        <xdr:cNvGrpSpPr>
          <a:grpSpLocks/>
        </xdr:cNvGrpSpPr>
      </xdr:nvGrpSpPr>
      <xdr:grpSpPr bwMode="auto">
        <a:xfrm>
          <a:off x="4700588" y="10096500"/>
          <a:ext cx="266700" cy="0"/>
          <a:chOff x="466" y="3952"/>
          <a:chExt cx="28" cy="16"/>
        </a:xfrm>
      </xdr:grpSpPr>
      <xdr:sp macro="" textlink="">
        <xdr:nvSpPr>
          <xdr:cNvPr id="5101586" name="Line 6455">
            <a:extLst>
              <a:ext uri="{FF2B5EF4-FFF2-40B4-BE49-F238E27FC236}">
                <a16:creationId xmlns:a16="http://schemas.microsoft.com/office/drawing/2014/main" id="{00000000-0008-0000-1100-00001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87" name="Line 6456">
            <a:extLst>
              <a:ext uri="{FF2B5EF4-FFF2-40B4-BE49-F238E27FC236}">
                <a16:creationId xmlns:a16="http://schemas.microsoft.com/office/drawing/2014/main" id="{00000000-0008-0000-1100-00001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33" name="Group 6457">
          <a:extLst>
            <a:ext uri="{FF2B5EF4-FFF2-40B4-BE49-F238E27FC236}">
              <a16:creationId xmlns:a16="http://schemas.microsoft.com/office/drawing/2014/main" id="{00000000-0008-0000-1100-000021D54D00}"/>
            </a:ext>
          </a:extLst>
        </xdr:cNvPr>
        <xdr:cNvGrpSpPr>
          <a:grpSpLocks/>
        </xdr:cNvGrpSpPr>
      </xdr:nvGrpSpPr>
      <xdr:grpSpPr bwMode="auto">
        <a:xfrm>
          <a:off x="4700588" y="10096500"/>
          <a:ext cx="266700" cy="0"/>
          <a:chOff x="466" y="3952"/>
          <a:chExt cx="28" cy="16"/>
        </a:xfrm>
      </xdr:grpSpPr>
      <xdr:sp macro="" textlink="">
        <xdr:nvSpPr>
          <xdr:cNvPr id="5101584" name="Line 6458">
            <a:extLst>
              <a:ext uri="{FF2B5EF4-FFF2-40B4-BE49-F238E27FC236}">
                <a16:creationId xmlns:a16="http://schemas.microsoft.com/office/drawing/2014/main" id="{00000000-0008-0000-1100-00001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85" name="Line 6459">
            <a:extLst>
              <a:ext uri="{FF2B5EF4-FFF2-40B4-BE49-F238E27FC236}">
                <a16:creationId xmlns:a16="http://schemas.microsoft.com/office/drawing/2014/main" id="{00000000-0008-0000-1100-00001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34" name="Group 6460">
          <a:extLst>
            <a:ext uri="{FF2B5EF4-FFF2-40B4-BE49-F238E27FC236}">
              <a16:creationId xmlns:a16="http://schemas.microsoft.com/office/drawing/2014/main" id="{00000000-0008-0000-1100-000022D54D00}"/>
            </a:ext>
          </a:extLst>
        </xdr:cNvPr>
        <xdr:cNvGrpSpPr>
          <a:grpSpLocks/>
        </xdr:cNvGrpSpPr>
      </xdr:nvGrpSpPr>
      <xdr:grpSpPr bwMode="auto">
        <a:xfrm>
          <a:off x="4700588" y="10096500"/>
          <a:ext cx="266700" cy="0"/>
          <a:chOff x="466" y="3952"/>
          <a:chExt cx="28" cy="16"/>
        </a:xfrm>
      </xdr:grpSpPr>
      <xdr:sp macro="" textlink="">
        <xdr:nvSpPr>
          <xdr:cNvPr id="5101582" name="Line 6461">
            <a:extLst>
              <a:ext uri="{FF2B5EF4-FFF2-40B4-BE49-F238E27FC236}">
                <a16:creationId xmlns:a16="http://schemas.microsoft.com/office/drawing/2014/main" id="{00000000-0008-0000-1100-00000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83" name="Line 6462">
            <a:extLst>
              <a:ext uri="{FF2B5EF4-FFF2-40B4-BE49-F238E27FC236}">
                <a16:creationId xmlns:a16="http://schemas.microsoft.com/office/drawing/2014/main" id="{00000000-0008-0000-1100-00000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5100835" name="Group 6463">
          <a:extLst>
            <a:ext uri="{FF2B5EF4-FFF2-40B4-BE49-F238E27FC236}">
              <a16:creationId xmlns:a16="http://schemas.microsoft.com/office/drawing/2014/main" id="{00000000-0008-0000-1100-000023D54D00}"/>
            </a:ext>
          </a:extLst>
        </xdr:cNvPr>
        <xdr:cNvGrpSpPr>
          <a:grpSpLocks/>
        </xdr:cNvGrpSpPr>
      </xdr:nvGrpSpPr>
      <xdr:grpSpPr bwMode="auto">
        <a:xfrm>
          <a:off x="4576763" y="10096500"/>
          <a:ext cx="228600" cy="0"/>
          <a:chOff x="466" y="3952"/>
          <a:chExt cx="28" cy="16"/>
        </a:xfrm>
      </xdr:grpSpPr>
      <xdr:sp macro="" textlink="">
        <xdr:nvSpPr>
          <xdr:cNvPr id="5101580" name="Line 6464">
            <a:extLst>
              <a:ext uri="{FF2B5EF4-FFF2-40B4-BE49-F238E27FC236}">
                <a16:creationId xmlns:a16="http://schemas.microsoft.com/office/drawing/2014/main" id="{00000000-0008-0000-1100-00000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81" name="Line 6465">
            <a:extLst>
              <a:ext uri="{FF2B5EF4-FFF2-40B4-BE49-F238E27FC236}">
                <a16:creationId xmlns:a16="http://schemas.microsoft.com/office/drawing/2014/main" id="{00000000-0008-0000-1100-00000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36" name="Group 6691">
          <a:extLst>
            <a:ext uri="{FF2B5EF4-FFF2-40B4-BE49-F238E27FC236}">
              <a16:creationId xmlns:a16="http://schemas.microsoft.com/office/drawing/2014/main" id="{00000000-0008-0000-1100-000024D54D00}"/>
            </a:ext>
          </a:extLst>
        </xdr:cNvPr>
        <xdr:cNvGrpSpPr>
          <a:grpSpLocks/>
        </xdr:cNvGrpSpPr>
      </xdr:nvGrpSpPr>
      <xdr:grpSpPr bwMode="auto">
        <a:xfrm>
          <a:off x="4117181" y="10096500"/>
          <a:ext cx="240507" cy="0"/>
          <a:chOff x="466" y="3952"/>
          <a:chExt cx="28" cy="16"/>
        </a:xfrm>
      </xdr:grpSpPr>
      <xdr:sp macro="" textlink="">
        <xdr:nvSpPr>
          <xdr:cNvPr id="5101578" name="Line 6692">
            <a:extLst>
              <a:ext uri="{FF2B5EF4-FFF2-40B4-BE49-F238E27FC236}">
                <a16:creationId xmlns:a16="http://schemas.microsoft.com/office/drawing/2014/main" id="{00000000-0008-0000-1100-00000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79" name="Line 6693">
            <a:extLst>
              <a:ext uri="{FF2B5EF4-FFF2-40B4-BE49-F238E27FC236}">
                <a16:creationId xmlns:a16="http://schemas.microsoft.com/office/drawing/2014/main" id="{00000000-0008-0000-1100-00000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37" name="Group 6694">
          <a:extLst>
            <a:ext uri="{FF2B5EF4-FFF2-40B4-BE49-F238E27FC236}">
              <a16:creationId xmlns:a16="http://schemas.microsoft.com/office/drawing/2014/main" id="{00000000-0008-0000-1100-000025D54D00}"/>
            </a:ext>
          </a:extLst>
        </xdr:cNvPr>
        <xdr:cNvGrpSpPr>
          <a:grpSpLocks/>
        </xdr:cNvGrpSpPr>
      </xdr:nvGrpSpPr>
      <xdr:grpSpPr bwMode="auto">
        <a:xfrm>
          <a:off x="4700588" y="10096500"/>
          <a:ext cx="266700" cy="0"/>
          <a:chOff x="466" y="3952"/>
          <a:chExt cx="28" cy="16"/>
        </a:xfrm>
      </xdr:grpSpPr>
      <xdr:sp macro="" textlink="">
        <xdr:nvSpPr>
          <xdr:cNvPr id="5101576" name="Line 6695">
            <a:extLst>
              <a:ext uri="{FF2B5EF4-FFF2-40B4-BE49-F238E27FC236}">
                <a16:creationId xmlns:a16="http://schemas.microsoft.com/office/drawing/2014/main" id="{00000000-0008-0000-1100-00000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77" name="Line 6696">
            <a:extLst>
              <a:ext uri="{FF2B5EF4-FFF2-40B4-BE49-F238E27FC236}">
                <a16:creationId xmlns:a16="http://schemas.microsoft.com/office/drawing/2014/main" id="{00000000-0008-0000-1100-00000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38" name="Group 6697">
          <a:extLst>
            <a:ext uri="{FF2B5EF4-FFF2-40B4-BE49-F238E27FC236}">
              <a16:creationId xmlns:a16="http://schemas.microsoft.com/office/drawing/2014/main" id="{00000000-0008-0000-1100-000026D54D00}"/>
            </a:ext>
          </a:extLst>
        </xdr:cNvPr>
        <xdr:cNvGrpSpPr>
          <a:grpSpLocks/>
        </xdr:cNvGrpSpPr>
      </xdr:nvGrpSpPr>
      <xdr:grpSpPr bwMode="auto">
        <a:xfrm>
          <a:off x="4117181" y="10096500"/>
          <a:ext cx="240507" cy="0"/>
          <a:chOff x="466" y="3952"/>
          <a:chExt cx="28" cy="16"/>
        </a:xfrm>
      </xdr:grpSpPr>
      <xdr:sp macro="" textlink="">
        <xdr:nvSpPr>
          <xdr:cNvPr id="5101574" name="Line 6698">
            <a:extLst>
              <a:ext uri="{FF2B5EF4-FFF2-40B4-BE49-F238E27FC236}">
                <a16:creationId xmlns:a16="http://schemas.microsoft.com/office/drawing/2014/main" id="{00000000-0008-0000-1100-00000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75" name="Line 6699">
            <a:extLst>
              <a:ext uri="{FF2B5EF4-FFF2-40B4-BE49-F238E27FC236}">
                <a16:creationId xmlns:a16="http://schemas.microsoft.com/office/drawing/2014/main" id="{00000000-0008-0000-1100-00000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39" name="Group 6700">
          <a:extLst>
            <a:ext uri="{FF2B5EF4-FFF2-40B4-BE49-F238E27FC236}">
              <a16:creationId xmlns:a16="http://schemas.microsoft.com/office/drawing/2014/main" id="{00000000-0008-0000-1100-000027D54D00}"/>
            </a:ext>
          </a:extLst>
        </xdr:cNvPr>
        <xdr:cNvGrpSpPr>
          <a:grpSpLocks/>
        </xdr:cNvGrpSpPr>
      </xdr:nvGrpSpPr>
      <xdr:grpSpPr bwMode="auto">
        <a:xfrm>
          <a:off x="4700588" y="10096500"/>
          <a:ext cx="266700" cy="0"/>
          <a:chOff x="466" y="3952"/>
          <a:chExt cx="28" cy="16"/>
        </a:xfrm>
      </xdr:grpSpPr>
      <xdr:sp macro="" textlink="">
        <xdr:nvSpPr>
          <xdr:cNvPr id="5101572" name="Line 6701">
            <a:extLst>
              <a:ext uri="{FF2B5EF4-FFF2-40B4-BE49-F238E27FC236}">
                <a16:creationId xmlns:a16="http://schemas.microsoft.com/office/drawing/2014/main" id="{00000000-0008-0000-1100-00000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73" name="Line 6702">
            <a:extLst>
              <a:ext uri="{FF2B5EF4-FFF2-40B4-BE49-F238E27FC236}">
                <a16:creationId xmlns:a16="http://schemas.microsoft.com/office/drawing/2014/main" id="{00000000-0008-0000-1100-00000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40" name="Group 6703">
          <a:extLst>
            <a:ext uri="{FF2B5EF4-FFF2-40B4-BE49-F238E27FC236}">
              <a16:creationId xmlns:a16="http://schemas.microsoft.com/office/drawing/2014/main" id="{00000000-0008-0000-1100-000028D54D00}"/>
            </a:ext>
          </a:extLst>
        </xdr:cNvPr>
        <xdr:cNvGrpSpPr>
          <a:grpSpLocks/>
        </xdr:cNvGrpSpPr>
      </xdr:nvGrpSpPr>
      <xdr:grpSpPr bwMode="auto">
        <a:xfrm>
          <a:off x="4117181" y="10096500"/>
          <a:ext cx="240507" cy="0"/>
          <a:chOff x="466" y="3952"/>
          <a:chExt cx="28" cy="16"/>
        </a:xfrm>
      </xdr:grpSpPr>
      <xdr:sp macro="" textlink="">
        <xdr:nvSpPr>
          <xdr:cNvPr id="5101570" name="Line 6704">
            <a:extLst>
              <a:ext uri="{FF2B5EF4-FFF2-40B4-BE49-F238E27FC236}">
                <a16:creationId xmlns:a16="http://schemas.microsoft.com/office/drawing/2014/main" id="{00000000-0008-0000-1100-00000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71" name="Line 6705">
            <a:extLst>
              <a:ext uri="{FF2B5EF4-FFF2-40B4-BE49-F238E27FC236}">
                <a16:creationId xmlns:a16="http://schemas.microsoft.com/office/drawing/2014/main" id="{00000000-0008-0000-1100-00000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41" name="Group 6706">
          <a:extLst>
            <a:ext uri="{FF2B5EF4-FFF2-40B4-BE49-F238E27FC236}">
              <a16:creationId xmlns:a16="http://schemas.microsoft.com/office/drawing/2014/main" id="{00000000-0008-0000-1100-000029D54D00}"/>
            </a:ext>
          </a:extLst>
        </xdr:cNvPr>
        <xdr:cNvGrpSpPr>
          <a:grpSpLocks/>
        </xdr:cNvGrpSpPr>
      </xdr:nvGrpSpPr>
      <xdr:grpSpPr bwMode="auto">
        <a:xfrm>
          <a:off x="4700588" y="10096500"/>
          <a:ext cx="266700" cy="0"/>
          <a:chOff x="466" y="3952"/>
          <a:chExt cx="28" cy="16"/>
        </a:xfrm>
      </xdr:grpSpPr>
      <xdr:sp macro="" textlink="">
        <xdr:nvSpPr>
          <xdr:cNvPr id="5101568" name="Line 6707">
            <a:extLst>
              <a:ext uri="{FF2B5EF4-FFF2-40B4-BE49-F238E27FC236}">
                <a16:creationId xmlns:a16="http://schemas.microsoft.com/office/drawing/2014/main" id="{00000000-0008-0000-1100-00000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69" name="Line 6708">
            <a:extLst>
              <a:ext uri="{FF2B5EF4-FFF2-40B4-BE49-F238E27FC236}">
                <a16:creationId xmlns:a16="http://schemas.microsoft.com/office/drawing/2014/main" id="{00000000-0008-0000-1100-00000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42" name="Group 6709">
          <a:extLst>
            <a:ext uri="{FF2B5EF4-FFF2-40B4-BE49-F238E27FC236}">
              <a16:creationId xmlns:a16="http://schemas.microsoft.com/office/drawing/2014/main" id="{00000000-0008-0000-1100-00002AD54D00}"/>
            </a:ext>
          </a:extLst>
        </xdr:cNvPr>
        <xdr:cNvGrpSpPr>
          <a:grpSpLocks/>
        </xdr:cNvGrpSpPr>
      </xdr:nvGrpSpPr>
      <xdr:grpSpPr bwMode="auto">
        <a:xfrm>
          <a:off x="4117181" y="10096500"/>
          <a:ext cx="240507" cy="0"/>
          <a:chOff x="466" y="3952"/>
          <a:chExt cx="28" cy="16"/>
        </a:xfrm>
      </xdr:grpSpPr>
      <xdr:sp macro="" textlink="">
        <xdr:nvSpPr>
          <xdr:cNvPr id="5101566" name="Line 6710">
            <a:extLst>
              <a:ext uri="{FF2B5EF4-FFF2-40B4-BE49-F238E27FC236}">
                <a16:creationId xmlns:a16="http://schemas.microsoft.com/office/drawing/2014/main" id="{00000000-0008-0000-1100-0000F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67" name="Line 6711">
            <a:extLst>
              <a:ext uri="{FF2B5EF4-FFF2-40B4-BE49-F238E27FC236}">
                <a16:creationId xmlns:a16="http://schemas.microsoft.com/office/drawing/2014/main" id="{00000000-0008-0000-1100-0000F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43" name="Group 6712">
          <a:extLst>
            <a:ext uri="{FF2B5EF4-FFF2-40B4-BE49-F238E27FC236}">
              <a16:creationId xmlns:a16="http://schemas.microsoft.com/office/drawing/2014/main" id="{00000000-0008-0000-1100-00002BD54D00}"/>
            </a:ext>
          </a:extLst>
        </xdr:cNvPr>
        <xdr:cNvGrpSpPr>
          <a:grpSpLocks/>
        </xdr:cNvGrpSpPr>
      </xdr:nvGrpSpPr>
      <xdr:grpSpPr bwMode="auto">
        <a:xfrm>
          <a:off x="4117181" y="10096500"/>
          <a:ext cx="240507" cy="0"/>
          <a:chOff x="466" y="3952"/>
          <a:chExt cx="28" cy="16"/>
        </a:xfrm>
      </xdr:grpSpPr>
      <xdr:sp macro="" textlink="">
        <xdr:nvSpPr>
          <xdr:cNvPr id="5101564" name="Line 6713">
            <a:extLst>
              <a:ext uri="{FF2B5EF4-FFF2-40B4-BE49-F238E27FC236}">
                <a16:creationId xmlns:a16="http://schemas.microsoft.com/office/drawing/2014/main" id="{00000000-0008-0000-1100-0000F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65" name="Line 6714">
            <a:extLst>
              <a:ext uri="{FF2B5EF4-FFF2-40B4-BE49-F238E27FC236}">
                <a16:creationId xmlns:a16="http://schemas.microsoft.com/office/drawing/2014/main" id="{00000000-0008-0000-1100-0000F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44" name="Group 6715">
          <a:extLst>
            <a:ext uri="{FF2B5EF4-FFF2-40B4-BE49-F238E27FC236}">
              <a16:creationId xmlns:a16="http://schemas.microsoft.com/office/drawing/2014/main" id="{00000000-0008-0000-1100-00002CD54D00}"/>
            </a:ext>
          </a:extLst>
        </xdr:cNvPr>
        <xdr:cNvGrpSpPr>
          <a:grpSpLocks/>
        </xdr:cNvGrpSpPr>
      </xdr:nvGrpSpPr>
      <xdr:grpSpPr bwMode="auto">
        <a:xfrm>
          <a:off x="4117181" y="10096500"/>
          <a:ext cx="240507" cy="0"/>
          <a:chOff x="466" y="3952"/>
          <a:chExt cx="28" cy="16"/>
        </a:xfrm>
      </xdr:grpSpPr>
      <xdr:sp macro="" textlink="">
        <xdr:nvSpPr>
          <xdr:cNvPr id="5101562" name="Line 6716">
            <a:extLst>
              <a:ext uri="{FF2B5EF4-FFF2-40B4-BE49-F238E27FC236}">
                <a16:creationId xmlns:a16="http://schemas.microsoft.com/office/drawing/2014/main" id="{00000000-0008-0000-1100-0000F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63" name="Line 6717">
            <a:extLst>
              <a:ext uri="{FF2B5EF4-FFF2-40B4-BE49-F238E27FC236}">
                <a16:creationId xmlns:a16="http://schemas.microsoft.com/office/drawing/2014/main" id="{00000000-0008-0000-1100-0000F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45" name="Group 6718">
          <a:extLst>
            <a:ext uri="{FF2B5EF4-FFF2-40B4-BE49-F238E27FC236}">
              <a16:creationId xmlns:a16="http://schemas.microsoft.com/office/drawing/2014/main" id="{00000000-0008-0000-1100-00002DD54D00}"/>
            </a:ext>
          </a:extLst>
        </xdr:cNvPr>
        <xdr:cNvGrpSpPr>
          <a:grpSpLocks/>
        </xdr:cNvGrpSpPr>
      </xdr:nvGrpSpPr>
      <xdr:grpSpPr bwMode="auto">
        <a:xfrm>
          <a:off x="4117181" y="10096500"/>
          <a:ext cx="240507" cy="0"/>
          <a:chOff x="466" y="3952"/>
          <a:chExt cx="28" cy="16"/>
        </a:xfrm>
      </xdr:grpSpPr>
      <xdr:sp macro="" textlink="">
        <xdr:nvSpPr>
          <xdr:cNvPr id="5101560" name="Line 6719">
            <a:extLst>
              <a:ext uri="{FF2B5EF4-FFF2-40B4-BE49-F238E27FC236}">
                <a16:creationId xmlns:a16="http://schemas.microsoft.com/office/drawing/2014/main" id="{00000000-0008-0000-1100-0000F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61" name="Line 6720">
            <a:extLst>
              <a:ext uri="{FF2B5EF4-FFF2-40B4-BE49-F238E27FC236}">
                <a16:creationId xmlns:a16="http://schemas.microsoft.com/office/drawing/2014/main" id="{00000000-0008-0000-1100-0000F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846" name="Group 6721">
          <a:extLst>
            <a:ext uri="{FF2B5EF4-FFF2-40B4-BE49-F238E27FC236}">
              <a16:creationId xmlns:a16="http://schemas.microsoft.com/office/drawing/2014/main" id="{00000000-0008-0000-1100-00002ED54D00}"/>
            </a:ext>
          </a:extLst>
        </xdr:cNvPr>
        <xdr:cNvGrpSpPr>
          <a:grpSpLocks/>
        </xdr:cNvGrpSpPr>
      </xdr:nvGrpSpPr>
      <xdr:grpSpPr bwMode="auto">
        <a:xfrm>
          <a:off x="5143500" y="10096500"/>
          <a:ext cx="0" cy="0"/>
          <a:chOff x="466" y="3952"/>
          <a:chExt cx="28" cy="16"/>
        </a:xfrm>
      </xdr:grpSpPr>
      <xdr:sp macro="" textlink="">
        <xdr:nvSpPr>
          <xdr:cNvPr id="5101558" name="Line 6722">
            <a:extLst>
              <a:ext uri="{FF2B5EF4-FFF2-40B4-BE49-F238E27FC236}">
                <a16:creationId xmlns:a16="http://schemas.microsoft.com/office/drawing/2014/main" id="{00000000-0008-0000-1100-0000F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59" name="Line 6723">
            <a:extLst>
              <a:ext uri="{FF2B5EF4-FFF2-40B4-BE49-F238E27FC236}">
                <a16:creationId xmlns:a16="http://schemas.microsoft.com/office/drawing/2014/main" id="{00000000-0008-0000-1100-0000F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847" name="Group 6724">
          <a:extLst>
            <a:ext uri="{FF2B5EF4-FFF2-40B4-BE49-F238E27FC236}">
              <a16:creationId xmlns:a16="http://schemas.microsoft.com/office/drawing/2014/main" id="{00000000-0008-0000-1100-00002FD54D00}"/>
            </a:ext>
          </a:extLst>
        </xdr:cNvPr>
        <xdr:cNvGrpSpPr>
          <a:grpSpLocks/>
        </xdr:cNvGrpSpPr>
      </xdr:nvGrpSpPr>
      <xdr:grpSpPr bwMode="auto">
        <a:xfrm>
          <a:off x="5143500" y="10096500"/>
          <a:ext cx="0" cy="0"/>
          <a:chOff x="466" y="3952"/>
          <a:chExt cx="28" cy="16"/>
        </a:xfrm>
      </xdr:grpSpPr>
      <xdr:sp macro="" textlink="">
        <xdr:nvSpPr>
          <xdr:cNvPr id="5101556" name="Line 6725">
            <a:extLst>
              <a:ext uri="{FF2B5EF4-FFF2-40B4-BE49-F238E27FC236}">
                <a16:creationId xmlns:a16="http://schemas.microsoft.com/office/drawing/2014/main" id="{00000000-0008-0000-1100-0000F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57" name="Line 6726">
            <a:extLst>
              <a:ext uri="{FF2B5EF4-FFF2-40B4-BE49-F238E27FC236}">
                <a16:creationId xmlns:a16="http://schemas.microsoft.com/office/drawing/2014/main" id="{00000000-0008-0000-1100-0000F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848" name="Group 6727">
          <a:extLst>
            <a:ext uri="{FF2B5EF4-FFF2-40B4-BE49-F238E27FC236}">
              <a16:creationId xmlns:a16="http://schemas.microsoft.com/office/drawing/2014/main" id="{00000000-0008-0000-1100-000030D54D00}"/>
            </a:ext>
          </a:extLst>
        </xdr:cNvPr>
        <xdr:cNvGrpSpPr>
          <a:grpSpLocks/>
        </xdr:cNvGrpSpPr>
      </xdr:nvGrpSpPr>
      <xdr:grpSpPr bwMode="auto">
        <a:xfrm>
          <a:off x="5143500" y="10096500"/>
          <a:ext cx="0" cy="0"/>
          <a:chOff x="466" y="3952"/>
          <a:chExt cx="28" cy="16"/>
        </a:xfrm>
      </xdr:grpSpPr>
      <xdr:sp macro="" textlink="">
        <xdr:nvSpPr>
          <xdr:cNvPr id="5101554" name="Line 6728">
            <a:extLst>
              <a:ext uri="{FF2B5EF4-FFF2-40B4-BE49-F238E27FC236}">
                <a16:creationId xmlns:a16="http://schemas.microsoft.com/office/drawing/2014/main" id="{00000000-0008-0000-1100-0000F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55" name="Line 6729">
            <a:extLst>
              <a:ext uri="{FF2B5EF4-FFF2-40B4-BE49-F238E27FC236}">
                <a16:creationId xmlns:a16="http://schemas.microsoft.com/office/drawing/2014/main" id="{00000000-0008-0000-1100-0000F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849" name="Group 6730">
          <a:extLst>
            <a:ext uri="{FF2B5EF4-FFF2-40B4-BE49-F238E27FC236}">
              <a16:creationId xmlns:a16="http://schemas.microsoft.com/office/drawing/2014/main" id="{00000000-0008-0000-1100-000031D54D00}"/>
            </a:ext>
          </a:extLst>
        </xdr:cNvPr>
        <xdr:cNvGrpSpPr>
          <a:grpSpLocks/>
        </xdr:cNvGrpSpPr>
      </xdr:nvGrpSpPr>
      <xdr:grpSpPr bwMode="auto">
        <a:xfrm>
          <a:off x="5143500" y="10096500"/>
          <a:ext cx="0" cy="0"/>
          <a:chOff x="466" y="3952"/>
          <a:chExt cx="28" cy="16"/>
        </a:xfrm>
      </xdr:grpSpPr>
      <xdr:sp macro="" textlink="">
        <xdr:nvSpPr>
          <xdr:cNvPr id="5101552" name="Line 6731">
            <a:extLst>
              <a:ext uri="{FF2B5EF4-FFF2-40B4-BE49-F238E27FC236}">
                <a16:creationId xmlns:a16="http://schemas.microsoft.com/office/drawing/2014/main" id="{00000000-0008-0000-1100-0000F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53" name="Line 6732">
            <a:extLst>
              <a:ext uri="{FF2B5EF4-FFF2-40B4-BE49-F238E27FC236}">
                <a16:creationId xmlns:a16="http://schemas.microsoft.com/office/drawing/2014/main" id="{00000000-0008-0000-1100-0000F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276225</xdr:colOff>
      <xdr:row>32</xdr:row>
      <xdr:rowOff>0</xdr:rowOff>
    </xdr:from>
    <xdr:to>
      <xdr:col>2</xdr:col>
      <xdr:colOff>542925</xdr:colOff>
      <xdr:row>32</xdr:row>
      <xdr:rowOff>0</xdr:rowOff>
    </xdr:to>
    <xdr:grpSp>
      <xdr:nvGrpSpPr>
        <xdr:cNvPr id="5100850" name="Group 6733">
          <a:extLst>
            <a:ext uri="{FF2B5EF4-FFF2-40B4-BE49-F238E27FC236}">
              <a16:creationId xmlns:a16="http://schemas.microsoft.com/office/drawing/2014/main" id="{00000000-0008-0000-1100-000032D54D00}"/>
            </a:ext>
          </a:extLst>
        </xdr:cNvPr>
        <xdr:cNvGrpSpPr>
          <a:grpSpLocks/>
        </xdr:cNvGrpSpPr>
      </xdr:nvGrpSpPr>
      <xdr:grpSpPr bwMode="auto">
        <a:xfrm>
          <a:off x="4050506" y="10096500"/>
          <a:ext cx="266700" cy="0"/>
          <a:chOff x="466" y="3952"/>
          <a:chExt cx="28" cy="16"/>
        </a:xfrm>
      </xdr:grpSpPr>
      <xdr:sp macro="" textlink="">
        <xdr:nvSpPr>
          <xdr:cNvPr id="5101550" name="Line 6734">
            <a:extLst>
              <a:ext uri="{FF2B5EF4-FFF2-40B4-BE49-F238E27FC236}">
                <a16:creationId xmlns:a16="http://schemas.microsoft.com/office/drawing/2014/main" id="{00000000-0008-0000-1100-0000E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51" name="Line 6735">
            <a:extLst>
              <a:ext uri="{FF2B5EF4-FFF2-40B4-BE49-F238E27FC236}">
                <a16:creationId xmlns:a16="http://schemas.microsoft.com/office/drawing/2014/main" id="{00000000-0008-0000-1100-0000E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257175</xdr:colOff>
      <xdr:row>32</xdr:row>
      <xdr:rowOff>0</xdr:rowOff>
    </xdr:from>
    <xdr:to>
      <xdr:col>2</xdr:col>
      <xdr:colOff>523875</xdr:colOff>
      <xdr:row>32</xdr:row>
      <xdr:rowOff>0</xdr:rowOff>
    </xdr:to>
    <xdr:grpSp>
      <xdr:nvGrpSpPr>
        <xdr:cNvPr id="5100851" name="Group 6736">
          <a:extLst>
            <a:ext uri="{FF2B5EF4-FFF2-40B4-BE49-F238E27FC236}">
              <a16:creationId xmlns:a16="http://schemas.microsoft.com/office/drawing/2014/main" id="{00000000-0008-0000-1100-000033D54D00}"/>
            </a:ext>
          </a:extLst>
        </xdr:cNvPr>
        <xdr:cNvGrpSpPr>
          <a:grpSpLocks/>
        </xdr:cNvGrpSpPr>
      </xdr:nvGrpSpPr>
      <xdr:grpSpPr bwMode="auto">
        <a:xfrm>
          <a:off x="4031456" y="10096500"/>
          <a:ext cx="266700" cy="0"/>
          <a:chOff x="466" y="3952"/>
          <a:chExt cx="28" cy="16"/>
        </a:xfrm>
      </xdr:grpSpPr>
      <xdr:sp macro="" textlink="">
        <xdr:nvSpPr>
          <xdr:cNvPr id="5101548" name="Line 6737">
            <a:extLst>
              <a:ext uri="{FF2B5EF4-FFF2-40B4-BE49-F238E27FC236}">
                <a16:creationId xmlns:a16="http://schemas.microsoft.com/office/drawing/2014/main" id="{00000000-0008-0000-1100-0000E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49" name="Line 6738">
            <a:extLst>
              <a:ext uri="{FF2B5EF4-FFF2-40B4-BE49-F238E27FC236}">
                <a16:creationId xmlns:a16="http://schemas.microsoft.com/office/drawing/2014/main" id="{00000000-0008-0000-1100-0000E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5100852" name="Group 6739">
          <a:extLst>
            <a:ext uri="{FF2B5EF4-FFF2-40B4-BE49-F238E27FC236}">
              <a16:creationId xmlns:a16="http://schemas.microsoft.com/office/drawing/2014/main" id="{00000000-0008-0000-1100-000034D54D00}"/>
            </a:ext>
          </a:extLst>
        </xdr:cNvPr>
        <xdr:cNvGrpSpPr>
          <a:grpSpLocks/>
        </xdr:cNvGrpSpPr>
      </xdr:nvGrpSpPr>
      <xdr:grpSpPr bwMode="auto">
        <a:xfrm>
          <a:off x="4060031" y="10096500"/>
          <a:ext cx="266700" cy="0"/>
          <a:chOff x="466" y="3952"/>
          <a:chExt cx="28" cy="16"/>
        </a:xfrm>
      </xdr:grpSpPr>
      <xdr:sp macro="" textlink="">
        <xdr:nvSpPr>
          <xdr:cNvPr id="5101546" name="Line 6740">
            <a:extLst>
              <a:ext uri="{FF2B5EF4-FFF2-40B4-BE49-F238E27FC236}">
                <a16:creationId xmlns:a16="http://schemas.microsoft.com/office/drawing/2014/main" id="{00000000-0008-0000-1100-0000E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47" name="Line 6741">
            <a:extLst>
              <a:ext uri="{FF2B5EF4-FFF2-40B4-BE49-F238E27FC236}">
                <a16:creationId xmlns:a16="http://schemas.microsoft.com/office/drawing/2014/main" id="{00000000-0008-0000-1100-0000E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276225</xdr:colOff>
      <xdr:row>32</xdr:row>
      <xdr:rowOff>0</xdr:rowOff>
    </xdr:from>
    <xdr:to>
      <xdr:col>3</xdr:col>
      <xdr:colOff>542925</xdr:colOff>
      <xdr:row>32</xdr:row>
      <xdr:rowOff>0</xdr:rowOff>
    </xdr:to>
    <xdr:grpSp>
      <xdr:nvGrpSpPr>
        <xdr:cNvPr id="5100853" name="Group 6742">
          <a:extLst>
            <a:ext uri="{FF2B5EF4-FFF2-40B4-BE49-F238E27FC236}">
              <a16:creationId xmlns:a16="http://schemas.microsoft.com/office/drawing/2014/main" id="{00000000-0008-0000-1100-000035D54D00}"/>
            </a:ext>
          </a:extLst>
        </xdr:cNvPr>
        <xdr:cNvGrpSpPr>
          <a:grpSpLocks/>
        </xdr:cNvGrpSpPr>
      </xdr:nvGrpSpPr>
      <xdr:grpSpPr bwMode="auto">
        <a:xfrm>
          <a:off x="4633913" y="10096500"/>
          <a:ext cx="266700" cy="0"/>
          <a:chOff x="466" y="3952"/>
          <a:chExt cx="28" cy="16"/>
        </a:xfrm>
      </xdr:grpSpPr>
      <xdr:sp macro="" textlink="">
        <xdr:nvSpPr>
          <xdr:cNvPr id="5101544" name="Line 6743">
            <a:extLst>
              <a:ext uri="{FF2B5EF4-FFF2-40B4-BE49-F238E27FC236}">
                <a16:creationId xmlns:a16="http://schemas.microsoft.com/office/drawing/2014/main" id="{00000000-0008-0000-1100-0000E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45" name="Line 6744">
            <a:extLst>
              <a:ext uri="{FF2B5EF4-FFF2-40B4-BE49-F238E27FC236}">
                <a16:creationId xmlns:a16="http://schemas.microsoft.com/office/drawing/2014/main" id="{00000000-0008-0000-1100-0000E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304800</xdr:colOff>
      <xdr:row>32</xdr:row>
      <xdr:rowOff>0</xdr:rowOff>
    </xdr:from>
    <xdr:to>
      <xdr:col>3</xdr:col>
      <xdr:colOff>571500</xdr:colOff>
      <xdr:row>32</xdr:row>
      <xdr:rowOff>0</xdr:rowOff>
    </xdr:to>
    <xdr:grpSp>
      <xdr:nvGrpSpPr>
        <xdr:cNvPr id="5100854" name="Group 6745">
          <a:extLst>
            <a:ext uri="{FF2B5EF4-FFF2-40B4-BE49-F238E27FC236}">
              <a16:creationId xmlns:a16="http://schemas.microsoft.com/office/drawing/2014/main" id="{00000000-0008-0000-1100-000036D54D00}"/>
            </a:ext>
          </a:extLst>
        </xdr:cNvPr>
        <xdr:cNvGrpSpPr>
          <a:grpSpLocks/>
        </xdr:cNvGrpSpPr>
      </xdr:nvGrpSpPr>
      <xdr:grpSpPr bwMode="auto">
        <a:xfrm>
          <a:off x="4662488" y="10096500"/>
          <a:ext cx="266700" cy="0"/>
          <a:chOff x="466" y="3952"/>
          <a:chExt cx="28" cy="16"/>
        </a:xfrm>
      </xdr:grpSpPr>
      <xdr:sp macro="" textlink="">
        <xdr:nvSpPr>
          <xdr:cNvPr id="5101542" name="Line 6746">
            <a:extLst>
              <a:ext uri="{FF2B5EF4-FFF2-40B4-BE49-F238E27FC236}">
                <a16:creationId xmlns:a16="http://schemas.microsoft.com/office/drawing/2014/main" id="{00000000-0008-0000-1100-0000E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43" name="Line 6747">
            <a:extLst>
              <a:ext uri="{FF2B5EF4-FFF2-40B4-BE49-F238E27FC236}">
                <a16:creationId xmlns:a16="http://schemas.microsoft.com/office/drawing/2014/main" id="{00000000-0008-0000-1100-0000E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295275</xdr:colOff>
      <xdr:row>32</xdr:row>
      <xdr:rowOff>0</xdr:rowOff>
    </xdr:from>
    <xdr:to>
      <xdr:col>3</xdr:col>
      <xdr:colOff>561975</xdr:colOff>
      <xdr:row>32</xdr:row>
      <xdr:rowOff>0</xdr:rowOff>
    </xdr:to>
    <xdr:grpSp>
      <xdr:nvGrpSpPr>
        <xdr:cNvPr id="5100855" name="Group 6748">
          <a:extLst>
            <a:ext uri="{FF2B5EF4-FFF2-40B4-BE49-F238E27FC236}">
              <a16:creationId xmlns:a16="http://schemas.microsoft.com/office/drawing/2014/main" id="{00000000-0008-0000-1100-000037D54D00}"/>
            </a:ext>
          </a:extLst>
        </xdr:cNvPr>
        <xdr:cNvGrpSpPr>
          <a:grpSpLocks/>
        </xdr:cNvGrpSpPr>
      </xdr:nvGrpSpPr>
      <xdr:grpSpPr bwMode="auto">
        <a:xfrm>
          <a:off x="4652963" y="10096500"/>
          <a:ext cx="266700" cy="0"/>
          <a:chOff x="466" y="3952"/>
          <a:chExt cx="28" cy="16"/>
        </a:xfrm>
      </xdr:grpSpPr>
      <xdr:sp macro="" textlink="">
        <xdr:nvSpPr>
          <xdr:cNvPr id="5101540" name="Line 6749">
            <a:extLst>
              <a:ext uri="{FF2B5EF4-FFF2-40B4-BE49-F238E27FC236}">
                <a16:creationId xmlns:a16="http://schemas.microsoft.com/office/drawing/2014/main" id="{00000000-0008-0000-1100-0000E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41" name="Line 6750">
            <a:extLst>
              <a:ext uri="{FF2B5EF4-FFF2-40B4-BE49-F238E27FC236}">
                <a16:creationId xmlns:a16="http://schemas.microsoft.com/office/drawing/2014/main" id="{00000000-0008-0000-1100-0000E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266700</xdr:colOff>
      <xdr:row>32</xdr:row>
      <xdr:rowOff>0</xdr:rowOff>
    </xdr:from>
    <xdr:to>
      <xdr:col>2</xdr:col>
      <xdr:colOff>533400</xdr:colOff>
      <xdr:row>32</xdr:row>
      <xdr:rowOff>0</xdr:rowOff>
    </xdr:to>
    <xdr:grpSp>
      <xdr:nvGrpSpPr>
        <xdr:cNvPr id="5100856" name="Group 6751">
          <a:extLst>
            <a:ext uri="{FF2B5EF4-FFF2-40B4-BE49-F238E27FC236}">
              <a16:creationId xmlns:a16="http://schemas.microsoft.com/office/drawing/2014/main" id="{00000000-0008-0000-1100-000038D54D00}"/>
            </a:ext>
          </a:extLst>
        </xdr:cNvPr>
        <xdr:cNvGrpSpPr>
          <a:grpSpLocks/>
        </xdr:cNvGrpSpPr>
      </xdr:nvGrpSpPr>
      <xdr:grpSpPr bwMode="auto">
        <a:xfrm>
          <a:off x="4040981" y="10096500"/>
          <a:ext cx="266700" cy="0"/>
          <a:chOff x="466" y="3952"/>
          <a:chExt cx="28" cy="16"/>
        </a:xfrm>
      </xdr:grpSpPr>
      <xdr:sp macro="" textlink="">
        <xdr:nvSpPr>
          <xdr:cNvPr id="5101538" name="Line 6752">
            <a:extLst>
              <a:ext uri="{FF2B5EF4-FFF2-40B4-BE49-F238E27FC236}">
                <a16:creationId xmlns:a16="http://schemas.microsoft.com/office/drawing/2014/main" id="{00000000-0008-0000-1100-0000E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39" name="Line 6753">
            <a:extLst>
              <a:ext uri="{FF2B5EF4-FFF2-40B4-BE49-F238E27FC236}">
                <a16:creationId xmlns:a16="http://schemas.microsoft.com/office/drawing/2014/main" id="{00000000-0008-0000-1100-0000E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314325</xdr:colOff>
      <xdr:row>32</xdr:row>
      <xdr:rowOff>0</xdr:rowOff>
    </xdr:from>
    <xdr:to>
      <xdr:col>3</xdr:col>
      <xdr:colOff>0</xdr:colOff>
      <xdr:row>32</xdr:row>
      <xdr:rowOff>0</xdr:rowOff>
    </xdr:to>
    <xdr:grpSp>
      <xdr:nvGrpSpPr>
        <xdr:cNvPr id="5100857" name="Group 6754">
          <a:extLst>
            <a:ext uri="{FF2B5EF4-FFF2-40B4-BE49-F238E27FC236}">
              <a16:creationId xmlns:a16="http://schemas.microsoft.com/office/drawing/2014/main" id="{00000000-0008-0000-1100-000039D54D00}"/>
            </a:ext>
          </a:extLst>
        </xdr:cNvPr>
        <xdr:cNvGrpSpPr>
          <a:grpSpLocks/>
        </xdr:cNvGrpSpPr>
      </xdr:nvGrpSpPr>
      <xdr:grpSpPr bwMode="auto">
        <a:xfrm>
          <a:off x="4088606" y="10096500"/>
          <a:ext cx="269082" cy="0"/>
          <a:chOff x="466" y="3952"/>
          <a:chExt cx="28" cy="16"/>
        </a:xfrm>
      </xdr:grpSpPr>
      <xdr:sp macro="" textlink="">
        <xdr:nvSpPr>
          <xdr:cNvPr id="5101536" name="Line 6755">
            <a:extLst>
              <a:ext uri="{FF2B5EF4-FFF2-40B4-BE49-F238E27FC236}">
                <a16:creationId xmlns:a16="http://schemas.microsoft.com/office/drawing/2014/main" id="{00000000-0008-0000-1100-0000E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37" name="Line 6756">
            <a:extLst>
              <a:ext uri="{FF2B5EF4-FFF2-40B4-BE49-F238E27FC236}">
                <a16:creationId xmlns:a16="http://schemas.microsoft.com/office/drawing/2014/main" id="{00000000-0008-0000-1100-0000E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295275</xdr:colOff>
      <xdr:row>32</xdr:row>
      <xdr:rowOff>0</xdr:rowOff>
    </xdr:from>
    <xdr:to>
      <xdr:col>2</xdr:col>
      <xdr:colOff>561975</xdr:colOff>
      <xdr:row>32</xdr:row>
      <xdr:rowOff>0</xdr:rowOff>
    </xdr:to>
    <xdr:grpSp>
      <xdr:nvGrpSpPr>
        <xdr:cNvPr id="5100858" name="Group 6757">
          <a:extLst>
            <a:ext uri="{FF2B5EF4-FFF2-40B4-BE49-F238E27FC236}">
              <a16:creationId xmlns:a16="http://schemas.microsoft.com/office/drawing/2014/main" id="{00000000-0008-0000-1100-00003AD54D00}"/>
            </a:ext>
          </a:extLst>
        </xdr:cNvPr>
        <xdr:cNvGrpSpPr>
          <a:grpSpLocks/>
        </xdr:cNvGrpSpPr>
      </xdr:nvGrpSpPr>
      <xdr:grpSpPr bwMode="auto">
        <a:xfrm>
          <a:off x="4069556" y="10096500"/>
          <a:ext cx="266700" cy="0"/>
          <a:chOff x="466" y="3952"/>
          <a:chExt cx="28" cy="16"/>
        </a:xfrm>
      </xdr:grpSpPr>
      <xdr:sp macro="" textlink="">
        <xdr:nvSpPr>
          <xdr:cNvPr id="5101534" name="Line 6758">
            <a:extLst>
              <a:ext uri="{FF2B5EF4-FFF2-40B4-BE49-F238E27FC236}">
                <a16:creationId xmlns:a16="http://schemas.microsoft.com/office/drawing/2014/main" id="{00000000-0008-0000-1100-0000D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35" name="Line 6759">
            <a:extLst>
              <a:ext uri="{FF2B5EF4-FFF2-40B4-BE49-F238E27FC236}">
                <a16:creationId xmlns:a16="http://schemas.microsoft.com/office/drawing/2014/main" id="{00000000-0008-0000-1100-0000D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5100859" name="Group 6760">
          <a:extLst>
            <a:ext uri="{FF2B5EF4-FFF2-40B4-BE49-F238E27FC236}">
              <a16:creationId xmlns:a16="http://schemas.microsoft.com/office/drawing/2014/main" id="{00000000-0008-0000-1100-00003BD54D00}"/>
            </a:ext>
          </a:extLst>
        </xdr:cNvPr>
        <xdr:cNvGrpSpPr>
          <a:grpSpLocks/>
        </xdr:cNvGrpSpPr>
      </xdr:nvGrpSpPr>
      <xdr:grpSpPr bwMode="auto">
        <a:xfrm>
          <a:off x="4060031" y="10096500"/>
          <a:ext cx="266700" cy="0"/>
          <a:chOff x="466" y="3952"/>
          <a:chExt cx="28" cy="16"/>
        </a:xfrm>
      </xdr:grpSpPr>
      <xdr:sp macro="" textlink="">
        <xdr:nvSpPr>
          <xdr:cNvPr id="5101532" name="Line 6761">
            <a:extLst>
              <a:ext uri="{FF2B5EF4-FFF2-40B4-BE49-F238E27FC236}">
                <a16:creationId xmlns:a16="http://schemas.microsoft.com/office/drawing/2014/main" id="{00000000-0008-0000-1100-0000D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33" name="Line 6762">
            <a:extLst>
              <a:ext uri="{FF2B5EF4-FFF2-40B4-BE49-F238E27FC236}">
                <a16:creationId xmlns:a16="http://schemas.microsoft.com/office/drawing/2014/main" id="{00000000-0008-0000-1100-0000D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60" name="Group 6763">
          <a:extLst>
            <a:ext uri="{FF2B5EF4-FFF2-40B4-BE49-F238E27FC236}">
              <a16:creationId xmlns:a16="http://schemas.microsoft.com/office/drawing/2014/main" id="{00000000-0008-0000-1100-00003CD54D00}"/>
            </a:ext>
          </a:extLst>
        </xdr:cNvPr>
        <xdr:cNvGrpSpPr>
          <a:grpSpLocks/>
        </xdr:cNvGrpSpPr>
      </xdr:nvGrpSpPr>
      <xdr:grpSpPr bwMode="auto">
        <a:xfrm>
          <a:off x="4117181" y="10096500"/>
          <a:ext cx="240507" cy="0"/>
          <a:chOff x="466" y="3952"/>
          <a:chExt cx="28" cy="16"/>
        </a:xfrm>
      </xdr:grpSpPr>
      <xdr:sp macro="" textlink="">
        <xdr:nvSpPr>
          <xdr:cNvPr id="5101530" name="Line 6764">
            <a:extLst>
              <a:ext uri="{FF2B5EF4-FFF2-40B4-BE49-F238E27FC236}">
                <a16:creationId xmlns:a16="http://schemas.microsoft.com/office/drawing/2014/main" id="{00000000-0008-0000-1100-0000D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31" name="Line 6765">
            <a:extLst>
              <a:ext uri="{FF2B5EF4-FFF2-40B4-BE49-F238E27FC236}">
                <a16:creationId xmlns:a16="http://schemas.microsoft.com/office/drawing/2014/main" id="{00000000-0008-0000-1100-0000D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61" name="Group 6766">
          <a:extLst>
            <a:ext uri="{FF2B5EF4-FFF2-40B4-BE49-F238E27FC236}">
              <a16:creationId xmlns:a16="http://schemas.microsoft.com/office/drawing/2014/main" id="{00000000-0008-0000-1100-00003DD54D00}"/>
            </a:ext>
          </a:extLst>
        </xdr:cNvPr>
        <xdr:cNvGrpSpPr>
          <a:grpSpLocks/>
        </xdr:cNvGrpSpPr>
      </xdr:nvGrpSpPr>
      <xdr:grpSpPr bwMode="auto">
        <a:xfrm>
          <a:off x="4117181" y="10096500"/>
          <a:ext cx="240507" cy="0"/>
          <a:chOff x="466" y="3952"/>
          <a:chExt cx="28" cy="16"/>
        </a:xfrm>
      </xdr:grpSpPr>
      <xdr:sp macro="" textlink="">
        <xdr:nvSpPr>
          <xdr:cNvPr id="5101528" name="Line 6767">
            <a:extLst>
              <a:ext uri="{FF2B5EF4-FFF2-40B4-BE49-F238E27FC236}">
                <a16:creationId xmlns:a16="http://schemas.microsoft.com/office/drawing/2014/main" id="{00000000-0008-0000-1100-0000D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29" name="Line 6768">
            <a:extLst>
              <a:ext uri="{FF2B5EF4-FFF2-40B4-BE49-F238E27FC236}">
                <a16:creationId xmlns:a16="http://schemas.microsoft.com/office/drawing/2014/main" id="{00000000-0008-0000-1100-0000D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62" name="Group 6769">
          <a:extLst>
            <a:ext uri="{FF2B5EF4-FFF2-40B4-BE49-F238E27FC236}">
              <a16:creationId xmlns:a16="http://schemas.microsoft.com/office/drawing/2014/main" id="{00000000-0008-0000-1100-00003ED54D00}"/>
            </a:ext>
          </a:extLst>
        </xdr:cNvPr>
        <xdr:cNvGrpSpPr>
          <a:grpSpLocks/>
        </xdr:cNvGrpSpPr>
      </xdr:nvGrpSpPr>
      <xdr:grpSpPr bwMode="auto">
        <a:xfrm>
          <a:off x="4117181" y="10096500"/>
          <a:ext cx="240507" cy="0"/>
          <a:chOff x="466" y="3952"/>
          <a:chExt cx="28" cy="16"/>
        </a:xfrm>
      </xdr:grpSpPr>
      <xdr:sp macro="" textlink="">
        <xdr:nvSpPr>
          <xdr:cNvPr id="5101526" name="Line 6770">
            <a:extLst>
              <a:ext uri="{FF2B5EF4-FFF2-40B4-BE49-F238E27FC236}">
                <a16:creationId xmlns:a16="http://schemas.microsoft.com/office/drawing/2014/main" id="{00000000-0008-0000-1100-0000D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27" name="Line 6771">
            <a:extLst>
              <a:ext uri="{FF2B5EF4-FFF2-40B4-BE49-F238E27FC236}">
                <a16:creationId xmlns:a16="http://schemas.microsoft.com/office/drawing/2014/main" id="{00000000-0008-0000-1100-0000D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63" name="Group 6772">
          <a:extLst>
            <a:ext uri="{FF2B5EF4-FFF2-40B4-BE49-F238E27FC236}">
              <a16:creationId xmlns:a16="http://schemas.microsoft.com/office/drawing/2014/main" id="{00000000-0008-0000-1100-00003FD54D00}"/>
            </a:ext>
          </a:extLst>
        </xdr:cNvPr>
        <xdr:cNvGrpSpPr>
          <a:grpSpLocks/>
        </xdr:cNvGrpSpPr>
      </xdr:nvGrpSpPr>
      <xdr:grpSpPr bwMode="auto">
        <a:xfrm>
          <a:off x="4117181" y="10096500"/>
          <a:ext cx="240507" cy="0"/>
          <a:chOff x="466" y="3952"/>
          <a:chExt cx="28" cy="16"/>
        </a:xfrm>
      </xdr:grpSpPr>
      <xdr:sp macro="" textlink="">
        <xdr:nvSpPr>
          <xdr:cNvPr id="5101524" name="Line 6773">
            <a:extLst>
              <a:ext uri="{FF2B5EF4-FFF2-40B4-BE49-F238E27FC236}">
                <a16:creationId xmlns:a16="http://schemas.microsoft.com/office/drawing/2014/main" id="{00000000-0008-0000-1100-0000D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25" name="Line 6774">
            <a:extLst>
              <a:ext uri="{FF2B5EF4-FFF2-40B4-BE49-F238E27FC236}">
                <a16:creationId xmlns:a16="http://schemas.microsoft.com/office/drawing/2014/main" id="{00000000-0008-0000-1100-0000D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64" name="Group 6775">
          <a:extLst>
            <a:ext uri="{FF2B5EF4-FFF2-40B4-BE49-F238E27FC236}">
              <a16:creationId xmlns:a16="http://schemas.microsoft.com/office/drawing/2014/main" id="{00000000-0008-0000-1100-000040D54D00}"/>
            </a:ext>
          </a:extLst>
        </xdr:cNvPr>
        <xdr:cNvGrpSpPr>
          <a:grpSpLocks/>
        </xdr:cNvGrpSpPr>
      </xdr:nvGrpSpPr>
      <xdr:grpSpPr bwMode="auto">
        <a:xfrm>
          <a:off x="4117181" y="10096500"/>
          <a:ext cx="240507" cy="0"/>
          <a:chOff x="466" y="3952"/>
          <a:chExt cx="28" cy="16"/>
        </a:xfrm>
      </xdr:grpSpPr>
      <xdr:sp macro="" textlink="">
        <xdr:nvSpPr>
          <xdr:cNvPr id="5101522" name="Line 6776">
            <a:extLst>
              <a:ext uri="{FF2B5EF4-FFF2-40B4-BE49-F238E27FC236}">
                <a16:creationId xmlns:a16="http://schemas.microsoft.com/office/drawing/2014/main" id="{00000000-0008-0000-1100-0000D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23" name="Line 6777">
            <a:extLst>
              <a:ext uri="{FF2B5EF4-FFF2-40B4-BE49-F238E27FC236}">
                <a16:creationId xmlns:a16="http://schemas.microsoft.com/office/drawing/2014/main" id="{00000000-0008-0000-1100-0000D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65" name="Group 6778">
          <a:extLst>
            <a:ext uri="{FF2B5EF4-FFF2-40B4-BE49-F238E27FC236}">
              <a16:creationId xmlns:a16="http://schemas.microsoft.com/office/drawing/2014/main" id="{00000000-0008-0000-1100-000041D54D00}"/>
            </a:ext>
          </a:extLst>
        </xdr:cNvPr>
        <xdr:cNvGrpSpPr>
          <a:grpSpLocks/>
        </xdr:cNvGrpSpPr>
      </xdr:nvGrpSpPr>
      <xdr:grpSpPr bwMode="auto">
        <a:xfrm>
          <a:off x="4117181" y="10096500"/>
          <a:ext cx="240507" cy="0"/>
          <a:chOff x="466" y="3952"/>
          <a:chExt cx="28" cy="16"/>
        </a:xfrm>
      </xdr:grpSpPr>
      <xdr:sp macro="" textlink="">
        <xdr:nvSpPr>
          <xdr:cNvPr id="5101520" name="Line 6779">
            <a:extLst>
              <a:ext uri="{FF2B5EF4-FFF2-40B4-BE49-F238E27FC236}">
                <a16:creationId xmlns:a16="http://schemas.microsoft.com/office/drawing/2014/main" id="{00000000-0008-0000-1100-0000D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21" name="Line 6780">
            <a:extLst>
              <a:ext uri="{FF2B5EF4-FFF2-40B4-BE49-F238E27FC236}">
                <a16:creationId xmlns:a16="http://schemas.microsoft.com/office/drawing/2014/main" id="{00000000-0008-0000-1100-0000D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5100866" name="Group 6781">
          <a:extLst>
            <a:ext uri="{FF2B5EF4-FFF2-40B4-BE49-F238E27FC236}">
              <a16:creationId xmlns:a16="http://schemas.microsoft.com/office/drawing/2014/main" id="{00000000-0008-0000-1100-000042D54D00}"/>
            </a:ext>
          </a:extLst>
        </xdr:cNvPr>
        <xdr:cNvGrpSpPr>
          <a:grpSpLocks/>
        </xdr:cNvGrpSpPr>
      </xdr:nvGrpSpPr>
      <xdr:grpSpPr bwMode="auto">
        <a:xfrm>
          <a:off x="3993356" y="10096500"/>
          <a:ext cx="228600" cy="0"/>
          <a:chOff x="466" y="3952"/>
          <a:chExt cx="28" cy="16"/>
        </a:xfrm>
      </xdr:grpSpPr>
      <xdr:sp macro="" textlink="">
        <xdr:nvSpPr>
          <xdr:cNvPr id="5101518" name="Line 6782">
            <a:extLst>
              <a:ext uri="{FF2B5EF4-FFF2-40B4-BE49-F238E27FC236}">
                <a16:creationId xmlns:a16="http://schemas.microsoft.com/office/drawing/2014/main" id="{00000000-0008-0000-1100-0000C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19" name="Line 6783">
            <a:extLst>
              <a:ext uri="{FF2B5EF4-FFF2-40B4-BE49-F238E27FC236}">
                <a16:creationId xmlns:a16="http://schemas.microsoft.com/office/drawing/2014/main" id="{00000000-0008-0000-1100-0000C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67" name="Group 6784">
          <a:extLst>
            <a:ext uri="{FF2B5EF4-FFF2-40B4-BE49-F238E27FC236}">
              <a16:creationId xmlns:a16="http://schemas.microsoft.com/office/drawing/2014/main" id="{00000000-0008-0000-1100-000043D54D00}"/>
            </a:ext>
          </a:extLst>
        </xdr:cNvPr>
        <xdr:cNvGrpSpPr>
          <a:grpSpLocks/>
        </xdr:cNvGrpSpPr>
      </xdr:nvGrpSpPr>
      <xdr:grpSpPr bwMode="auto">
        <a:xfrm>
          <a:off x="4117181" y="10096500"/>
          <a:ext cx="228600" cy="0"/>
          <a:chOff x="466" y="3952"/>
          <a:chExt cx="28" cy="16"/>
        </a:xfrm>
      </xdr:grpSpPr>
      <xdr:sp macro="" textlink="">
        <xdr:nvSpPr>
          <xdr:cNvPr id="5101516" name="Line 6785">
            <a:extLst>
              <a:ext uri="{FF2B5EF4-FFF2-40B4-BE49-F238E27FC236}">
                <a16:creationId xmlns:a16="http://schemas.microsoft.com/office/drawing/2014/main" id="{00000000-0008-0000-1100-0000C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17" name="Line 6786">
            <a:extLst>
              <a:ext uri="{FF2B5EF4-FFF2-40B4-BE49-F238E27FC236}">
                <a16:creationId xmlns:a16="http://schemas.microsoft.com/office/drawing/2014/main" id="{00000000-0008-0000-1100-0000C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68" name="Group 6787">
          <a:extLst>
            <a:ext uri="{FF2B5EF4-FFF2-40B4-BE49-F238E27FC236}">
              <a16:creationId xmlns:a16="http://schemas.microsoft.com/office/drawing/2014/main" id="{00000000-0008-0000-1100-000044D54D00}"/>
            </a:ext>
          </a:extLst>
        </xdr:cNvPr>
        <xdr:cNvGrpSpPr>
          <a:grpSpLocks/>
        </xdr:cNvGrpSpPr>
      </xdr:nvGrpSpPr>
      <xdr:grpSpPr bwMode="auto">
        <a:xfrm>
          <a:off x="4117181" y="10096500"/>
          <a:ext cx="228600" cy="0"/>
          <a:chOff x="466" y="3952"/>
          <a:chExt cx="28" cy="16"/>
        </a:xfrm>
      </xdr:grpSpPr>
      <xdr:sp macro="" textlink="">
        <xdr:nvSpPr>
          <xdr:cNvPr id="5101514" name="Line 6788">
            <a:extLst>
              <a:ext uri="{FF2B5EF4-FFF2-40B4-BE49-F238E27FC236}">
                <a16:creationId xmlns:a16="http://schemas.microsoft.com/office/drawing/2014/main" id="{00000000-0008-0000-1100-0000C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15" name="Line 6789">
            <a:extLst>
              <a:ext uri="{FF2B5EF4-FFF2-40B4-BE49-F238E27FC236}">
                <a16:creationId xmlns:a16="http://schemas.microsoft.com/office/drawing/2014/main" id="{00000000-0008-0000-1100-0000C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69" name="Group 6790">
          <a:extLst>
            <a:ext uri="{FF2B5EF4-FFF2-40B4-BE49-F238E27FC236}">
              <a16:creationId xmlns:a16="http://schemas.microsoft.com/office/drawing/2014/main" id="{00000000-0008-0000-1100-000045D54D00}"/>
            </a:ext>
          </a:extLst>
        </xdr:cNvPr>
        <xdr:cNvGrpSpPr>
          <a:grpSpLocks/>
        </xdr:cNvGrpSpPr>
      </xdr:nvGrpSpPr>
      <xdr:grpSpPr bwMode="auto">
        <a:xfrm>
          <a:off x="4117181" y="10096500"/>
          <a:ext cx="240507" cy="0"/>
          <a:chOff x="466" y="3952"/>
          <a:chExt cx="28" cy="16"/>
        </a:xfrm>
      </xdr:grpSpPr>
      <xdr:sp macro="" textlink="">
        <xdr:nvSpPr>
          <xdr:cNvPr id="5101512" name="Line 6791">
            <a:extLst>
              <a:ext uri="{FF2B5EF4-FFF2-40B4-BE49-F238E27FC236}">
                <a16:creationId xmlns:a16="http://schemas.microsoft.com/office/drawing/2014/main" id="{00000000-0008-0000-1100-0000C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13" name="Line 6792">
            <a:extLst>
              <a:ext uri="{FF2B5EF4-FFF2-40B4-BE49-F238E27FC236}">
                <a16:creationId xmlns:a16="http://schemas.microsoft.com/office/drawing/2014/main" id="{00000000-0008-0000-1100-0000C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70" name="Group 6793">
          <a:extLst>
            <a:ext uri="{FF2B5EF4-FFF2-40B4-BE49-F238E27FC236}">
              <a16:creationId xmlns:a16="http://schemas.microsoft.com/office/drawing/2014/main" id="{00000000-0008-0000-1100-000046D54D00}"/>
            </a:ext>
          </a:extLst>
        </xdr:cNvPr>
        <xdr:cNvGrpSpPr>
          <a:grpSpLocks/>
        </xdr:cNvGrpSpPr>
      </xdr:nvGrpSpPr>
      <xdr:grpSpPr bwMode="auto">
        <a:xfrm>
          <a:off x="4117181" y="10096500"/>
          <a:ext cx="228600" cy="0"/>
          <a:chOff x="466" y="3952"/>
          <a:chExt cx="28" cy="16"/>
        </a:xfrm>
      </xdr:grpSpPr>
      <xdr:sp macro="" textlink="">
        <xdr:nvSpPr>
          <xdr:cNvPr id="5101510" name="Line 6794">
            <a:extLst>
              <a:ext uri="{FF2B5EF4-FFF2-40B4-BE49-F238E27FC236}">
                <a16:creationId xmlns:a16="http://schemas.microsoft.com/office/drawing/2014/main" id="{00000000-0008-0000-1100-0000C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11" name="Line 6795">
            <a:extLst>
              <a:ext uri="{FF2B5EF4-FFF2-40B4-BE49-F238E27FC236}">
                <a16:creationId xmlns:a16="http://schemas.microsoft.com/office/drawing/2014/main" id="{00000000-0008-0000-1100-0000C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71" name="Group 6796">
          <a:extLst>
            <a:ext uri="{FF2B5EF4-FFF2-40B4-BE49-F238E27FC236}">
              <a16:creationId xmlns:a16="http://schemas.microsoft.com/office/drawing/2014/main" id="{00000000-0008-0000-1100-000047D54D00}"/>
            </a:ext>
          </a:extLst>
        </xdr:cNvPr>
        <xdr:cNvGrpSpPr>
          <a:grpSpLocks/>
        </xdr:cNvGrpSpPr>
      </xdr:nvGrpSpPr>
      <xdr:grpSpPr bwMode="auto">
        <a:xfrm>
          <a:off x="4117181" y="10096500"/>
          <a:ext cx="228600" cy="0"/>
          <a:chOff x="466" y="3952"/>
          <a:chExt cx="28" cy="16"/>
        </a:xfrm>
      </xdr:grpSpPr>
      <xdr:sp macro="" textlink="">
        <xdr:nvSpPr>
          <xdr:cNvPr id="5101508" name="Line 6797">
            <a:extLst>
              <a:ext uri="{FF2B5EF4-FFF2-40B4-BE49-F238E27FC236}">
                <a16:creationId xmlns:a16="http://schemas.microsoft.com/office/drawing/2014/main" id="{00000000-0008-0000-1100-0000C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09" name="Line 6798">
            <a:extLst>
              <a:ext uri="{FF2B5EF4-FFF2-40B4-BE49-F238E27FC236}">
                <a16:creationId xmlns:a16="http://schemas.microsoft.com/office/drawing/2014/main" id="{00000000-0008-0000-1100-0000C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72" name="Group 6799">
          <a:extLst>
            <a:ext uri="{FF2B5EF4-FFF2-40B4-BE49-F238E27FC236}">
              <a16:creationId xmlns:a16="http://schemas.microsoft.com/office/drawing/2014/main" id="{00000000-0008-0000-1100-000048D54D00}"/>
            </a:ext>
          </a:extLst>
        </xdr:cNvPr>
        <xdr:cNvGrpSpPr>
          <a:grpSpLocks/>
        </xdr:cNvGrpSpPr>
      </xdr:nvGrpSpPr>
      <xdr:grpSpPr bwMode="auto">
        <a:xfrm>
          <a:off x="4117181" y="10096500"/>
          <a:ext cx="240507" cy="0"/>
          <a:chOff x="466" y="3952"/>
          <a:chExt cx="28" cy="16"/>
        </a:xfrm>
      </xdr:grpSpPr>
      <xdr:sp macro="" textlink="">
        <xdr:nvSpPr>
          <xdr:cNvPr id="5101506" name="Line 6800">
            <a:extLst>
              <a:ext uri="{FF2B5EF4-FFF2-40B4-BE49-F238E27FC236}">
                <a16:creationId xmlns:a16="http://schemas.microsoft.com/office/drawing/2014/main" id="{00000000-0008-0000-1100-0000C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07" name="Line 6801">
            <a:extLst>
              <a:ext uri="{FF2B5EF4-FFF2-40B4-BE49-F238E27FC236}">
                <a16:creationId xmlns:a16="http://schemas.microsoft.com/office/drawing/2014/main" id="{00000000-0008-0000-1100-0000C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73" name="Group 6802">
          <a:extLst>
            <a:ext uri="{FF2B5EF4-FFF2-40B4-BE49-F238E27FC236}">
              <a16:creationId xmlns:a16="http://schemas.microsoft.com/office/drawing/2014/main" id="{00000000-0008-0000-1100-000049D54D00}"/>
            </a:ext>
          </a:extLst>
        </xdr:cNvPr>
        <xdr:cNvGrpSpPr>
          <a:grpSpLocks/>
        </xdr:cNvGrpSpPr>
      </xdr:nvGrpSpPr>
      <xdr:grpSpPr bwMode="auto">
        <a:xfrm>
          <a:off x="4700588" y="10096500"/>
          <a:ext cx="266700" cy="0"/>
          <a:chOff x="466" y="3952"/>
          <a:chExt cx="28" cy="16"/>
        </a:xfrm>
      </xdr:grpSpPr>
      <xdr:sp macro="" textlink="">
        <xdr:nvSpPr>
          <xdr:cNvPr id="5101504" name="Line 6803">
            <a:extLst>
              <a:ext uri="{FF2B5EF4-FFF2-40B4-BE49-F238E27FC236}">
                <a16:creationId xmlns:a16="http://schemas.microsoft.com/office/drawing/2014/main" id="{00000000-0008-0000-1100-0000C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05" name="Line 6804">
            <a:extLst>
              <a:ext uri="{FF2B5EF4-FFF2-40B4-BE49-F238E27FC236}">
                <a16:creationId xmlns:a16="http://schemas.microsoft.com/office/drawing/2014/main" id="{00000000-0008-0000-1100-0000C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74" name="Group 6805">
          <a:extLst>
            <a:ext uri="{FF2B5EF4-FFF2-40B4-BE49-F238E27FC236}">
              <a16:creationId xmlns:a16="http://schemas.microsoft.com/office/drawing/2014/main" id="{00000000-0008-0000-1100-00004AD54D00}"/>
            </a:ext>
          </a:extLst>
        </xdr:cNvPr>
        <xdr:cNvGrpSpPr>
          <a:grpSpLocks/>
        </xdr:cNvGrpSpPr>
      </xdr:nvGrpSpPr>
      <xdr:grpSpPr bwMode="auto">
        <a:xfrm>
          <a:off x="4700588" y="10096500"/>
          <a:ext cx="266700" cy="0"/>
          <a:chOff x="466" y="3952"/>
          <a:chExt cx="28" cy="16"/>
        </a:xfrm>
      </xdr:grpSpPr>
      <xdr:sp macro="" textlink="">
        <xdr:nvSpPr>
          <xdr:cNvPr id="5101502" name="Line 6806">
            <a:extLst>
              <a:ext uri="{FF2B5EF4-FFF2-40B4-BE49-F238E27FC236}">
                <a16:creationId xmlns:a16="http://schemas.microsoft.com/office/drawing/2014/main" id="{00000000-0008-0000-1100-0000B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03" name="Line 6807">
            <a:extLst>
              <a:ext uri="{FF2B5EF4-FFF2-40B4-BE49-F238E27FC236}">
                <a16:creationId xmlns:a16="http://schemas.microsoft.com/office/drawing/2014/main" id="{00000000-0008-0000-1100-0000B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75" name="Group 6808">
          <a:extLst>
            <a:ext uri="{FF2B5EF4-FFF2-40B4-BE49-F238E27FC236}">
              <a16:creationId xmlns:a16="http://schemas.microsoft.com/office/drawing/2014/main" id="{00000000-0008-0000-1100-00004BD54D00}"/>
            </a:ext>
          </a:extLst>
        </xdr:cNvPr>
        <xdr:cNvGrpSpPr>
          <a:grpSpLocks/>
        </xdr:cNvGrpSpPr>
      </xdr:nvGrpSpPr>
      <xdr:grpSpPr bwMode="auto">
        <a:xfrm>
          <a:off x="4700588" y="10096500"/>
          <a:ext cx="266700" cy="0"/>
          <a:chOff x="466" y="3952"/>
          <a:chExt cx="28" cy="16"/>
        </a:xfrm>
      </xdr:grpSpPr>
      <xdr:sp macro="" textlink="">
        <xdr:nvSpPr>
          <xdr:cNvPr id="5101500" name="Line 6809">
            <a:extLst>
              <a:ext uri="{FF2B5EF4-FFF2-40B4-BE49-F238E27FC236}">
                <a16:creationId xmlns:a16="http://schemas.microsoft.com/office/drawing/2014/main" id="{00000000-0008-0000-1100-0000B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01" name="Line 6810">
            <a:extLst>
              <a:ext uri="{FF2B5EF4-FFF2-40B4-BE49-F238E27FC236}">
                <a16:creationId xmlns:a16="http://schemas.microsoft.com/office/drawing/2014/main" id="{00000000-0008-0000-1100-0000B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876" name="Group 6811">
          <a:extLst>
            <a:ext uri="{FF2B5EF4-FFF2-40B4-BE49-F238E27FC236}">
              <a16:creationId xmlns:a16="http://schemas.microsoft.com/office/drawing/2014/main" id="{00000000-0008-0000-1100-00004CD54D00}"/>
            </a:ext>
          </a:extLst>
        </xdr:cNvPr>
        <xdr:cNvGrpSpPr>
          <a:grpSpLocks/>
        </xdr:cNvGrpSpPr>
      </xdr:nvGrpSpPr>
      <xdr:grpSpPr bwMode="auto">
        <a:xfrm>
          <a:off x="5486400" y="10096500"/>
          <a:ext cx="266700" cy="0"/>
          <a:chOff x="466" y="3952"/>
          <a:chExt cx="28" cy="16"/>
        </a:xfrm>
      </xdr:grpSpPr>
      <xdr:sp macro="" textlink="">
        <xdr:nvSpPr>
          <xdr:cNvPr id="5101498" name="Line 6812">
            <a:extLst>
              <a:ext uri="{FF2B5EF4-FFF2-40B4-BE49-F238E27FC236}">
                <a16:creationId xmlns:a16="http://schemas.microsoft.com/office/drawing/2014/main" id="{00000000-0008-0000-1100-0000B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99" name="Line 6813">
            <a:extLst>
              <a:ext uri="{FF2B5EF4-FFF2-40B4-BE49-F238E27FC236}">
                <a16:creationId xmlns:a16="http://schemas.microsoft.com/office/drawing/2014/main" id="{00000000-0008-0000-1100-0000B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877" name="Group 6814">
          <a:extLst>
            <a:ext uri="{FF2B5EF4-FFF2-40B4-BE49-F238E27FC236}">
              <a16:creationId xmlns:a16="http://schemas.microsoft.com/office/drawing/2014/main" id="{00000000-0008-0000-1100-00004DD54D00}"/>
            </a:ext>
          </a:extLst>
        </xdr:cNvPr>
        <xdr:cNvGrpSpPr>
          <a:grpSpLocks/>
        </xdr:cNvGrpSpPr>
      </xdr:nvGrpSpPr>
      <xdr:grpSpPr bwMode="auto">
        <a:xfrm>
          <a:off x="5486400" y="10096500"/>
          <a:ext cx="266700" cy="0"/>
          <a:chOff x="466" y="3952"/>
          <a:chExt cx="28" cy="16"/>
        </a:xfrm>
      </xdr:grpSpPr>
      <xdr:sp macro="" textlink="">
        <xdr:nvSpPr>
          <xdr:cNvPr id="5101496" name="Line 6815">
            <a:extLst>
              <a:ext uri="{FF2B5EF4-FFF2-40B4-BE49-F238E27FC236}">
                <a16:creationId xmlns:a16="http://schemas.microsoft.com/office/drawing/2014/main" id="{00000000-0008-0000-1100-0000B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97" name="Line 6816">
            <a:extLst>
              <a:ext uri="{FF2B5EF4-FFF2-40B4-BE49-F238E27FC236}">
                <a16:creationId xmlns:a16="http://schemas.microsoft.com/office/drawing/2014/main" id="{00000000-0008-0000-1100-0000B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878" name="Group 6817">
          <a:extLst>
            <a:ext uri="{FF2B5EF4-FFF2-40B4-BE49-F238E27FC236}">
              <a16:creationId xmlns:a16="http://schemas.microsoft.com/office/drawing/2014/main" id="{00000000-0008-0000-1100-00004ED54D00}"/>
            </a:ext>
          </a:extLst>
        </xdr:cNvPr>
        <xdr:cNvGrpSpPr>
          <a:grpSpLocks/>
        </xdr:cNvGrpSpPr>
      </xdr:nvGrpSpPr>
      <xdr:grpSpPr bwMode="auto">
        <a:xfrm>
          <a:off x="5486400" y="10096500"/>
          <a:ext cx="266700" cy="0"/>
          <a:chOff x="466" y="3952"/>
          <a:chExt cx="28" cy="16"/>
        </a:xfrm>
      </xdr:grpSpPr>
      <xdr:sp macro="" textlink="">
        <xdr:nvSpPr>
          <xdr:cNvPr id="5101494" name="Line 6818">
            <a:extLst>
              <a:ext uri="{FF2B5EF4-FFF2-40B4-BE49-F238E27FC236}">
                <a16:creationId xmlns:a16="http://schemas.microsoft.com/office/drawing/2014/main" id="{00000000-0008-0000-1100-0000B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95" name="Line 6819">
            <a:extLst>
              <a:ext uri="{FF2B5EF4-FFF2-40B4-BE49-F238E27FC236}">
                <a16:creationId xmlns:a16="http://schemas.microsoft.com/office/drawing/2014/main" id="{00000000-0008-0000-1100-0000B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879" name="Group 6820">
          <a:extLst>
            <a:ext uri="{FF2B5EF4-FFF2-40B4-BE49-F238E27FC236}">
              <a16:creationId xmlns:a16="http://schemas.microsoft.com/office/drawing/2014/main" id="{00000000-0008-0000-1100-00004FD54D00}"/>
            </a:ext>
          </a:extLst>
        </xdr:cNvPr>
        <xdr:cNvGrpSpPr>
          <a:grpSpLocks/>
        </xdr:cNvGrpSpPr>
      </xdr:nvGrpSpPr>
      <xdr:grpSpPr bwMode="auto">
        <a:xfrm>
          <a:off x="5486400" y="10096500"/>
          <a:ext cx="266700" cy="0"/>
          <a:chOff x="466" y="3952"/>
          <a:chExt cx="28" cy="16"/>
        </a:xfrm>
      </xdr:grpSpPr>
      <xdr:sp macro="" textlink="">
        <xdr:nvSpPr>
          <xdr:cNvPr id="5101492" name="Line 6821">
            <a:extLst>
              <a:ext uri="{FF2B5EF4-FFF2-40B4-BE49-F238E27FC236}">
                <a16:creationId xmlns:a16="http://schemas.microsoft.com/office/drawing/2014/main" id="{00000000-0008-0000-1100-0000B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93" name="Line 6822">
            <a:extLst>
              <a:ext uri="{FF2B5EF4-FFF2-40B4-BE49-F238E27FC236}">
                <a16:creationId xmlns:a16="http://schemas.microsoft.com/office/drawing/2014/main" id="{00000000-0008-0000-1100-0000B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880" name="Group 6823">
          <a:extLst>
            <a:ext uri="{FF2B5EF4-FFF2-40B4-BE49-F238E27FC236}">
              <a16:creationId xmlns:a16="http://schemas.microsoft.com/office/drawing/2014/main" id="{00000000-0008-0000-1100-000050D54D00}"/>
            </a:ext>
          </a:extLst>
        </xdr:cNvPr>
        <xdr:cNvGrpSpPr>
          <a:grpSpLocks/>
        </xdr:cNvGrpSpPr>
      </xdr:nvGrpSpPr>
      <xdr:grpSpPr bwMode="auto">
        <a:xfrm>
          <a:off x="5486400" y="10096500"/>
          <a:ext cx="266700" cy="0"/>
          <a:chOff x="466" y="3952"/>
          <a:chExt cx="28" cy="16"/>
        </a:xfrm>
      </xdr:grpSpPr>
      <xdr:sp macro="" textlink="">
        <xdr:nvSpPr>
          <xdr:cNvPr id="5101490" name="Line 6824">
            <a:extLst>
              <a:ext uri="{FF2B5EF4-FFF2-40B4-BE49-F238E27FC236}">
                <a16:creationId xmlns:a16="http://schemas.microsoft.com/office/drawing/2014/main" id="{00000000-0008-0000-1100-0000B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91" name="Line 6825">
            <a:extLst>
              <a:ext uri="{FF2B5EF4-FFF2-40B4-BE49-F238E27FC236}">
                <a16:creationId xmlns:a16="http://schemas.microsoft.com/office/drawing/2014/main" id="{00000000-0008-0000-1100-0000B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81" name="Group 6826">
          <a:extLst>
            <a:ext uri="{FF2B5EF4-FFF2-40B4-BE49-F238E27FC236}">
              <a16:creationId xmlns:a16="http://schemas.microsoft.com/office/drawing/2014/main" id="{00000000-0008-0000-1100-000051D54D00}"/>
            </a:ext>
          </a:extLst>
        </xdr:cNvPr>
        <xdr:cNvGrpSpPr>
          <a:grpSpLocks/>
        </xdr:cNvGrpSpPr>
      </xdr:nvGrpSpPr>
      <xdr:grpSpPr bwMode="auto">
        <a:xfrm>
          <a:off x="4117181" y="10096500"/>
          <a:ext cx="228600" cy="0"/>
          <a:chOff x="466" y="3952"/>
          <a:chExt cx="28" cy="16"/>
        </a:xfrm>
      </xdr:grpSpPr>
      <xdr:sp macro="" textlink="">
        <xdr:nvSpPr>
          <xdr:cNvPr id="5101488" name="Line 6827">
            <a:extLst>
              <a:ext uri="{FF2B5EF4-FFF2-40B4-BE49-F238E27FC236}">
                <a16:creationId xmlns:a16="http://schemas.microsoft.com/office/drawing/2014/main" id="{00000000-0008-0000-1100-0000B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89" name="Line 6828">
            <a:extLst>
              <a:ext uri="{FF2B5EF4-FFF2-40B4-BE49-F238E27FC236}">
                <a16:creationId xmlns:a16="http://schemas.microsoft.com/office/drawing/2014/main" id="{00000000-0008-0000-1100-0000B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82" name="Group 6829">
          <a:extLst>
            <a:ext uri="{FF2B5EF4-FFF2-40B4-BE49-F238E27FC236}">
              <a16:creationId xmlns:a16="http://schemas.microsoft.com/office/drawing/2014/main" id="{00000000-0008-0000-1100-000052D54D00}"/>
            </a:ext>
          </a:extLst>
        </xdr:cNvPr>
        <xdr:cNvGrpSpPr>
          <a:grpSpLocks/>
        </xdr:cNvGrpSpPr>
      </xdr:nvGrpSpPr>
      <xdr:grpSpPr bwMode="auto">
        <a:xfrm>
          <a:off x="4700588" y="10096500"/>
          <a:ext cx="266700" cy="0"/>
          <a:chOff x="466" y="3952"/>
          <a:chExt cx="28" cy="16"/>
        </a:xfrm>
      </xdr:grpSpPr>
      <xdr:sp macro="" textlink="">
        <xdr:nvSpPr>
          <xdr:cNvPr id="5101486" name="Line 6830">
            <a:extLst>
              <a:ext uri="{FF2B5EF4-FFF2-40B4-BE49-F238E27FC236}">
                <a16:creationId xmlns:a16="http://schemas.microsoft.com/office/drawing/2014/main" id="{00000000-0008-0000-1100-0000A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87" name="Line 6831">
            <a:extLst>
              <a:ext uri="{FF2B5EF4-FFF2-40B4-BE49-F238E27FC236}">
                <a16:creationId xmlns:a16="http://schemas.microsoft.com/office/drawing/2014/main" id="{00000000-0008-0000-1100-0000A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83" name="Group 6832">
          <a:extLst>
            <a:ext uri="{FF2B5EF4-FFF2-40B4-BE49-F238E27FC236}">
              <a16:creationId xmlns:a16="http://schemas.microsoft.com/office/drawing/2014/main" id="{00000000-0008-0000-1100-000053D54D00}"/>
            </a:ext>
          </a:extLst>
        </xdr:cNvPr>
        <xdr:cNvGrpSpPr>
          <a:grpSpLocks/>
        </xdr:cNvGrpSpPr>
      </xdr:nvGrpSpPr>
      <xdr:grpSpPr bwMode="auto">
        <a:xfrm>
          <a:off x="4117181" y="10096500"/>
          <a:ext cx="228600" cy="0"/>
          <a:chOff x="466" y="3952"/>
          <a:chExt cx="28" cy="16"/>
        </a:xfrm>
      </xdr:grpSpPr>
      <xdr:sp macro="" textlink="">
        <xdr:nvSpPr>
          <xdr:cNvPr id="5101484" name="Line 6833">
            <a:extLst>
              <a:ext uri="{FF2B5EF4-FFF2-40B4-BE49-F238E27FC236}">
                <a16:creationId xmlns:a16="http://schemas.microsoft.com/office/drawing/2014/main" id="{00000000-0008-0000-1100-0000A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85" name="Line 6834">
            <a:extLst>
              <a:ext uri="{FF2B5EF4-FFF2-40B4-BE49-F238E27FC236}">
                <a16:creationId xmlns:a16="http://schemas.microsoft.com/office/drawing/2014/main" id="{00000000-0008-0000-1100-0000A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84" name="Group 6835">
          <a:extLst>
            <a:ext uri="{FF2B5EF4-FFF2-40B4-BE49-F238E27FC236}">
              <a16:creationId xmlns:a16="http://schemas.microsoft.com/office/drawing/2014/main" id="{00000000-0008-0000-1100-000054D54D00}"/>
            </a:ext>
          </a:extLst>
        </xdr:cNvPr>
        <xdr:cNvGrpSpPr>
          <a:grpSpLocks/>
        </xdr:cNvGrpSpPr>
      </xdr:nvGrpSpPr>
      <xdr:grpSpPr bwMode="auto">
        <a:xfrm>
          <a:off x="4700588" y="10096500"/>
          <a:ext cx="266700" cy="0"/>
          <a:chOff x="466" y="3952"/>
          <a:chExt cx="28" cy="16"/>
        </a:xfrm>
      </xdr:grpSpPr>
      <xdr:sp macro="" textlink="">
        <xdr:nvSpPr>
          <xdr:cNvPr id="5101482" name="Line 6836">
            <a:extLst>
              <a:ext uri="{FF2B5EF4-FFF2-40B4-BE49-F238E27FC236}">
                <a16:creationId xmlns:a16="http://schemas.microsoft.com/office/drawing/2014/main" id="{00000000-0008-0000-1100-0000A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83" name="Line 6837">
            <a:extLst>
              <a:ext uri="{FF2B5EF4-FFF2-40B4-BE49-F238E27FC236}">
                <a16:creationId xmlns:a16="http://schemas.microsoft.com/office/drawing/2014/main" id="{00000000-0008-0000-1100-0000A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85" name="Group 6838">
          <a:extLst>
            <a:ext uri="{FF2B5EF4-FFF2-40B4-BE49-F238E27FC236}">
              <a16:creationId xmlns:a16="http://schemas.microsoft.com/office/drawing/2014/main" id="{00000000-0008-0000-1100-000055D54D00}"/>
            </a:ext>
          </a:extLst>
        </xdr:cNvPr>
        <xdr:cNvGrpSpPr>
          <a:grpSpLocks/>
        </xdr:cNvGrpSpPr>
      </xdr:nvGrpSpPr>
      <xdr:grpSpPr bwMode="auto">
        <a:xfrm>
          <a:off x="4117181" y="10096500"/>
          <a:ext cx="228600" cy="0"/>
          <a:chOff x="466" y="3952"/>
          <a:chExt cx="28" cy="16"/>
        </a:xfrm>
      </xdr:grpSpPr>
      <xdr:sp macro="" textlink="">
        <xdr:nvSpPr>
          <xdr:cNvPr id="5101480" name="Line 6839">
            <a:extLst>
              <a:ext uri="{FF2B5EF4-FFF2-40B4-BE49-F238E27FC236}">
                <a16:creationId xmlns:a16="http://schemas.microsoft.com/office/drawing/2014/main" id="{00000000-0008-0000-1100-0000A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81" name="Line 6840">
            <a:extLst>
              <a:ext uri="{FF2B5EF4-FFF2-40B4-BE49-F238E27FC236}">
                <a16:creationId xmlns:a16="http://schemas.microsoft.com/office/drawing/2014/main" id="{00000000-0008-0000-1100-0000A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86" name="Group 6841">
          <a:extLst>
            <a:ext uri="{FF2B5EF4-FFF2-40B4-BE49-F238E27FC236}">
              <a16:creationId xmlns:a16="http://schemas.microsoft.com/office/drawing/2014/main" id="{00000000-0008-0000-1100-000056D54D00}"/>
            </a:ext>
          </a:extLst>
        </xdr:cNvPr>
        <xdr:cNvGrpSpPr>
          <a:grpSpLocks/>
        </xdr:cNvGrpSpPr>
      </xdr:nvGrpSpPr>
      <xdr:grpSpPr bwMode="auto">
        <a:xfrm>
          <a:off x="4700588" y="10096500"/>
          <a:ext cx="266700" cy="0"/>
          <a:chOff x="466" y="3952"/>
          <a:chExt cx="28" cy="16"/>
        </a:xfrm>
      </xdr:grpSpPr>
      <xdr:sp macro="" textlink="">
        <xdr:nvSpPr>
          <xdr:cNvPr id="5101478" name="Line 6842">
            <a:extLst>
              <a:ext uri="{FF2B5EF4-FFF2-40B4-BE49-F238E27FC236}">
                <a16:creationId xmlns:a16="http://schemas.microsoft.com/office/drawing/2014/main" id="{00000000-0008-0000-1100-0000A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79" name="Line 6843">
            <a:extLst>
              <a:ext uri="{FF2B5EF4-FFF2-40B4-BE49-F238E27FC236}">
                <a16:creationId xmlns:a16="http://schemas.microsoft.com/office/drawing/2014/main" id="{00000000-0008-0000-1100-0000A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87" name="Group 6844">
          <a:extLst>
            <a:ext uri="{FF2B5EF4-FFF2-40B4-BE49-F238E27FC236}">
              <a16:creationId xmlns:a16="http://schemas.microsoft.com/office/drawing/2014/main" id="{00000000-0008-0000-1100-000057D54D00}"/>
            </a:ext>
          </a:extLst>
        </xdr:cNvPr>
        <xdr:cNvGrpSpPr>
          <a:grpSpLocks/>
        </xdr:cNvGrpSpPr>
      </xdr:nvGrpSpPr>
      <xdr:grpSpPr bwMode="auto">
        <a:xfrm>
          <a:off x="4117181" y="10096500"/>
          <a:ext cx="228600" cy="0"/>
          <a:chOff x="466" y="3952"/>
          <a:chExt cx="28" cy="16"/>
        </a:xfrm>
      </xdr:grpSpPr>
      <xdr:sp macro="" textlink="">
        <xdr:nvSpPr>
          <xdr:cNvPr id="5101476" name="Line 6845">
            <a:extLst>
              <a:ext uri="{FF2B5EF4-FFF2-40B4-BE49-F238E27FC236}">
                <a16:creationId xmlns:a16="http://schemas.microsoft.com/office/drawing/2014/main" id="{00000000-0008-0000-1100-0000A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77" name="Line 6846">
            <a:extLst>
              <a:ext uri="{FF2B5EF4-FFF2-40B4-BE49-F238E27FC236}">
                <a16:creationId xmlns:a16="http://schemas.microsoft.com/office/drawing/2014/main" id="{00000000-0008-0000-1100-0000A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88" name="Group 6847">
          <a:extLst>
            <a:ext uri="{FF2B5EF4-FFF2-40B4-BE49-F238E27FC236}">
              <a16:creationId xmlns:a16="http://schemas.microsoft.com/office/drawing/2014/main" id="{00000000-0008-0000-1100-000058D54D00}"/>
            </a:ext>
          </a:extLst>
        </xdr:cNvPr>
        <xdr:cNvGrpSpPr>
          <a:grpSpLocks/>
        </xdr:cNvGrpSpPr>
      </xdr:nvGrpSpPr>
      <xdr:grpSpPr bwMode="auto">
        <a:xfrm>
          <a:off x="4700588" y="10096500"/>
          <a:ext cx="266700" cy="0"/>
          <a:chOff x="466" y="3952"/>
          <a:chExt cx="28" cy="16"/>
        </a:xfrm>
      </xdr:grpSpPr>
      <xdr:sp macro="" textlink="">
        <xdr:nvSpPr>
          <xdr:cNvPr id="5101474" name="Line 6848">
            <a:extLst>
              <a:ext uri="{FF2B5EF4-FFF2-40B4-BE49-F238E27FC236}">
                <a16:creationId xmlns:a16="http://schemas.microsoft.com/office/drawing/2014/main" id="{00000000-0008-0000-1100-0000A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75" name="Line 6849">
            <a:extLst>
              <a:ext uri="{FF2B5EF4-FFF2-40B4-BE49-F238E27FC236}">
                <a16:creationId xmlns:a16="http://schemas.microsoft.com/office/drawing/2014/main" id="{00000000-0008-0000-1100-0000A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89" name="Group 6850">
          <a:extLst>
            <a:ext uri="{FF2B5EF4-FFF2-40B4-BE49-F238E27FC236}">
              <a16:creationId xmlns:a16="http://schemas.microsoft.com/office/drawing/2014/main" id="{00000000-0008-0000-1100-000059D54D00}"/>
            </a:ext>
          </a:extLst>
        </xdr:cNvPr>
        <xdr:cNvGrpSpPr>
          <a:grpSpLocks/>
        </xdr:cNvGrpSpPr>
      </xdr:nvGrpSpPr>
      <xdr:grpSpPr bwMode="auto">
        <a:xfrm>
          <a:off x="4117181" y="10096500"/>
          <a:ext cx="228600" cy="0"/>
          <a:chOff x="466" y="3952"/>
          <a:chExt cx="28" cy="16"/>
        </a:xfrm>
      </xdr:grpSpPr>
      <xdr:sp macro="" textlink="">
        <xdr:nvSpPr>
          <xdr:cNvPr id="5101472" name="Line 6851">
            <a:extLst>
              <a:ext uri="{FF2B5EF4-FFF2-40B4-BE49-F238E27FC236}">
                <a16:creationId xmlns:a16="http://schemas.microsoft.com/office/drawing/2014/main" id="{00000000-0008-0000-1100-0000A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73" name="Line 6852">
            <a:extLst>
              <a:ext uri="{FF2B5EF4-FFF2-40B4-BE49-F238E27FC236}">
                <a16:creationId xmlns:a16="http://schemas.microsoft.com/office/drawing/2014/main" id="{00000000-0008-0000-1100-0000A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90" name="Group 6853">
          <a:extLst>
            <a:ext uri="{FF2B5EF4-FFF2-40B4-BE49-F238E27FC236}">
              <a16:creationId xmlns:a16="http://schemas.microsoft.com/office/drawing/2014/main" id="{00000000-0008-0000-1100-00005AD54D00}"/>
            </a:ext>
          </a:extLst>
        </xdr:cNvPr>
        <xdr:cNvGrpSpPr>
          <a:grpSpLocks/>
        </xdr:cNvGrpSpPr>
      </xdr:nvGrpSpPr>
      <xdr:grpSpPr bwMode="auto">
        <a:xfrm>
          <a:off x="4117181" y="10096500"/>
          <a:ext cx="228600" cy="0"/>
          <a:chOff x="466" y="3952"/>
          <a:chExt cx="28" cy="16"/>
        </a:xfrm>
      </xdr:grpSpPr>
      <xdr:sp macro="" textlink="">
        <xdr:nvSpPr>
          <xdr:cNvPr id="5101470" name="Line 6854">
            <a:extLst>
              <a:ext uri="{FF2B5EF4-FFF2-40B4-BE49-F238E27FC236}">
                <a16:creationId xmlns:a16="http://schemas.microsoft.com/office/drawing/2014/main" id="{00000000-0008-0000-1100-00009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71" name="Line 6855">
            <a:extLst>
              <a:ext uri="{FF2B5EF4-FFF2-40B4-BE49-F238E27FC236}">
                <a16:creationId xmlns:a16="http://schemas.microsoft.com/office/drawing/2014/main" id="{00000000-0008-0000-1100-00009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91" name="Group 6856">
          <a:extLst>
            <a:ext uri="{FF2B5EF4-FFF2-40B4-BE49-F238E27FC236}">
              <a16:creationId xmlns:a16="http://schemas.microsoft.com/office/drawing/2014/main" id="{00000000-0008-0000-1100-00005BD54D00}"/>
            </a:ext>
          </a:extLst>
        </xdr:cNvPr>
        <xdr:cNvGrpSpPr>
          <a:grpSpLocks/>
        </xdr:cNvGrpSpPr>
      </xdr:nvGrpSpPr>
      <xdr:grpSpPr bwMode="auto">
        <a:xfrm>
          <a:off x="4117181" y="10096500"/>
          <a:ext cx="228600" cy="0"/>
          <a:chOff x="466" y="3952"/>
          <a:chExt cx="28" cy="16"/>
        </a:xfrm>
      </xdr:grpSpPr>
      <xdr:sp macro="" textlink="">
        <xdr:nvSpPr>
          <xdr:cNvPr id="5101468" name="Line 6857">
            <a:extLst>
              <a:ext uri="{FF2B5EF4-FFF2-40B4-BE49-F238E27FC236}">
                <a16:creationId xmlns:a16="http://schemas.microsoft.com/office/drawing/2014/main" id="{00000000-0008-0000-1100-00009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69" name="Line 6858">
            <a:extLst>
              <a:ext uri="{FF2B5EF4-FFF2-40B4-BE49-F238E27FC236}">
                <a16:creationId xmlns:a16="http://schemas.microsoft.com/office/drawing/2014/main" id="{00000000-0008-0000-1100-00009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92" name="Group 6859">
          <a:extLst>
            <a:ext uri="{FF2B5EF4-FFF2-40B4-BE49-F238E27FC236}">
              <a16:creationId xmlns:a16="http://schemas.microsoft.com/office/drawing/2014/main" id="{00000000-0008-0000-1100-00005CD54D00}"/>
            </a:ext>
          </a:extLst>
        </xdr:cNvPr>
        <xdr:cNvGrpSpPr>
          <a:grpSpLocks/>
        </xdr:cNvGrpSpPr>
      </xdr:nvGrpSpPr>
      <xdr:grpSpPr bwMode="auto">
        <a:xfrm>
          <a:off x="4117181" y="10096500"/>
          <a:ext cx="228600" cy="0"/>
          <a:chOff x="466" y="3952"/>
          <a:chExt cx="28" cy="16"/>
        </a:xfrm>
      </xdr:grpSpPr>
      <xdr:sp macro="" textlink="">
        <xdr:nvSpPr>
          <xdr:cNvPr id="5101466" name="Line 6860">
            <a:extLst>
              <a:ext uri="{FF2B5EF4-FFF2-40B4-BE49-F238E27FC236}">
                <a16:creationId xmlns:a16="http://schemas.microsoft.com/office/drawing/2014/main" id="{00000000-0008-0000-1100-00009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67" name="Line 6861">
            <a:extLst>
              <a:ext uri="{FF2B5EF4-FFF2-40B4-BE49-F238E27FC236}">
                <a16:creationId xmlns:a16="http://schemas.microsoft.com/office/drawing/2014/main" id="{00000000-0008-0000-1100-00009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93" name="Group 6862">
          <a:extLst>
            <a:ext uri="{FF2B5EF4-FFF2-40B4-BE49-F238E27FC236}">
              <a16:creationId xmlns:a16="http://schemas.microsoft.com/office/drawing/2014/main" id="{00000000-0008-0000-1100-00005DD54D00}"/>
            </a:ext>
          </a:extLst>
        </xdr:cNvPr>
        <xdr:cNvGrpSpPr>
          <a:grpSpLocks/>
        </xdr:cNvGrpSpPr>
      </xdr:nvGrpSpPr>
      <xdr:grpSpPr bwMode="auto">
        <a:xfrm>
          <a:off x="4117181" y="10096500"/>
          <a:ext cx="228600" cy="0"/>
          <a:chOff x="466" y="3952"/>
          <a:chExt cx="28" cy="16"/>
        </a:xfrm>
      </xdr:grpSpPr>
      <xdr:sp macro="" textlink="">
        <xdr:nvSpPr>
          <xdr:cNvPr id="5101464" name="Line 6863">
            <a:extLst>
              <a:ext uri="{FF2B5EF4-FFF2-40B4-BE49-F238E27FC236}">
                <a16:creationId xmlns:a16="http://schemas.microsoft.com/office/drawing/2014/main" id="{00000000-0008-0000-1100-00009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65" name="Line 6864">
            <a:extLst>
              <a:ext uri="{FF2B5EF4-FFF2-40B4-BE49-F238E27FC236}">
                <a16:creationId xmlns:a16="http://schemas.microsoft.com/office/drawing/2014/main" id="{00000000-0008-0000-1100-00009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94" name="Group 6865">
          <a:extLst>
            <a:ext uri="{FF2B5EF4-FFF2-40B4-BE49-F238E27FC236}">
              <a16:creationId xmlns:a16="http://schemas.microsoft.com/office/drawing/2014/main" id="{00000000-0008-0000-1100-00005ED54D00}"/>
            </a:ext>
          </a:extLst>
        </xdr:cNvPr>
        <xdr:cNvGrpSpPr>
          <a:grpSpLocks/>
        </xdr:cNvGrpSpPr>
      </xdr:nvGrpSpPr>
      <xdr:grpSpPr bwMode="auto">
        <a:xfrm>
          <a:off x="4700588" y="10096500"/>
          <a:ext cx="266700" cy="0"/>
          <a:chOff x="466" y="3952"/>
          <a:chExt cx="28" cy="16"/>
        </a:xfrm>
      </xdr:grpSpPr>
      <xdr:sp macro="" textlink="">
        <xdr:nvSpPr>
          <xdr:cNvPr id="5101462" name="Line 6866">
            <a:extLst>
              <a:ext uri="{FF2B5EF4-FFF2-40B4-BE49-F238E27FC236}">
                <a16:creationId xmlns:a16="http://schemas.microsoft.com/office/drawing/2014/main" id="{00000000-0008-0000-1100-00009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63" name="Line 6867">
            <a:extLst>
              <a:ext uri="{FF2B5EF4-FFF2-40B4-BE49-F238E27FC236}">
                <a16:creationId xmlns:a16="http://schemas.microsoft.com/office/drawing/2014/main" id="{00000000-0008-0000-1100-00009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95" name="Group 6868">
          <a:extLst>
            <a:ext uri="{FF2B5EF4-FFF2-40B4-BE49-F238E27FC236}">
              <a16:creationId xmlns:a16="http://schemas.microsoft.com/office/drawing/2014/main" id="{00000000-0008-0000-1100-00005FD54D00}"/>
            </a:ext>
          </a:extLst>
        </xdr:cNvPr>
        <xdr:cNvGrpSpPr>
          <a:grpSpLocks/>
        </xdr:cNvGrpSpPr>
      </xdr:nvGrpSpPr>
      <xdr:grpSpPr bwMode="auto">
        <a:xfrm>
          <a:off x="4700588" y="10096500"/>
          <a:ext cx="266700" cy="0"/>
          <a:chOff x="466" y="3952"/>
          <a:chExt cx="28" cy="16"/>
        </a:xfrm>
      </xdr:grpSpPr>
      <xdr:sp macro="" textlink="">
        <xdr:nvSpPr>
          <xdr:cNvPr id="5101460" name="Line 6869">
            <a:extLst>
              <a:ext uri="{FF2B5EF4-FFF2-40B4-BE49-F238E27FC236}">
                <a16:creationId xmlns:a16="http://schemas.microsoft.com/office/drawing/2014/main" id="{00000000-0008-0000-1100-00009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61" name="Line 6870">
            <a:extLst>
              <a:ext uri="{FF2B5EF4-FFF2-40B4-BE49-F238E27FC236}">
                <a16:creationId xmlns:a16="http://schemas.microsoft.com/office/drawing/2014/main" id="{00000000-0008-0000-1100-00009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96" name="Group 6871">
          <a:extLst>
            <a:ext uri="{FF2B5EF4-FFF2-40B4-BE49-F238E27FC236}">
              <a16:creationId xmlns:a16="http://schemas.microsoft.com/office/drawing/2014/main" id="{00000000-0008-0000-1100-000060D54D00}"/>
            </a:ext>
          </a:extLst>
        </xdr:cNvPr>
        <xdr:cNvGrpSpPr>
          <a:grpSpLocks/>
        </xdr:cNvGrpSpPr>
      </xdr:nvGrpSpPr>
      <xdr:grpSpPr bwMode="auto">
        <a:xfrm>
          <a:off x="4700588" y="10096500"/>
          <a:ext cx="266700" cy="0"/>
          <a:chOff x="466" y="3952"/>
          <a:chExt cx="28" cy="16"/>
        </a:xfrm>
      </xdr:grpSpPr>
      <xdr:sp macro="" textlink="">
        <xdr:nvSpPr>
          <xdr:cNvPr id="5101458" name="Line 6872">
            <a:extLst>
              <a:ext uri="{FF2B5EF4-FFF2-40B4-BE49-F238E27FC236}">
                <a16:creationId xmlns:a16="http://schemas.microsoft.com/office/drawing/2014/main" id="{00000000-0008-0000-1100-00009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59" name="Line 6873">
            <a:extLst>
              <a:ext uri="{FF2B5EF4-FFF2-40B4-BE49-F238E27FC236}">
                <a16:creationId xmlns:a16="http://schemas.microsoft.com/office/drawing/2014/main" id="{00000000-0008-0000-1100-00009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97" name="Group 6874">
          <a:extLst>
            <a:ext uri="{FF2B5EF4-FFF2-40B4-BE49-F238E27FC236}">
              <a16:creationId xmlns:a16="http://schemas.microsoft.com/office/drawing/2014/main" id="{00000000-0008-0000-1100-000061D54D00}"/>
            </a:ext>
          </a:extLst>
        </xdr:cNvPr>
        <xdr:cNvGrpSpPr>
          <a:grpSpLocks/>
        </xdr:cNvGrpSpPr>
      </xdr:nvGrpSpPr>
      <xdr:grpSpPr bwMode="auto">
        <a:xfrm>
          <a:off x="4700588" y="10096500"/>
          <a:ext cx="266700" cy="0"/>
          <a:chOff x="466" y="3952"/>
          <a:chExt cx="28" cy="16"/>
        </a:xfrm>
      </xdr:grpSpPr>
      <xdr:sp macro="" textlink="">
        <xdr:nvSpPr>
          <xdr:cNvPr id="5101456" name="Line 6875">
            <a:extLst>
              <a:ext uri="{FF2B5EF4-FFF2-40B4-BE49-F238E27FC236}">
                <a16:creationId xmlns:a16="http://schemas.microsoft.com/office/drawing/2014/main" id="{00000000-0008-0000-1100-00009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57" name="Line 6876">
            <a:extLst>
              <a:ext uri="{FF2B5EF4-FFF2-40B4-BE49-F238E27FC236}">
                <a16:creationId xmlns:a16="http://schemas.microsoft.com/office/drawing/2014/main" id="{00000000-0008-0000-1100-00009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98" name="Group 6877">
          <a:extLst>
            <a:ext uri="{FF2B5EF4-FFF2-40B4-BE49-F238E27FC236}">
              <a16:creationId xmlns:a16="http://schemas.microsoft.com/office/drawing/2014/main" id="{00000000-0008-0000-1100-000062D54D00}"/>
            </a:ext>
          </a:extLst>
        </xdr:cNvPr>
        <xdr:cNvGrpSpPr>
          <a:grpSpLocks/>
        </xdr:cNvGrpSpPr>
      </xdr:nvGrpSpPr>
      <xdr:grpSpPr bwMode="auto">
        <a:xfrm>
          <a:off x="4700588" y="10096500"/>
          <a:ext cx="266700" cy="0"/>
          <a:chOff x="466" y="3952"/>
          <a:chExt cx="28" cy="16"/>
        </a:xfrm>
      </xdr:grpSpPr>
      <xdr:sp macro="" textlink="">
        <xdr:nvSpPr>
          <xdr:cNvPr id="5101454" name="Line 6878">
            <a:extLst>
              <a:ext uri="{FF2B5EF4-FFF2-40B4-BE49-F238E27FC236}">
                <a16:creationId xmlns:a16="http://schemas.microsoft.com/office/drawing/2014/main" id="{00000000-0008-0000-1100-00008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55" name="Line 6879">
            <a:extLst>
              <a:ext uri="{FF2B5EF4-FFF2-40B4-BE49-F238E27FC236}">
                <a16:creationId xmlns:a16="http://schemas.microsoft.com/office/drawing/2014/main" id="{00000000-0008-0000-1100-00008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99" name="Group 6880">
          <a:extLst>
            <a:ext uri="{FF2B5EF4-FFF2-40B4-BE49-F238E27FC236}">
              <a16:creationId xmlns:a16="http://schemas.microsoft.com/office/drawing/2014/main" id="{00000000-0008-0000-1100-000063D54D00}"/>
            </a:ext>
          </a:extLst>
        </xdr:cNvPr>
        <xdr:cNvGrpSpPr>
          <a:grpSpLocks/>
        </xdr:cNvGrpSpPr>
      </xdr:nvGrpSpPr>
      <xdr:grpSpPr bwMode="auto">
        <a:xfrm>
          <a:off x="4117181" y="10096500"/>
          <a:ext cx="228600" cy="0"/>
          <a:chOff x="466" y="3952"/>
          <a:chExt cx="28" cy="16"/>
        </a:xfrm>
      </xdr:grpSpPr>
      <xdr:sp macro="" textlink="">
        <xdr:nvSpPr>
          <xdr:cNvPr id="5101452" name="Line 6881">
            <a:extLst>
              <a:ext uri="{FF2B5EF4-FFF2-40B4-BE49-F238E27FC236}">
                <a16:creationId xmlns:a16="http://schemas.microsoft.com/office/drawing/2014/main" id="{00000000-0008-0000-1100-00008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53" name="Line 6882">
            <a:extLst>
              <a:ext uri="{FF2B5EF4-FFF2-40B4-BE49-F238E27FC236}">
                <a16:creationId xmlns:a16="http://schemas.microsoft.com/office/drawing/2014/main" id="{00000000-0008-0000-1100-00008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00" name="Group 6883">
          <a:extLst>
            <a:ext uri="{FF2B5EF4-FFF2-40B4-BE49-F238E27FC236}">
              <a16:creationId xmlns:a16="http://schemas.microsoft.com/office/drawing/2014/main" id="{00000000-0008-0000-1100-000064D54D00}"/>
            </a:ext>
          </a:extLst>
        </xdr:cNvPr>
        <xdr:cNvGrpSpPr>
          <a:grpSpLocks/>
        </xdr:cNvGrpSpPr>
      </xdr:nvGrpSpPr>
      <xdr:grpSpPr bwMode="auto">
        <a:xfrm>
          <a:off x="4117181" y="10096500"/>
          <a:ext cx="228600" cy="0"/>
          <a:chOff x="466" y="3952"/>
          <a:chExt cx="28" cy="16"/>
        </a:xfrm>
      </xdr:grpSpPr>
      <xdr:sp macro="" textlink="">
        <xdr:nvSpPr>
          <xdr:cNvPr id="5101450" name="Line 6884">
            <a:extLst>
              <a:ext uri="{FF2B5EF4-FFF2-40B4-BE49-F238E27FC236}">
                <a16:creationId xmlns:a16="http://schemas.microsoft.com/office/drawing/2014/main" id="{00000000-0008-0000-1100-00008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51" name="Line 6885">
            <a:extLst>
              <a:ext uri="{FF2B5EF4-FFF2-40B4-BE49-F238E27FC236}">
                <a16:creationId xmlns:a16="http://schemas.microsoft.com/office/drawing/2014/main" id="{00000000-0008-0000-1100-00008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01" name="Group 6886">
          <a:extLst>
            <a:ext uri="{FF2B5EF4-FFF2-40B4-BE49-F238E27FC236}">
              <a16:creationId xmlns:a16="http://schemas.microsoft.com/office/drawing/2014/main" id="{00000000-0008-0000-1100-000065D54D00}"/>
            </a:ext>
          </a:extLst>
        </xdr:cNvPr>
        <xdr:cNvGrpSpPr>
          <a:grpSpLocks/>
        </xdr:cNvGrpSpPr>
      </xdr:nvGrpSpPr>
      <xdr:grpSpPr bwMode="auto">
        <a:xfrm>
          <a:off x="4700588" y="10096500"/>
          <a:ext cx="266700" cy="0"/>
          <a:chOff x="466" y="3952"/>
          <a:chExt cx="28" cy="16"/>
        </a:xfrm>
      </xdr:grpSpPr>
      <xdr:sp macro="" textlink="">
        <xdr:nvSpPr>
          <xdr:cNvPr id="5101448" name="Line 6887">
            <a:extLst>
              <a:ext uri="{FF2B5EF4-FFF2-40B4-BE49-F238E27FC236}">
                <a16:creationId xmlns:a16="http://schemas.microsoft.com/office/drawing/2014/main" id="{00000000-0008-0000-1100-00008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49" name="Line 6888">
            <a:extLst>
              <a:ext uri="{FF2B5EF4-FFF2-40B4-BE49-F238E27FC236}">
                <a16:creationId xmlns:a16="http://schemas.microsoft.com/office/drawing/2014/main" id="{00000000-0008-0000-1100-00008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02" name="Group 6889">
          <a:extLst>
            <a:ext uri="{FF2B5EF4-FFF2-40B4-BE49-F238E27FC236}">
              <a16:creationId xmlns:a16="http://schemas.microsoft.com/office/drawing/2014/main" id="{00000000-0008-0000-1100-000066D54D00}"/>
            </a:ext>
          </a:extLst>
        </xdr:cNvPr>
        <xdr:cNvGrpSpPr>
          <a:grpSpLocks/>
        </xdr:cNvGrpSpPr>
      </xdr:nvGrpSpPr>
      <xdr:grpSpPr bwMode="auto">
        <a:xfrm>
          <a:off x="4700588" y="10096500"/>
          <a:ext cx="266700" cy="0"/>
          <a:chOff x="466" y="3952"/>
          <a:chExt cx="28" cy="16"/>
        </a:xfrm>
      </xdr:grpSpPr>
      <xdr:sp macro="" textlink="">
        <xdr:nvSpPr>
          <xdr:cNvPr id="5101446" name="Line 6890">
            <a:extLst>
              <a:ext uri="{FF2B5EF4-FFF2-40B4-BE49-F238E27FC236}">
                <a16:creationId xmlns:a16="http://schemas.microsoft.com/office/drawing/2014/main" id="{00000000-0008-0000-1100-00008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47" name="Line 6891">
            <a:extLst>
              <a:ext uri="{FF2B5EF4-FFF2-40B4-BE49-F238E27FC236}">
                <a16:creationId xmlns:a16="http://schemas.microsoft.com/office/drawing/2014/main" id="{00000000-0008-0000-1100-00008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03" name="Group 6892">
          <a:extLst>
            <a:ext uri="{FF2B5EF4-FFF2-40B4-BE49-F238E27FC236}">
              <a16:creationId xmlns:a16="http://schemas.microsoft.com/office/drawing/2014/main" id="{00000000-0008-0000-1100-000067D54D00}"/>
            </a:ext>
          </a:extLst>
        </xdr:cNvPr>
        <xdr:cNvGrpSpPr>
          <a:grpSpLocks/>
        </xdr:cNvGrpSpPr>
      </xdr:nvGrpSpPr>
      <xdr:grpSpPr bwMode="auto">
        <a:xfrm>
          <a:off x="4117181" y="10096500"/>
          <a:ext cx="240507" cy="0"/>
          <a:chOff x="466" y="3952"/>
          <a:chExt cx="28" cy="16"/>
        </a:xfrm>
      </xdr:grpSpPr>
      <xdr:sp macro="" textlink="">
        <xdr:nvSpPr>
          <xdr:cNvPr id="5101444" name="Line 6893">
            <a:extLst>
              <a:ext uri="{FF2B5EF4-FFF2-40B4-BE49-F238E27FC236}">
                <a16:creationId xmlns:a16="http://schemas.microsoft.com/office/drawing/2014/main" id="{00000000-0008-0000-1100-00008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45" name="Line 6894">
            <a:extLst>
              <a:ext uri="{FF2B5EF4-FFF2-40B4-BE49-F238E27FC236}">
                <a16:creationId xmlns:a16="http://schemas.microsoft.com/office/drawing/2014/main" id="{00000000-0008-0000-1100-00008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5100904" name="Group 6895">
          <a:extLst>
            <a:ext uri="{FF2B5EF4-FFF2-40B4-BE49-F238E27FC236}">
              <a16:creationId xmlns:a16="http://schemas.microsoft.com/office/drawing/2014/main" id="{00000000-0008-0000-1100-000068D54D00}"/>
            </a:ext>
          </a:extLst>
        </xdr:cNvPr>
        <xdr:cNvGrpSpPr>
          <a:grpSpLocks/>
        </xdr:cNvGrpSpPr>
      </xdr:nvGrpSpPr>
      <xdr:grpSpPr bwMode="auto">
        <a:xfrm>
          <a:off x="5486400" y="10096500"/>
          <a:ext cx="228600" cy="0"/>
          <a:chOff x="466" y="3952"/>
          <a:chExt cx="28" cy="16"/>
        </a:xfrm>
      </xdr:grpSpPr>
      <xdr:sp macro="" textlink="">
        <xdr:nvSpPr>
          <xdr:cNvPr id="5101442" name="Line 6896">
            <a:extLst>
              <a:ext uri="{FF2B5EF4-FFF2-40B4-BE49-F238E27FC236}">
                <a16:creationId xmlns:a16="http://schemas.microsoft.com/office/drawing/2014/main" id="{00000000-0008-0000-1100-00008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43" name="Line 6897">
            <a:extLst>
              <a:ext uri="{FF2B5EF4-FFF2-40B4-BE49-F238E27FC236}">
                <a16:creationId xmlns:a16="http://schemas.microsoft.com/office/drawing/2014/main" id="{00000000-0008-0000-1100-00008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05" name="Group 6898">
          <a:extLst>
            <a:ext uri="{FF2B5EF4-FFF2-40B4-BE49-F238E27FC236}">
              <a16:creationId xmlns:a16="http://schemas.microsoft.com/office/drawing/2014/main" id="{00000000-0008-0000-1100-000069D54D00}"/>
            </a:ext>
          </a:extLst>
        </xdr:cNvPr>
        <xdr:cNvGrpSpPr>
          <a:grpSpLocks/>
        </xdr:cNvGrpSpPr>
      </xdr:nvGrpSpPr>
      <xdr:grpSpPr bwMode="auto">
        <a:xfrm>
          <a:off x="4700588" y="10096500"/>
          <a:ext cx="266700" cy="0"/>
          <a:chOff x="466" y="3952"/>
          <a:chExt cx="28" cy="16"/>
        </a:xfrm>
      </xdr:grpSpPr>
      <xdr:sp macro="" textlink="">
        <xdr:nvSpPr>
          <xdr:cNvPr id="5101440" name="Line 6899">
            <a:extLst>
              <a:ext uri="{FF2B5EF4-FFF2-40B4-BE49-F238E27FC236}">
                <a16:creationId xmlns:a16="http://schemas.microsoft.com/office/drawing/2014/main" id="{00000000-0008-0000-1100-00008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41" name="Line 6900">
            <a:extLst>
              <a:ext uri="{FF2B5EF4-FFF2-40B4-BE49-F238E27FC236}">
                <a16:creationId xmlns:a16="http://schemas.microsoft.com/office/drawing/2014/main" id="{00000000-0008-0000-1100-00008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06" name="Group 6901">
          <a:extLst>
            <a:ext uri="{FF2B5EF4-FFF2-40B4-BE49-F238E27FC236}">
              <a16:creationId xmlns:a16="http://schemas.microsoft.com/office/drawing/2014/main" id="{00000000-0008-0000-1100-00006AD54D00}"/>
            </a:ext>
          </a:extLst>
        </xdr:cNvPr>
        <xdr:cNvGrpSpPr>
          <a:grpSpLocks/>
        </xdr:cNvGrpSpPr>
      </xdr:nvGrpSpPr>
      <xdr:grpSpPr bwMode="auto">
        <a:xfrm>
          <a:off x="4700588" y="10096500"/>
          <a:ext cx="266700" cy="0"/>
          <a:chOff x="466" y="3952"/>
          <a:chExt cx="28" cy="16"/>
        </a:xfrm>
      </xdr:grpSpPr>
      <xdr:sp macro="" textlink="">
        <xdr:nvSpPr>
          <xdr:cNvPr id="5101438" name="Line 6902">
            <a:extLst>
              <a:ext uri="{FF2B5EF4-FFF2-40B4-BE49-F238E27FC236}">
                <a16:creationId xmlns:a16="http://schemas.microsoft.com/office/drawing/2014/main" id="{00000000-0008-0000-1100-00007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39" name="Line 6903">
            <a:extLst>
              <a:ext uri="{FF2B5EF4-FFF2-40B4-BE49-F238E27FC236}">
                <a16:creationId xmlns:a16="http://schemas.microsoft.com/office/drawing/2014/main" id="{00000000-0008-0000-1100-00007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07" name="Group 6904">
          <a:extLst>
            <a:ext uri="{FF2B5EF4-FFF2-40B4-BE49-F238E27FC236}">
              <a16:creationId xmlns:a16="http://schemas.microsoft.com/office/drawing/2014/main" id="{00000000-0008-0000-1100-00006BD54D00}"/>
            </a:ext>
          </a:extLst>
        </xdr:cNvPr>
        <xdr:cNvGrpSpPr>
          <a:grpSpLocks/>
        </xdr:cNvGrpSpPr>
      </xdr:nvGrpSpPr>
      <xdr:grpSpPr bwMode="auto">
        <a:xfrm>
          <a:off x="4700588" y="10096500"/>
          <a:ext cx="266700" cy="0"/>
          <a:chOff x="466" y="3952"/>
          <a:chExt cx="28" cy="16"/>
        </a:xfrm>
      </xdr:grpSpPr>
      <xdr:sp macro="" textlink="">
        <xdr:nvSpPr>
          <xdr:cNvPr id="5101436" name="Line 6905">
            <a:extLst>
              <a:ext uri="{FF2B5EF4-FFF2-40B4-BE49-F238E27FC236}">
                <a16:creationId xmlns:a16="http://schemas.microsoft.com/office/drawing/2014/main" id="{00000000-0008-0000-1100-00007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37" name="Line 6906">
            <a:extLst>
              <a:ext uri="{FF2B5EF4-FFF2-40B4-BE49-F238E27FC236}">
                <a16:creationId xmlns:a16="http://schemas.microsoft.com/office/drawing/2014/main" id="{00000000-0008-0000-1100-00007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08" name="Group 6907">
          <a:extLst>
            <a:ext uri="{FF2B5EF4-FFF2-40B4-BE49-F238E27FC236}">
              <a16:creationId xmlns:a16="http://schemas.microsoft.com/office/drawing/2014/main" id="{00000000-0008-0000-1100-00006CD54D00}"/>
            </a:ext>
          </a:extLst>
        </xdr:cNvPr>
        <xdr:cNvGrpSpPr>
          <a:grpSpLocks/>
        </xdr:cNvGrpSpPr>
      </xdr:nvGrpSpPr>
      <xdr:grpSpPr bwMode="auto">
        <a:xfrm>
          <a:off x="4700588" y="10096500"/>
          <a:ext cx="266700" cy="0"/>
          <a:chOff x="466" y="3952"/>
          <a:chExt cx="28" cy="16"/>
        </a:xfrm>
      </xdr:grpSpPr>
      <xdr:sp macro="" textlink="">
        <xdr:nvSpPr>
          <xdr:cNvPr id="5101434" name="Line 6908">
            <a:extLst>
              <a:ext uri="{FF2B5EF4-FFF2-40B4-BE49-F238E27FC236}">
                <a16:creationId xmlns:a16="http://schemas.microsoft.com/office/drawing/2014/main" id="{00000000-0008-0000-1100-00007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35" name="Line 6909">
            <a:extLst>
              <a:ext uri="{FF2B5EF4-FFF2-40B4-BE49-F238E27FC236}">
                <a16:creationId xmlns:a16="http://schemas.microsoft.com/office/drawing/2014/main" id="{00000000-0008-0000-1100-00007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09" name="Group 6910">
          <a:extLst>
            <a:ext uri="{FF2B5EF4-FFF2-40B4-BE49-F238E27FC236}">
              <a16:creationId xmlns:a16="http://schemas.microsoft.com/office/drawing/2014/main" id="{00000000-0008-0000-1100-00006DD54D00}"/>
            </a:ext>
          </a:extLst>
        </xdr:cNvPr>
        <xdr:cNvGrpSpPr>
          <a:grpSpLocks/>
        </xdr:cNvGrpSpPr>
      </xdr:nvGrpSpPr>
      <xdr:grpSpPr bwMode="auto">
        <a:xfrm>
          <a:off x="4700588" y="10096500"/>
          <a:ext cx="266700" cy="0"/>
          <a:chOff x="466" y="3952"/>
          <a:chExt cx="28" cy="16"/>
        </a:xfrm>
      </xdr:grpSpPr>
      <xdr:sp macro="" textlink="">
        <xdr:nvSpPr>
          <xdr:cNvPr id="5101432" name="Line 6911">
            <a:extLst>
              <a:ext uri="{FF2B5EF4-FFF2-40B4-BE49-F238E27FC236}">
                <a16:creationId xmlns:a16="http://schemas.microsoft.com/office/drawing/2014/main" id="{00000000-0008-0000-1100-00007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33" name="Line 6912">
            <a:extLst>
              <a:ext uri="{FF2B5EF4-FFF2-40B4-BE49-F238E27FC236}">
                <a16:creationId xmlns:a16="http://schemas.microsoft.com/office/drawing/2014/main" id="{00000000-0008-0000-1100-00007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5100910" name="Group 6913">
          <a:extLst>
            <a:ext uri="{FF2B5EF4-FFF2-40B4-BE49-F238E27FC236}">
              <a16:creationId xmlns:a16="http://schemas.microsoft.com/office/drawing/2014/main" id="{00000000-0008-0000-1100-00006ED54D00}"/>
            </a:ext>
          </a:extLst>
        </xdr:cNvPr>
        <xdr:cNvGrpSpPr>
          <a:grpSpLocks/>
        </xdr:cNvGrpSpPr>
      </xdr:nvGrpSpPr>
      <xdr:grpSpPr bwMode="auto">
        <a:xfrm>
          <a:off x="4576763" y="10096500"/>
          <a:ext cx="228600" cy="0"/>
          <a:chOff x="466" y="3952"/>
          <a:chExt cx="28" cy="16"/>
        </a:xfrm>
      </xdr:grpSpPr>
      <xdr:sp macro="" textlink="">
        <xdr:nvSpPr>
          <xdr:cNvPr id="5101430" name="Line 6914">
            <a:extLst>
              <a:ext uri="{FF2B5EF4-FFF2-40B4-BE49-F238E27FC236}">
                <a16:creationId xmlns:a16="http://schemas.microsoft.com/office/drawing/2014/main" id="{00000000-0008-0000-1100-00007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31" name="Line 6915">
            <a:extLst>
              <a:ext uri="{FF2B5EF4-FFF2-40B4-BE49-F238E27FC236}">
                <a16:creationId xmlns:a16="http://schemas.microsoft.com/office/drawing/2014/main" id="{00000000-0008-0000-1100-00007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11" name="Group 6916">
          <a:extLst>
            <a:ext uri="{FF2B5EF4-FFF2-40B4-BE49-F238E27FC236}">
              <a16:creationId xmlns:a16="http://schemas.microsoft.com/office/drawing/2014/main" id="{00000000-0008-0000-1100-00006FD54D00}"/>
            </a:ext>
          </a:extLst>
        </xdr:cNvPr>
        <xdr:cNvGrpSpPr>
          <a:grpSpLocks/>
        </xdr:cNvGrpSpPr>
      </xdr:nvGrpSpPr>
      <xdr:grpSpPr bwMode="auto">
        <a:xfrm>
          <a:off x="4117181" y="10096500"/>
          <a:ext cx="240507" cy="0"/>
          <a:chOff x="466" y="3952"/>
          <a:chExt cx="28" cy="16"/>
        </a:xfrm>
      </xdr:grpSpPr>
      <xdr:sp macro="" textlink="">
        <xdr:nvSpPr>
          <xdr:cNvPr id="5101428" name="Line 6917">
            <a:extLst>
              <a:ext uri="{FF2B5EF4-FFF2-40B4-BE49-F238E27FC236}">
                <a16:creationId xmlns:a16="http://schemas.microsoft.com/office/drawing/2014/main" id="{00000000-0008-0000-1100-00007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29" name="Line 6918">
            <a:extLst>
              <a:ext uri="{FF2B5EF4-FFF2-40B4-BE49-F238E27FC236}">
                <a16:creationId xmlns:a16="http://schemas.microsoft.com/office/drawing/2014/main" id="{00000000-0008-0000-1100-00007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12" name="Group 6919">
          <a:extLst>
            <a:ext uri="{FF2B5EF4-FFF2-40B4-BE49-F238E27FC236}">
              <a16:creationId xmlns:a16="http://schemas.microsoft.com/office/drawing/2014/main" id="{00000000-0008-0000-1100-000070D54D00}"/>
            </a:ext>
          </a:extLst>
        </xdr:cNvPr>
        <xdr:cNvGrpSpPr>
          <a:grpSpLocks/>
        </xdr:cNvGrpSpPr>
      </xdr:nvGrpSpPr>
      <xdr:grpSpPr bwMode="auto">
        <a:xfrm>
          <a:off x="4117181" y="10096500"/>
          <a:ext cx="240507" cy="0"/>
          <a:chOff x="466" y="3952"/>
          <a:chExt cx="28" cy="16"/>
        </a:xfrm>
      </xdr:grpSpPr>
      <xdr:sp macro="" textlink="">
        <xdr:nvSpPr>
          <xdr:cNvPr id="5101426" name="Line 6920">
            <a:extLst>
              <a:ext uri="{FF2B5EF4-FFF2-40B4-BE49-F238E27FC236}">
                <a16:creationId xmlns:a16="http://schemas.microsoft.com/office/drawing/2014/main" id="{00000000-0008-0000-1100-00007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27" name="Line 6921">
            <a:extLst>
              <a:ext uri="{FF2B5EF4-FFF2-40B4-BE49-F238E27FC236}">
                <a16:creationId xmlns:a16="http://schemas.microsoft.com/office/drawing/2014/main" id="{00000000-0008-0000-1100-00007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13" name="Group 6922">
          <a:extLst>
            <a:ext uri="{FF2B5EF4-FFF2-40B4-BE49-F238E27FC236}">
              <a16:creationId xmlns:a16="http://schemas.microsoft.com/office/drawing/2014/main" id="{00000000-0008-0000-1100-000071D54D00}"/>
            </a:ext>
          </a:extLst>
        </xdr:cNvPr>
        <xdr:cNvGrpSpPr>
          <a:grpSpLocks/>
        </xdr:cNvGrpSpPr>
      </xdr:nvGrpSpPr>
      <xdr:grpSpPr bwMode="auto">
        <a:xfrm>
          <a:off x="4117181" y="10096500"/>
          <a:ext cx="240507" cy="0"/>
          <a:chOff x="466" y="3952"/>
          <a:chExt cx="28" cy="16"/>
        </a:xfrm>
      </xdr:grpSpPr>
      <xdr:sp macro="" textlink="">
        <xdr:nvSpPr>
          <xdr:cNvPr id="5101424" name="Line 6923">
            <a:extLst>
              <a:ext uri="{FF2B5EF4-FFF2-40B4-BE49-F238E27FC236}">
                <a16:creationId xmlns:a16="http://schemas.microsoft.com/office/drawing/2014/main" id="{00000000-0008-0000-1100-00007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25" name="Line 6924">
            <a:extLst>
              <a:ext uri="{FF2B5EF4-FFF2-40B4-BE49-F238E27FC236}">
                <a16:creationId xmlns:a16="http://schemas.microsoft.com/office/drawing/2014/main" id="{00000000-0008-0000-1100-00007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14" name="Group 6925">
          <a:extLst>
            <a:ext uri="{FF2B5EF4-FFF2-40B4-BE49-F238E27FC236}">
              <a16:creationId xmlns:a16="http://schemas.microsoft.com/office/drawing/2014/main" id="{00000000-0008-0000-1100-000072D54D00}"/>
            </a:ext>
          </a:extLst>
        </xdr:cNvPr>
        <xdr:cNvGrpSpPr>
          <a:grpSpLocks/>
        </xdr:cNvGrpSpPr>
      </xdr:nvGrpSpPr>
      <xdr:grpSpPr bwMode="auto">
        <a:xfrm>
          <a:off x="4117181" y="10096500"/>
          <a:ext cx="240507" cy="0"/>
          <a:chOff x="466" y="3952"/>
          <a:chExt cx="28" cy="16"/>
        </a:xfrm>
      </xdr:grpSpPr>
      <xdr:sp macro="" textlink="">
        <xdr:nvSpPr>
          <xdr:cNvPr id="5101422" name="Line 6926">
            <a:extLst>
              <a:ext uri="{FF2B5EF4-FFF2-40B4-BE49-F238E27FC236}">
                <a16:creationId xmlns:a16="http://schemas.microsoft.com/office/drawing/2014/main" id="{00000000-0008-0000-1100-00006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23" name="Line 6927">
            <a:extLst>
              <a:ext uri="{FF2B5EF4-FFF2-40B4-BE49-F238E27FC236}">
                <a16:creationId xmlns:a16="http://schemas.microsoft.com/office/drawing/2014/main" id="{00000000-0008-0000-1100-00006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15" name="Group 6928">
          <a:extLst>
            <a:ext uri="{FF2B5EF4-FFF2-40B4-BE49-F238E27FC236}">
              <a16:creationId xmlns:a16="http://schemas.microsoft.com/office/drawing/2014/main" id="{00000000-0008-0000-1100-000073D54D00}"/>
            </a:ext>
          </a:extLst>
        </xdr:cNvPr>
        <xdr:cNvGrpSpPr>
          <a:grpSpLocks/>
        </xdr:cNvGrpSpPr>
      </xdr:nvGrpSpPr>
      <xdr:grpSpPr bwMode="auto">
        <a:xfrm>
          <a:off x="4117181" y="10096500"/>
          <a:ext cx="240507" cy="0"/>
          <a:chOff x="466" y="3952"/>
          <a:chExt cx="28" cy="16"/>
        </a:xfrm>
      </xdr:grpSpPr>
      <xdr:sp macro="" textlink="">
        <xdr:nvSpPr>
          <xdr:cNvPr id="5101420" name="Line 6929">
            <a:extLst>
              <a:ext uri="{FF2B5EF4-FFF2-40B4-BE49-F238E27FC236}">
                <a16:creationId xmlns:a16="http://schemas.microsoft.com/office/drawing/2014/main" id="{00000000-0008-0000-1100-00006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21" name="Line 6930">
            <a:extLst>
              <a:ext uri="{FF2B5EF4-FFF2-40B4-BE49-F238E27FC236}">
                <a16:creationId xmlns:a16="http://schemas.microsoft.com/office/drawing/2014/main" id="{00000000-0008-0000-1100-00006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16" name="Group 6931">
          <a:extLst>
            <a:ext uri="{FF2B5EF4-FFF2-40B4-BE49-F238E27FC236}">
              <a16:creationId xmlns:a16="http://schemas.microsoft.com/office/drawing/2014/main" id="{00000000-0008-0000-1100-000074D54D00}"/>
            </a:ext>
          </a:extLst>
        </xdr:cNvPr>
        <xdr:cNvGrpSpPr>
          <a:grpSpLocks/>
        </xdr:cNvGrpSpPr>
      </xdr:nvGrpSpPr>
      <xdr:grpSpPr bwMode="auto">
        <a:xfrm>
          <a:off x="4117181" y="10096500"/>
          <a:ext cx="240507" cy="0"/>
          <a:chOff x="466" y="3952"/>
          <a:chExt cx="28" cy="16"/>
        </a:xfrm>
      </xdr:grpSpPr>
      <xdr:sp macro="" textlink="">
        <xdr:nvSpPr>
          <xdr:cNvPr id="5101418" name="Line 6932">
            <a:extLst>
              <a:ext uri="{FF2B5EF4-FFF2-40B4-BE49-F238E27FC236}">
                <a16:creationId xmlns:a16="http://schemas.microsoft.com/office/drawing/2014/main" id="{00000000-0008-0000-1100-00006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19" name="Line 6933">
            <a:extLst>
              <a:ext uri="{FF2B5EF4-FFF2-40B4-BE49-F238E27FC236}">
                <a16:creationId xmlns:a16="http://schemas.microsoft.com/office/drawing/2014/main" id="{00000000-0008-0000-1100-00006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5100917" name="Group 6934">
          <a:extLst>
            <a:ext uri="{FF2B5EF4-FFF2-40B4-BE49-F238E27FC236}">
              <a16:creationId xmlns:a16="http://schemas.microsoft.com/office/drawing/2014/main" id="{00000000-0008-0000-1100-000075D54D00}"/>
            </a:ext>
          </a:extLst>
        </xdr:cNvPr>
        <xdr:cNvGrpSpPr>
          <a:grpSpLocks/>
        </xdr:cNvGrpSpPr>
      </xdr:nvGrpSpPr>
      <xdr:grpSpPr bwMode="auto">
        <a:xfrm>
          <a:off x="3993356" y="10096500"/>
          <a:ext cx="228600" cy="0"/>
          <a:chOff x="466" y="3952"/>
          <a:chExt cx="28" cy="16"/>
        </a:xfrm>
      </xdr:grpSpPr>
      <xdr:sp macro="" textlink="">
        <xdr:nvSpPr>
          <xdr:cNvPr id="5101416" name="Line 6935">
            <a:extLst>
              <a:ext uri="{FF2B5EF4-FFF2-40B4-BE49-F238E27FC236}">
                <a16:creationId xmlns:a16="http://schemas.microsoft.com/office/drawing/2014/main" id="{00000000-0008-0000-1100-00006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17" name="Line 6936">
            <a:extLst>
              <a:ext uri="{FF2B5EF4-FFF2-40B4-BE49-F238E27FC236}">
                <a16:creationId xmlns:a16="http://schemas.microsoft.com/office/drawing/2014/main" id="{00000000-0008-0000-1100-00006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18" name="Group 6937">
          <a:extLst>
            <a:ext uri="{FF2B5EF4-FFF2-40B4-BE49-F238E27FC236}">
              <a16:creationId xmlns:a16="http://schemas.microsoft.com/office/drawing/2014/main" id="{00000000-0008-0000-1100-000076D54D00}"/>
            </a:ext>
          </a:extLst>
        </xdr:cNvPr>
        <xdr:cNvGrpSpPr>
          <a:grpSpLocks/>
        </xdr:cNvGrpSpPr>
      </xdr:nvGrpSpPr>
      <xdr:grpSpPr bwMode="auto">
        <a:xfrm>
          <a:off x="4117181" y="10096500"/>
          <a:ext cx="228600" cy="0"/>
          <a:chOff x="466" y="3952"/>
          <a:chExt cx="28" cy="16"/>
        </a:xfrm>
      </xdr:grpSpPr>
      <xdr:sp macro="" textlink="">
        <xdr:nvSpPr>
          <xdr:cNvPr id="5101414" name="Line 6938">
            <a:extLst>
              <a:ext uri="{FF2B5EF4-FFF2-40B4-BE49-F238E27FC236}">
                <a16:creationId xmlns:a16="http://schemas.microsoft.com/office/drawing/2014/main" id="{00000000-0008-0000-1100-00006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15" name="Line 6939">
            <a:extLst>
              <a:ext uri="{FF2B5EF4-FFF2-40B4-BE49-F238E27FC236}">
                <a16:creationId xmlns:a16="http://schemas.microsoft.com/office/drawing/2014/main" id="{00000000-0008-0000-1100-00006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19" name="Group 6940">
          <a:extLst>
            <a:ext uri="{FF2B5EF4-FFF2-40B4-BE49-F238E27FC236}">
              <a16:creationId xmlns:a16="http://schemas.microsoft.com/office/drawing/2014/main" id="{00000000-0008-0000-1100-000077D54D00}"/>
            </a:ext>
          </a:extLst>
        </xdr:cNvPr>
        <xdr:cNvGrpSpPr>
          <a:grpSpLocks/>
        </xdr:cNvGrpSpPr>
      </xdr:nvGrpSpPr>
      <xdr:grpSpPr bwMode="auto">
        <a:xfrm>
          <a:off x="4117181" y="10096500"/>
          <a:ext cx="228600" cy="0"/>
          <a:chOff x="466" y="3952"/>
          <a:chExt cx="28" cy="16"/>
        </a:xfrm>
      </xdr:grpSpPr>
      <xdr:sp macro="" textlink="">
        <xdr:nvSpPr>
          <xdr:cNvPr id="5101412" name="Line 6941">
            <a:extLst>
              <a:ext uri="{FF2B5EF4-FFF2-40B4-BE49-F238E27FC236}">
                <a16:creationId xmlns:a16="http://schemas.microsoft.com/office/drawing/2014/main" id="{00000000-0008-0000-1100-00006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13" name="Line 6942">
            <a:extLst>
              <a:ext uri="{FF2B5EF4-FFF2-40B4-BE49-F238E27FC236}">
                <a16:creationId xmlns:a16="http://schemas.microsoft.com/office/drawing/2014/main" id="{00000000-0008-0000-1100-00006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20" name="Group 6943">
          <a:extLst>
            <a:ext uri="{FF2B5EF4-FFF2-40B4-BE49-F238E27FC236}">
              <a16:creationId xmlns:a16="http://schemas.microsoft.com/office/drawing/2014/main" id="{00000000-0008-0000-1100-000078D54D00}"/>
            </a:ext>
          </a:extLst>
        </xdr:cNvPr>
        <xdr:cNvGrpSpPr>
          <a:grpSpLocks/>
        </xdr:cNvGrpSpPr>
      </xdr:nvGrpSpPr>
      <xdr:grpSpPr bwMode="auto">
        <a:xfrm>
          <a:off x="4117181" y="10096500"/>
          <a:ext cx="240507" cy="0"/>
          <a:chOff x="466" y="3952"/>
          <a:chExt cx="28" cy="16"/>
        </a:xfrm>
      </xdr:grpSpPr>
      <xdr:sp macro="" textlink="">
        <xdr:nvSpPr>
          <xdr:cNvPr id="5101410" name="Line 6944">
            <a:extLst>
              <a:ext uri="{FF2B5EF4-FFF2-40B4-BE49-F238E27FC236}">
                <a16:creationId xmlns:a16="http://schemas.microsoft.com/office/drawing/2014/main" id="{00000000-0008-0000-1100-00006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11" name="Line 6945">
            <a:extLst>
              <a:ext uri="{FF2B5EF4-FFF2-40B4-BE49-F238E27FC236}">
                <a16:creationId xmlns:a16="http://schemas.microsoft.com/office/drawing/2014/main" id="{00000000-0008-0000-1100-00006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21" name="Group 6946">
          <a:extLst>
            <a:ext uri="{FF2B5EF4-FFF2-40B4-BE49-F238E27FC236}">
              <a16:creationId xmlns:a16="http://schemas.microsoft.com/office/drawing/2014/main" id="{00000000-0008-0000-1100-000079D54D00}"/>
            </a:ext>
          </a:extLst>
        </xdr:cNvPr>
        <xdr:cNvGrpSpPr>
          <a:grpSpLocks/>
        </xdr:cNvGrpSpPr>
      </xdr:nvGrpSpPr>
      <xdr:grpSpPr bwMode="auto">
        <a:xfrm>
          <a:off x="4117181" y="10096500"/>
          <a:ext cx="228600" cy="0"/>
          <a:chOff x="466" y="3952"/>
          <a:chExt cx="28" cy="16"/>
        </a:xfrm>
      </xdr:grpSpPr>
      <xdr:sp macro="" textlink="">
        <xdr:nvSpPr>
          <xdr:cNvPr id="5101408" name="Line 6947">
            <a:extLst>
              <a:ext uri="{FF2B5EF4-FFF2-40B4-BE49-F238E27FC236}">
                <a16:creationId xmlns:a16="http://schemas.microsoft.com/office/drawing/2014/main" id="{00000000-0008-0000-1100-00006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09" name="Line 6948">
            <a:extLst>
              <a:ext uri="{FF2B5EF4-FFF2-40B4-BE49-F238E27FC236}">
                <a16:creationId xmlns:a16="http://schemas.microsoft.com/office/drawing/2014/main" id="{00000000-0008-0000-1100-00006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22" name="Group 6949">
          <a:extLst>
            <a:ext uri="{FF2B5EF4-FFF2-40B4-BE49-F238E27FC236}">
              <a16:creationId xmlns:a16="http://schemas.microsoft.com/office/drawing/2014/main" id="{00000000-0008-0000-1100-00007AD54D00}"/>
            </a:ext>
          </a:extLst>
        </xdr:cNvPr>
        <xdr:cNvGrpSpPr>
          <a:grpSpLocks/>
        </xdr:cNvGrpSpPr>
      </xdr:nvGrpSpPr>
      <xdr:grpSpPr bwMode="auto">
        <a:xfrm>
          <a:off x="4117181" y="10096500"/>
          <a:ext cx="228600" cy="0"/>
          <a:chOff x="466" y="3952"/>
          <a:chExt cx="28" cy="16"/>
        </a:xfrm>
      </xdr:grpSpPr>
      <xdr:sp macro="" textlink="">
        <xdr:nvSpPr>
          <xdr:cNvPr id="5101406" name="Line 6950">
            <a:extLst>
              <a:ext uri="{FF2B5EF4-FFF2-40B4-BE49-F238E27FC236}">
                <a16:creationId xmlns:a16="http://schemas.microsoft.com/office/drawing/2014/main" id="{00000000-0008-0000-1100-00005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07" name="Line 6951">
            <a:extLst>
              <a:ext uri="{FF2B5EF4-FFF2-40B4-BE49-F238E27FC236}">
                <a16:creationId xmlns:a16="http://schemas.microsoft.com/office/drawing/2014/main" id="{00000000-0008-0000-1100-00005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23" name="Group 6952">
          <a:extLst>
            <a:ext uri="{FF2B5EF4-FFF2-40B4-BE49-F238E27FC236}">
              <a16:creationId xmlns:a16="http://schemas.microsoft.com/office/drawing/2014/main" id="{00000000-0008-0000-1100-00007BD54D00}"/>
            </a:ext>
          </a:extLst>
        </xdr:cNvPr>
        <xdr:cNvGrpSpPr>
          <a:grpSpLocks/>
        </xdr:cNvGrpSpPr>
      </xdr:nvGrpSpPr>
      <xdr:grpSpPr bwMode="auto">
        <a:xfrm>
          <a:off x="4117181" y="10096500"/>
          <a:ext cx="240507" cy="0"/>
          <a:chOff x="466" y="3952"/>
          <a:chExt cx="28" cy="16"/>
        </a:xfrm>
      </xdr:grpSpPr>
      <xdr:sp macro="" textlink="">
        <xdr:nvSpPr>
          <xdr:cNvPr id="5101404" name="Line 6953">
            <a:extLst>
              <a:ext uri="{FF2B5EF4-FFF2-40B4-BE49-F238E27FC236}">
                <a16:creationId xmlns:a16="http://schemas.microsoft.com/office/drawing/2014/main" id="{00000000-0008-0000-1100-00005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05" name="Line 6954">
            <a:extLst>
              <a:ext uri="{FF2B5EF4-FFF2-40B4-BE49-F238E27FC236}">
                <a16:creationId xmlns:a16="http://schemas.microsoft.com/office/drawing/2014/main" id="{00000000-0008-0000-1100-00005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24" name="Group 6955">
          <a:extLst>
            <a:ext uri="{FF2B5EF4-FFF2-40B4-BE49-F238E27FC236}">
              <a16:creationId xmlns:a16="http://schemas.microsoft.com/office/drawing/2014/main" id="{00000000-0008-0000-1100-00007CD54D00}"/>
            </a:ext>
          </a:extLst>
        </xdr:cNvPr>
        <xdr:cNvGrpSpPr>
          <a:grpSpLocks/>
        </xdr:cNvGrpSpPr>
      </xdr:nvGrpSpPr>
      <xdr:grpSpPr bwMode="auto">
        <a:xfrm>
          <a:off x="4700588" y="10096500"/>
          <a:ext cx="266700" cy="0"/>
          <a:chOff x="466" y="3952"/>
          <a:chExt cx="28" cy="16"/>
        </a:xfrm>
      </xdr:grpSpPr>
      <xdr:sp macro="" textlink="">
        <xdr:nvSpPr>
          <xdr:cNvPr id="5101402" name="Line 6956">
            <a:extLst>
              <a:ext uri="{FF2B5EF4-FFF2-40B4-BE49-F238E27FC236}">
                <a16:creationId xmlns:a16="http://schemas.microsoft.com/office/drawing/2014/main" id="{00000000-0008-0000-1100-00005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03" name="Line 6957">
            <a:extLst>
              <a:ext uri="{FF2B5EF4-FFF2-40B4-BE49-F238E27FC236}">
                <a16:creationId xmlns:a16="http://schemas.microsoft.com/office/drawing/2014/main" id="{00000000-0008-0000-1100-00005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25" name="Group 6958">
          <a:extLst>
            <a:ext uri="{FF2B5EF4-FFF2-40B4-BE49-F238E27FC236}">
              <a16:creationId xmlns:a16="http://schemas.microsoft.com/office/drawing/2014/main" id="{00000000-0008-0000-1100-00007DD54D00}"/>
            </a:ext>
          </a:extLst>
        </xdr:cNvPr>
        <xdr:cNvGrpSpPr>
          <a:grpSpLocks/>
        </xdr:cNvGrpSpPr>
      </xdr:nvGrpSpPr>
      <xdr:grpSpPr bwMode="auto">
        <a:xfrm>
          <a:off x="4700588" y="10096500"/>
          <a:ext cx="266700" cy="0"/>
          <a:chOff x="466" y="3952"/>
          <a:chExt cx="28" cy="16"/>
        </a:xfrm>
      </xdr:grpSpPr>
      <xdr:sp macro="" textlink="">
        <xdr:nvSpPr>
          <xdr:cNvPr id="5101400" name="Line 6959">
            <a:extLst>
              <a:ext uri="{FF2B5EF4-FFF2-40B4-BE49-F238E27FC236}">
                <a16:creationId xmlns:a16="http://schemas.microsoft.com/office/drawing/2014/main" id="{00000000-0008-0000-1100-00005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01" name="Line 6960">
            <a:extLst>
              <a:ext uri="{FF2B5EF4-FFF2-40B4-BE49-F238E27FC236}">
                <a16:creationId xmlns:a16="http://schemas.microsoft.com/office/drawing/2014/main" id="{00000000-0008-0000-1100-00005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26" name="Group 6961">
          <a:extLst>
            <a:ext uri="{FF2B5EF4-FFF2-40B4-BE49-F238E27FC236}">
              <a16:creationId xmlns:a16="http://schemas.microsoft.com/office/drawing/2014/main" id="{00000000-0008-0000-1100-00007ED54D00}"/>
            </a:ext>
          </a:extLst>
        </xdr:cNvPr>
        <xdr:cNvGrpSpPr>
          <a:grpSpLocks/>
        </xdr:cNvGrpSpPr>
      </xdr:nvGrpSpPr>
      <xdr:grpSpPr bwMode="auto">
        <a:xfrm>
          <a:off x="4700588" y="10096500"/>
          <a:ext cx="266700" cy="0"/>
          <a:chOff x="466" y="3952"/>
          <a:chExt cx="28" cy="16"/>
        </a:xfrm>
      </xdr:grpSpPr>
      <xdr:sp macro="" textlink="">
        <xdr:nvSpPr>
          <xdr:cNvPr id="5101398" name="Line 6962">
            <a:extLst>
              <a:ext uri="{FF2B5EF4-FFF2-40B4-BE49-F238E27FC236}">
                <a16:creationId xmlns:a16="http://schemas.microsoft.com/office/drawing/2014/main" id="{00000000-0008-0000-1100-00005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99" name="Line 6963">
            <a:extLst>
              <a:ext uri="{FF2B5EF4-FFF2-40B4-BE49-F238E27FC236}">
                <a16:creationId xmlns:a16="http://schemas.microsoft.com/office/drawing/2014/main" id="{00000000-0008-0000-1100-00005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927" name="Group 6964">
          <a:extLst>
            <a:ext uri="{FF2B5EF4-FFF2-40B4-BE49-F238E27FC236}">
              <a16:creationId xmlns:a16="http://schemas.microsoft.com/office/drawing/2014/main" id="{00000000-0008-0000-1100-00007FD54D00}"/>
            </a:ext>
          </a:extLst>
        </xdr:cNvPr>
        <xdr:cNvGrpSpPr>
          <a:grpSpLocks/>
        </xdr:cNvGrpSpPr>
      </xdr:nvGrpSpPr>
      <xdr:grpSpPr bwMode="auto">
        <a:xfrm>
          <a:off x="5486400" y="10096500"/>
          <a:ext cx="266700" cy="0"/>
          <a:chOff x="466" y="3952"/>
          <a:chExt cx="28" cy="16"/>
        </a:xfrm>
      </xdr:grpSpPr>
      <xdr:sp macro="" textlink="">
        <xdr:nvSpPr>
          <xdr:cNvPr id="5101396" name="Line 6965">
            <a:extLst>
              <a:ext uri="{FF2B5EF4-FFF2-40B4-BE49-F238E27FC236}">
                <a16:creationId xmlns:a16="http://schemas.microsoft.com/office/drawing/2014/main" id="{00000000-0008-0000-1100-00005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97" name="Line 6966">
            <a:extLst>
              <a:ext uri="{FF2B5EF4-FFF2-40B4-BE49-F238E27FC236}">
                <a16:creationId xmlns:a16="http://schemas.microsoft.com/office/drawing/2014/main" id="{00000000-0008-0000-1100-00005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928" name="Group 6967">
          <a:extLst>
            <a:ext uri="{FF2B5EF4-FFF2-40B4-BE49-F238E27FC236}">
              <a16:creationId xmlns:a16="http://schemas.microsoft.com/office/drawing/2014/main" id="{00000000-0008-0000-1100-000080D54D00}"/>
            </a:ext>
          </a:extLst>
        </xdr:cNvPr>
        <xdr:cNvGrpSpPr>
          <a:grpSpLocks/>
        </xdr:cNvGrpSpPr>
      </xdr:nvGrpSpPr>
      <xdr:grpSpPr bwMode="auto">
        <a:xfrm>
          <a:off x="5486400" y="10096500"/>
          <a:ext cx="266700" cy="0"/>
          <a:chOff x="466" y="3952"/>
          <a:chExt cx="28" cy="16"/>
        </a:xfrm>
      </xdr:grpSpPr>
      <xdr:sp macro="" textlink="">
        <xdr:nvSpPr>
          <xdr:cNvPr id="5101394" name="Line 6968">
            <a:extLst>
              <a:ext uri="{FF2B5EF4-FFF2-40B4-BE49-F238E27FC236}">
                <a16:creationId xmlns:a16="http://schemas.microsoft.com/office/drawing/2014/main" id="{00000000-0008-0000-1100-00005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95" name="Line 6969">
            <a:extLst>
              <a:ext uri="{FF2B5EF4-FFF2-40B4-BE49-F238E27FC236}">
                <a16:creationId xmlns:a16="http://schemas.microsoft.com/office/drawing/2014/main" id="{00000000-0008-0000-1100-00005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929" name="Group 6970">
          <a:extLst>
            <a:ext uri="{FF2B5EF4-FFF2-40B4-BE49-F238E27FC236}">
              <a16:creationId xmlns:a16="http://schemas.microsoft.com/office/drawing/2014/main" id="{00000000-0008-0000-1100-000081D54D00}"/>
            </a:ext>
          </a:extLst>
        </xdr:cNvPr>
        <xdr:cNvGrpSpPr>
          <a:grpSpLocks/>
        </xdr:cNvGrpSpPr>
      </xdr:nvGrpSpPr>
      <xdr:grpSpPr bwMode="auto">
        <a:xfrm>
          <a:off x="5486400" y="10096500"/>
          <a:ext cx="266700" cy="0"/>
          <a:chOff x="466" y="3952"/>
          <a:chExt cx="28" cy="16"/>
        </a:xfrm>
      </xdr:grpSpPr>
      <xdr:sp macro="" textlink="">
        <xdr:nvSpPr>
          <xdr:cNvPr id="5101392" name="Line 6971">
            <a:extLst>
              <a:ext uri="{FF2B5EF4-FFF2-40B4-BE49-F238E27FC236}">
                <a16:creationId xmlns:a16="http://schemas.microsoft.com/office/drawing/2014/main" id="{00000000-0008-0000-1100-00005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93" name="Line 6972">
            <a:extLst>
              <a:ext uri="{FF2B5EF4-FFF2-40B4-BE49-F238E27FC236}">
                <a16:creationId xmlns:a16="http://schemas.microsoft.com/office/drawing/2014/main" id="{00000000-0008-0000-1100-00005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930" name="Group 6973">
          <a:extLst>
            <a:ext uri="{FF2B5EF4-FFF2-40B4-BE49-F238E27FC236}">
              <a16:creationId xmlns:a16="http://schemas.microsoft.com/office/drawing/2014/main" id="{00000000-0008-0000-1100-000082D54D00}"/>
            </a:ext>
          </a:extLst>
        </xdr:cNvPr>
        <xdr:cNvGrpSpPr>
          <a:grpSpLocks/>
        </xdr:cNvGrpSpPr>
      </xdr:nvGrpSpPr>
      <xdr:grpSpPr bwMode="auto">
        <a:xfrm>
          <a:off x="5486400" y="10096500"/>
          <a:ext cx="266700" cy="0"/>
          <a:chOff x="466" y="3952"/>
          <a:chExt cx="28" cy="16"/>
        </a:xfrm>
      </xdr:grpSpPr>
      <xdr:sp macro="" textlink="">
        <xdr:nvSpPr>
          <xdr:cNvPr id="5101390" name="Line 6974">
            <a:extLst>
              <a:ext uri="{FF2B5EF4-FFF2-40B4-BE49-F238E27FC236}">
                <a16:creationId xmlns:a16="http://schemas.microsoft.com/office/drawing/2014/main" id="{00000000-0008-0000-1100-00004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91" name="Line 6975">
            <a:extLst>
              <a:ext uri="{FF2B5EF4-FFF2-40B4-BE49-F238E27FC236}">
                <a16:creationId xmlns:a16="http://schemas.microsoft.com/office/drawing/2014/main" id="{00000000-0008-0000-1100-00004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931" name="Group 6976">
          <a:extLst>
            <a:ext uri="{FF2B5EF4-FFF2-40B4-BE49-F238E27FC236}">
              <a16:creationId xmlns:a16="http://schemas.microsoft.com/office/drawing/2014/main" id="{00000000-0008-0000-1100-000083D54D00}"/>
            </a:ext>
          </a:extLst>
        </xdr:cNvPr>
        <xdr:cNvGrpSpPr>
          <a:grpSpLocks/>
        </xdr:cNvGrpSpPr>
      </xdr:nvGrpSpPr>
      <xdr:grpSpPr bwMode="auto">
        <a:xfrm>
          <a:off x="5486400" y="10096500"/>
          <a:ext cx="266700" cy="0"/>
          <a:chOff x="466" y="3952"/>
          <a:chExt cx="28" cy="16"/>
        </a:xfrm>
      </xdr:grpSpPr>
      <xdr:sp macro="" textlink="">
        <xdr:nvSpPr>
          <xdr:cNvPr id="5101388" name="Line 6977">
            <a:extLst>
              <a:ext uri="{FF2B5EF4-FFF2-40B4-BE49-F238E27FC236}">
                <a16:creationId xmlns:a16="http://schemas.microsoft.com/office/drawing/2014/main" id="{00000000-0008-0000-1100-00004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89" name="Line 6978">
            <a:extLst>
              <a:ext uri="{FF2B5EF4-FFF2-40B4-BE49-F238E27FC236}">
                <a16:creationId xmlns:a16="http://schemas.microsoft.com/office/drawing/2014/main" id="{00000000-0008-0000-1100-00004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32" name="Group 6979">
          <a:extLst>
            <a:ext uri="{FF2B5EF4-FFF2-40B4-BE49-F238E27FC236}">
              <a16:creationId xmlns:a16="http://schemas.microsoft.com/office/drawing/2014/main" id="{00000000-0008-0000-1100-000084D54D00}"/>
            </a:ext>
          </a:extLst>
        </xdr:cNvPr>
        <xdr:cNvGrpSpPr>
          <a:grpSpLocks/>
        </xdr:cNvGrpSpPr>
      </xdr:nvGrpSpPr>
      <xdr:grpSpPr bwMode="auto">
        <a:xfrm>
          <a:off x="4117181" y="10096500"/>
          <a:ext cx="228600" cy="0"/>
          <a:chOff x="466" y="3952"/>
          <a:chExt cx="28" cy="16"/>
        </a:xfrm>
      </xdr:grpSpPr>
      <xdr:sp macro="" textlink="">
        <xdr:nvSpPr>
          <xdr:cNvPr id="5101386" name="Line 6980">
            <a:extLst>
              <a:ext uri="{FF2B5EF4-FFF2-40B4-BE49-F238E27FC236}">
                <a16:creationId xmlns:a16="http://schemas.microsoft.com/office/drawing/2014/main" id="{00000000-0008-0000-1100-00004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87" name="Line 6981">
            <a:extLst>
              <a:ext uri="{FF2B5EF4-FFF2-40B4-BE49-F238E27FC236}">
                <a16:creationId xmlns:a16="http://schemas.microsoft.com/office/drawing/2014/main" id="{00000000-0008-0000-1100-00004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33" name="Group 6982">
          <a:extLst>
            <a:ext uri="{FF2B5EF4-FFF2-40B4-BE49-F238E27FC236}">
              <a16:creationId xmlns:a16="http://schemas.microsoft.com/office/drawing/2014/main" id="{00000000-0008-0000-1100-000085D54D00}"/>
            </a:ext>
          </a:extLst>
        </xdr:cNvPr>
        <xdr:cNvGrpSpPr>
          <a:grpSpLocks/>
        </xdr:cNvGrpSpPr>
      </xdr:nvGrpSpPr>
      <xdr:grpSpPr bwMode="auto">
        <a:xfrm>
          <a:off x="4700588" y="10096500"/>
          <a:ext cx="266700" cy="0"/>
          <a:chOff x="466" y="3952"/>
          <a:chExt cx="28" cy="16"/>
        </a:xfrm>
      </xdr:grpSpPr>
      <xdr:sp macro="" textlink="">
        <xdr:nvSpPr>
          <xdr:cNvPr id="5101384" name="Line 6983">
            <a:extLst>
              <a:ext uri="{FF2B5EF4-FFF2-40B4-BE49-F238E27FC236}">
                <a16:creationId xmlns:a16="http://schemas.microsoft.com/office/drawing/2014/main" id="{00000000-0008-0000-1100-00004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85" name="Line 6984">
            <a:extLst>
              <a:ext uri="{FF2B5EF4-FFF2-40B4-BE49-F238E27FC236}">
                <a16:creationId xmlns:a16="http://schemas.microsoft.com/office/drawing/2014/main" id="{00000000-0008-0000-1100-00004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34" name="Group 6985">
          <a:extLst>
            <a:ext uri="{FF2B5EF4-FFF2-40B4-BE49-F238E27FC236}">
              <a16:creationId xmlns:a16="http://schemas.microsoft.com/office/drawing/2014/main" id="{00000000-0008-0000-1100-000086D54D00}"/>
            </a:ext>
          </a:extLst>
        </xdr:cNvPr>
        <xdr:cNvGrpSpPr>
          <a:grpSpLocks/>
        </xdr:cNvGrpSpPr>
      </xdr:nvGrpSpPr>
      <xdr:grpSpPr bwMode="auto">
        <a:xfrm>
          <a:off x="4117181" y="10096500"/>
          <a:ext cx="228600" cy="0"/>
          <a:chOff x="466" y="3952"/>
          <a:chExt cx="28" cy="16"/>
        </a:xfrm>
      </xdr:grpSpPr>
      <xdr:sp macro="" textlink="">
        <xdr:nvSpPr>
          <xdr:cNvPr id="5101382" name="Line 6986">
            <a:extLst>
              <a:ext uri="{FF2B5EF4-FFF2-40B4-BE49-F238E27FC236}">
                <a16:creationId xmlns:a16="http://schemas.microsoft.com/office/drawing/2014/main" id="{00000000-0008-0000-1100-00004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83" name="Line 6987">
            <a:extLst>
              <a:ext uri="{FF2B5EF4-FFF2-40B4-BE49-F238E27FC236}">
                <a16:creationId xmlns:a16="http://schemas.microsoft.com/office/drawing/2014/main" id="{00000000-0008-0000-1100-00004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35" name="Group 6988">
          <a:extLst>
            <a:ext uri="{FF2B5EF4-FFF2-40B4-BE49-F238E27FC236}">
              <a16:creationId xmlns:a16="http://schemas.microsoft.com/office/drawing/2014/main" id="{00000000-0008-0000-1100-000087D54D00}"/>
            </a:ext>
          </a:extLst>
        </xdr:cNvPr>
        <xdr:cNvGrpSpPr>
          <a:grpSpLocks/>
        </xdr:cNvGrpSpPr>
      </xdr:nvGrpSpPr>
      <xdr:grpSpPr bwMode="auto">
        <a:xfrm>
          <a:off x="4700588" y="10096500"/>
          <a:ext cx="266700" cy="0"/>
          <a:chOff x="466" y="3952"/>
          <a:chExt cx="28" cy="16"/>
        </a:xfrm>
      </xdr:grpSpPr>
      <xdr:sp macro="" textlink="">
        <xdr:nvSpPr>
          <xdr:cNvPr id="5101380" name="Line 6989">
            <a:extLst>
              <a:ext uri="{FF2B5EF4-FFF2-40B4-BE49-F238E27FC236}">
                <a16:creationId xmlns:a16="http://schemas.microsoft.com/office/drawing/2014/main" id="{00000000-0008-0000-1100-00004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81" name="Line 6990">
            <a:extLst>
              <a:ext uri="{FF2B5EF4-FFF2-40B4-BE49-F238E27FC236}">
                <a16:creationId xmlns:a16="http://schemas.microsoft.com/office/drawing/2014/main" id="{00000000-0008-0000-1100-00004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36" name="Group 6991">
          <a:extLst>
            <a:ext uri="{FF2B5EF4-FFF2-40B4-BE49-F238E27FC236}">
              <a16:creationId xmlns:a16="http://schemas.microsoft.com/office/drawing/2014/main" id="{00000000-0008-0000-1100-000088D54D00}"/>
            </a:ext>
          </a:extLst>
        </xdr:cNvPr>
        <xdr:cNvGrpSpPr>
          <a:grpSpLocks/>
        </xdr:cNvGrpSpPr>
      </xdr:nvGrpSpPr>
      <xdr:grpSpPr bwMode="auto">
        <a:xfrm>
          <a:off x="4117181" y="10096500"/>
          <a:ext cx="228600" cy="0"/>
          <a:chOff x="466" y="3952"/>
          <a:chExt cx="28" cy="16"/>
        </a:xfrm>
      </xdr:grpSpPr>
      <xdr:sp macro="" textlink="">
        <xdr:nvSpPr>
          <xdr:cNvPr id="5101378" name="Line 6992">
            <a:extLst>
              <a:ext uri="{FF2B5EF4-FFF2-40B4-BE49-F238E27FC236}">
                <a16:creationId xmlns:a16="http://schemas.microsoft.com/office/drawing/2014/main" id="{00000000-0008-0000-1100-00004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79" name="Line 6993">
            <a:extLst>
              <a:ext uri="{FF2B5EF4-FFF2-40B4-BE49-F238E27FC236}">
                <a16:creationId xmlns:a16="http://schemas.microsoft.com/office/drawing/2014/main" id="{00000000-0008-0000-1100-00004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37" name="Group 6994">
          <a:extLst>
            <a:ext uri="{FF2B5EF4-FFF2-40B4-BE49-F238E27FC236}">
              <a16:creationId xmlns:a16="http://schemas.microsoft.com/office/drawing/2014/main" id="{00000000-0008-0000-1100-000089D54D00}"/>
            </a:ext>
          </a:extLst>
        </xdr:cNvPr>
        <xdr:cNvGrpSpPr>
          <a:grpSpLocks/>
        </xdr:cNvGrpSpPr>
      </xdr:nvGrpSpPr>
      <xdr:grpSpPr bwMode="auto">
        <a:xfrm>
          <a:off x="4700588" y="10096500"/>
          <a:ext cx="266700" cy="0"/>
          <a:chOff x="466" y="3952"/>
          <a:chExt cx="28" cy="16"/>
        </a:xfrm>
      </xdr:grpSpPr>
      <xdr:sp macro="" textlink="">
        <xdr:nvSpPr>
          <xdr:cNvPr id="5101376" name="Line 6995">
            <a:extLst>
              <a:ext uri="{FF2B5EF4-FFF2-40B4-BE49-F238E27FC236}">
                <a16:creationId xmlns:a16="http://schemas.microsoft.com/office/drawing/2014/main" id="{00000000-0008-0000-1100-00004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77" name="Line 6996">
            <a:extLst>
              <a:ext uri="{FF2B5EF4-FFF2-40B4-BE49-F238E27FC236}">
                <a16:creationId xmlns:a16="http://schemas.microsoft.com/office/drawing/2014/main" id="{00000000-0008-0000-1100-00004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38" name="Group 6997">
          <a:extLst>
            <a:ext uri="{FF2B5EF4-FFF2-40B4-BE49-F238E27FC236}">
              <a16:creationId xmlns:a16="http://schemas.microsoft.com/office/drawing/2014/main" id="{00000000-0008-0000-1100-00008AD54D00}"/>
            </a:ext>
          </a:extLst>
        </xdr:cNvPr>
        <xdr:cNvGrpSpPr>
          <a:grpSpLocks/>
        </xdr:cNvGrpSpPr>
      </xdr:nvGrpSpPr>
      <xdr:grpSpPr bwMode="auto">
        <a:xfrm>
          <a:off x="4117181" y="10096500"/>
          <a:ext cx="228600" cy="0"/>
          <a:chOff x="466" y="3952"/>
          <a:chExt cx="28" cy="16"/>
        </a:xfrm>
      </xdr:grpSpPr>
      <xdr:sp macro="" textlink="">
        <xdr:nvSpPr>
          <xdr:cNvPr id="5101374" name="Line 6998">
            <a:extLst>
              <a:ext uri="{FF2B5EF4-FFF2-40B4-BE49-F238E27FC236}">
                <a16:creationId xmlns:a16="http://schemas.microsoft.com/office/drawing/2014/main" id="{00000000-0008-0000-1100-00003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75" name="Line 6999">
            <a:extLst>
              <a:ext uri="{FF2B5EF4-FFF2-40B4-BE49-F238E27FC236}">
                <a16:creationId xmlns:a16="http://schemas.microsoft.com/office/drawing/2014/main" id="{00000000-0008-0000-1100-00003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39" name="Group 7000">
          <a:extLst>
            <a:ext uri="{FF2B5EF4-FFF2-40B4-BE49-F238E27FC236}">
              <a16:creationId xmlns:a16="http://schemas.microsoft.com/office/drawing/2014/main" id="{00000000-0008-0000-1100-00008BD54D00}"/>
            </a:ext>
          </a:extLst>
        </xdr:cNvPr>
        <xdr:cNvGrpSpPr>
          <a:grpSpLocks/>
        </xdr:cNvGrpSpPr>
      </xdr:nvGrpSpPr>
      <xdr:grpSpPr bwMode="auto">
        <a:xfrm>
          <a:off x="4700588" y="10096500"/>
          <a:ext cx="266700" cy="0"/>
          <a:chOff x="466" y="3952"/>
          <a:chExt cx="28" cy="16"/>
        </a:xfrm>
      </xdr:grpSpPr>
      <xdr:sp macro="" textlink="">
        <xdr:nvSpPr>
          <xdr:cNvPr id="5101372" name="Line 7001">
            <a:extLst>
              <a:ext uri="{FF2B5EF4-FFF2-40B4-BE49-F238E27FC236}">
                <a16:creationId xmlns:a16="http://schemas.microsoft.com/office/drawing/2014/main" id="{00000000-0008-0000-1100-00003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73" name="Line 7002">
            <a:extLst>
              <a:ext uri="{FF2B5EF4-FFF2-40B4-BE49-F238E27FC236}">
                <a16:creationId xmlns:a16="http://schemas.microsoft.com/office/drawing/2014/main" id="{00000000-0008-0000-1100-00003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40" name="Group 7003">
          <a:extLst>
            <a:ext uri="{FF2B5EF4-FFF2-40B4-BE49-F238E27FC236}">
              <a16:creationId xmlns:a16="http://schemas.microsoft.com/office/drawing/2014/main" id="{00000000-0008-0000-1100-00008CD54D00}"/>
            </a:ext>
          </a:extLst>
        </xdr:cNvPr>
        <xdr:cNvGrpSpPr>
          <a:grpSpLocks/>
        </xdr:cNvGrpSpPr>
      </xdr:nvGrpSpPr>
      <xdr:grpSpPr bwMode="auto">
        <a:xfrm>
          <a:off x="4117181" y="10096500"/>
          <a:ext cx="228600" cy="0"/>
          <a:chOff x="466" y="3952"/>
          <a:chExt cx="28" cy="16"/>
        </a:xfrm>
      </xdr:grpSpPr>
      <xdr:sp macro="" textlink="">
        <xdr:nvSpPr>
          <xdr:cNvPr id="5101370" name="Line 7004">
            <a:extLst>
              <a:ext uri="{FF2B5EF4-FFF2-40B4-BE49-F238E27FC236}">
                <a16:creationId xmlns:a16="http://schemas.microsoft.com/office/drawing/2014/main" id="{00000000-0008-0000-1100-00003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71" name="Line 7005">
            <a:extLst>
              <a:ext uri="{FF2B5EF4-FFF2-40B4-BE49-F238E27FC236}">
                <a16:creationId xmlns:a16="http://schemas.microsoft.com/office/drawing/2014/main" id="{00000000-0008-0000-1100-00003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41" name="Group 7006">
          <a:extLst>
            <a:ext uri="{FF2B5EF4-FFF2-40B4-BE49-F238E27FC236}">
              <a16:creationId xmlns:a16="http://schemas.microsoft.com/office/drawing/2014/main" id="{00000000-0008-0000-1100-00008DD54D00}"/>
            </a:ext>
          </a:extLst>
        </xdr:cNvPr>
        <xdr:cNvGrpSpPr>
          <a:grpSpLocks/>
        </xdr:cNvGrpSpPr>
      </xdr:nvGrpSpPr>
      <xdr:grpSpPr bwMode="auto">
        <a:xfrm>
          <a:off x="4117181" y="10096500"/>
          <a:ext cx="228600" cy="0"/>
          <a:chOff x="466" y="3952"/>
          <a:chExt cx="28" cy="16"/>
        </a:xfrm>
      </xdr:grpSpPr>
      <xdr:sp macro="" textlink="">
        <xdr:nvSpPr>
          <xdr:cNvPr id="5101368" name="Line 7007">
            <a:extLst>
              <a:ext uri="{FF2B5EF4-FFF2-40B4-BE49-F238E27FC236}">
                <a16:creationId xmlns:a16="http://schemas.microsoft.com/office/drawing/2014/main" id="{00000000-0008-0000-1100-00003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69" name="Line 7008">
            <a:extLst>
              <a:ext uri="{FF2B5EF4-FFF2-40B4-BE49-F238E27FC236}">
                <a16:creationId xmlns:a16="http://schemas.microsoft.com/office/drawing/2014/main" id="{00000000-0008-0000-1100-00003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42" name="Group 7009">
          <a:extLst>
            <a:ext uri="{FF2B5EF4-FFF2-40B4-BE49-F238E27FC236}">
              <a16:creationId xmlns:a16="http://schemas.microsoft.com/office/drawing/2014/main" id="{00000000-0008-0000-1100-00008ED54D00}"/>
            </a:ext>
          </a:extLst>
        </xdr:cNvPr>
        <xdr:cNvGrpSpPr>
          <a:grpSpLocks/>
        </xdr:cNvGrpSpPr>
      </xdr:nvGrpSpPr>
      <xdr:grpSpPr bwMode="auto">
        <a:xfrm>
          <a:off x="4117181" y="10096500"/>
          <a:ext cx="228600" cy="0"/>
          <a:chOff x="466" y="3952"/>
          <a:chExt cx="28" cy="16"/>
        </a:xfrm>
      </xdr:grpSpPr>
      <xdr:sp macro="" textlink="">
        <xdr:nvSpPr>
          <xdr:cNvPr id="5101366" name="Line 7010">
            <a:extLst>
              <a:ext uri="{FF2B5EF4-FFF2-40B4-BE49-F238E27FC236}">
                <a16:creationId xmlns:a16="http://schemas.microsoft.com/office/drawing/2014/main" id="{00000000-0008-0000-1100-00003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67" name="Line 7011">
            <a:extLst>
              <a:ext uri="{FF2B5EF4-FFF2-40B4-BE49-F238E27FC236}">
                <a16:creationId xmlns:a16="http://schemas.microsoft.com/office/drawing/2014/main" id="{00000000-0008-0000-1100-00003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43" name="Group 7012">
          <a:extLst>
            <a:ext uri="{FF2B5EF4-FFF2-40B4-BE49-F238E27FC236}">
              <a16:creationId xmlns:a16="http://schemas.microsoft.com/office/drawing/2014/main" id="{00000000-0008-0000-1100-00008FD54D00}"/>
            </a:ext>
          </a:extLst>
        </xdr:cNvPr>
        <xdr:cNvGrpSpPr>
          <a:grpSpLocks/>
        </xdr:cNvGrpSpPr>
      </xdr:nvGrpSpPr>
      <xdr:grpSpPr bwMode="auto">
        <a:xfrm>
          <a:off x="4117181" y="10096500"/>
          <a:ext cx="228600" cy="0"/>
          <a:chOff x="466" y="3952"/>
          <a:chExt cx="28" cy="16"/>
        </a:xfrm>
      </xdr:grpSpPr>
      <xdr:sp macro="" textlink="">
        <xdr:nvSpPr>
          <xdr:cNvPr id="5101364" name="Line 7013">
            <a:extLst>
              <a:ext uri="{FF2B5EF4-FFF2-40B4-BE49-F238E27FC236}">
                <a16:creationId xmlns:a16="http://schemas.microsoft.com/office/drawing/2014/main" id="{00000000-0008-0000-1100-00003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65" name="Line 7014">
            <a:extLst>
              <a:ext uri="{FF2B5EF4-FFF2-40B4-BE49-F238E27FC236}">
                <a16:creationId xmlns:a16="http://schemas.microsoft.com/office/drawing/2014/main" id="{00000000-0008-0000-1100-00003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44" name="Group 7015">
          <a:extLst>
            <a:ext uri="{FF2B5EF4-FFF2-40B4-BE49-F238E27FC236}">
              <a16:creationId xmlns:a16="http://schemas.microsoft.com/office/drawing/2014/main" id="{00000000-0008-0000-1100-000090D54D00}"/>
            </a:ext>
          </a:extLst>
        </xdr:cNvPr>
        <xdr:cNvGrpSpPr>
          <a:grpSpLocks/>
        </xdr:cNvGrpSpPr>
      </xdr:nvGrpSpPr>
      <xdr:grpSpPr bwMode="auto">
        <a:xfrm>
          <a:off x="4117181" y="10096500"/>
          <a:ext cx="228600" cy="0"/>
          <a:chOff x="466" y="3952"/>
          <a:chExt cx="28" cy="16"/>
        </a:xfrm>
      </xdr:grpSpPr>
      <xdr:sp macro="" textlink="">
        <xdr:nvSpPr>
          <xdr:cNvPr id="5101362" name="Line 7016">
            <a:extLst>
              <a:ext uri="{FF2B5EF4-FFF2-40B4-BE49-F238E27FC236}">
                <a16:creationId xmlns:a16="http://schemas.microsoft.com/office/drawing/2014/main" id="{00000000-0008-0000-1100-00003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63" name="Line 7017">
            <a:extLst>
              <a:ext uri="{FF2B5EF4-FFF2-40B4-BE49-F238E27FC236}">
                <a16:creationId xmlns:a16="http://schemas.microsoft.com/office/drawing/2014/main" id="{00000000-0008-0000-1100-00003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45" name="Group 7018">
          <a:extLst>
            <a:ext uri="{FF2B5EF4-FFF2-40B4-BE49-F238E27FC236}">
              <a16:creationId xmlns:a16="http://schemas.microsoft.com/office/drawing/2014/main" id="{00000000-0008-0000-1100-000091D54D00}"/>
            </a:ext>
          </a:extLst>
        </xdr:cNvPr>
        <xdr:cNvGrpSpPr>
          <a:grpSpLocks/>
        </xdr:cNvGrpSpPr>
      </xdr:nvGrpSpPr>
      <xdr:grpSpPr bwMode="auto">
        <a:xfrm>
          <a:off x="4700588" y="10096500"/>
          <a:ext cx="266700" cy="0"/>
          <a:chOff x="466" y="3952"/>
          <a:chExt cx="28" cy="16"/>
        </a:xfrm>
      </xdr:grpSpPr>
      <xdr:sp macro="" textlink="">
        <xdr:nvSpPr>
          <xdr:cNvPr id="5101360" name="Line 7019">
            <a:extLst>
              <a:ext uri="{FF2B5EF4-FFF2-40B4-BE49-F238E27FC236}">
                <a16:creationId xmlns:a16="http://schemas.microsoft.com/office/drawing/2014/main" id="{00000000-0008-0000-1100-00003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61" name="Line 7020">
            <a:extLst>
              <a:ext uri="{FF2B5EF4-FFF2-40B4-BE49-F238E27FC236}">
                <a16:creationId xmlns:a16="http://schemas.microsoft.com/office/drawing/2014/main" id="{00000000-0008-0000-1100-00003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46" name="Group 7021">
          <a:extLst>
            <a:ext uri="{FF2B5EF4-FFF2-40B4-BE49-F238E27FC236}">
              <a16:creationId xmlns:a16="http://schemas.microsoft.com/office/drawing/2014/main" id="{00000000-0008-0000-1100-000092D54D00}"/>
            </a:ext>
          </a:extLst>
        </xdr:cNvPr>
        <xdr:cNvGrpSpPr>
          <a:grpSpLocks/>
        </xdr:cNvGrpSpPr>
      </xdr:nvGrpSpPr>
      <xdr:grpSpPr bwMode="auto">
        <a:xfrm>
          <a:off x="4700588" y="10096500"/>
          <a:ext cx="266700" cy="0"/>
          <a:chOff x="466" y="3952"/>
          <a:chExt cx="28" cy="16"/>
        </a:xfrm>
      </xdr:grpSpPr>
      <xdr:sp macro="" textlink="">
        <xdr:nvSpPr>
          <xdr:cNvPr id="5101358" name="Line 7022">
            <a:extLst>
              <a:ext uri="{FF2B5EF4-FFF2-40B4-BE49-F238E27FC236}">
                <a16:creationId xmlns:a16="http://schemas.microsoft.com/office/drawing/2014/main" id="{00000000-0008-0000-1100-00002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59" name="Line 7023">
            <a:extLst>
              <a:ext uri="{FF2B5EF4-FFF2-40B4-BE49-F238E27FC236}">
                <a16:creationId xmlns:a16="http://schemas.microsoft.com/office/drawing/2014/main" id="{00000000-0008-0000-1100-00002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47" name="Group 7024">
          <a:extLst>
            <a:ext uri="{FF2B5EF4-FFF2-40B4-BE49-F238E27FC236}">
              <a16:creationId xmlns:a16="http://schemas.microsoft.com/office/drawing/2014/main" id="{00000000-0008-0000-1100-000093D54D00}"/>
            </a:ext>
          </a:extLst>
        </xdr:cNvPr>
        <xdr:cNvGrpSpPr>
          <a:grpSpLocks/>
        </xdr:cNvGrpSpPr>
      </xdr:nvGrpSpPr>
      <xdr:grpSpPr bwMode="auto">
        <a:xfrm>
          <a:off x="4700588" y="10096500"/>
          <a:ext cx="266700" cy="0"/>
          <a:chOff x="466" y="3952"/>
          <a:chExt cx="28" cy="16"/>
        </a:xfrm>
      </xdr:grpSpPr>
      <xdr:sp macro="" textlink="">
        <xdr:nvSpPr>
          <xdr:cNvPr id="5101356" name="Line 7025">
            <a:extLst>
              <a:ext uri="{FF2B5EF4-FFF2-40B4-BE49-F238E27FC236}">
                <a16:creationId xmlns:a16="http://schemas.microsoft.com/office/drawing/2014/main" id="{00000000-0008-0000-1100-00002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57" name="Line 7026">
            <a:extLst>
              <a:ext uri="{FF2B5EF4-FFF2-40B4-BE49-F238E27FC236}">
                <a16:creationId xmlns:a16="http://schemas.microsoft.com/office/drawing/2014/main" id="{00000000-0008-0000-1100-00002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48" name="Group 7027">
          <a:extLst>
            <a:ext uri="{FF2B5EF4-FFF2-40B4-BE49-F238E27FC236}">
              <a16:creationId xmlns:a16="http://schemas.microsoft.com/office/drawing/2014/main" id="{00000000-0008-0000-1100-000094D54D00}"/>
            </a:ext>
          </a:extLst>
        </xdr:cNvPr>
        <xdr:cNvGrpSpPr>
          <a:grpSpLocks/>
        </xdr:cNvGrpSpPr>
      </xdr:nvGrpSpPr>
      <xdr:grpSpPr bwMode="auto">
        <a:xfrm>
          <a:off x="4700588" y="10096500"/>
          <a:ext cx="266700" cy="0"/>
          <a:chOff x="466" y="3952"/>
          <a:chExt cx="28" cy="16"/>
        </a:xfrm>
      </xdr:grpSpPr>
      <xdr:sp macro="" textlink="">
        <xdr:nvSpPr>
          <xdr:cNvPr id="5101354" name="Line 7028">
            <a:extLst>
              <a:ext uri="{FF2B5EF4-FFF2-40B4-BE49-F238E27FC236}">
                <a16:creationId xmlns:a16="http://schemas.microsoft.com/office/drawing/2014/main" id="{00000000-0008-0000-1100-00002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55" name="Line 7029">
            <a:extLst>
              <a:ext uri="{FF2B5EF4-FFF2-40B4-BE49-F238E27FC236}">
                <a16:creationId xmlns:a16="http://schemas.microsoft.com/office/drawing/2014/main" id="{00000000-0008-0000-1100-00002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49" name="Group 7030">
          <a:extLst>
            <a:ext uri="{FF2B5EF4-FFF2-40B4-BE49-F238E27FC236}">
              <a16:creationId xmlns:a16="http://schemas.microsoft.com/office/drawing/2014/main" id="{00000000-0008-0000-1100-000095D54D00}"/>
            </a:ext>
          </a:extLst>
        </xdr:cNvPr>
        <xdr:cNvGrpSpPr>
          <a:grpSpLocks/>
        </xdr:cNvGrpSpPr>
      </xdr:nvGrpSpPr>
      <xdr:grpSpPr bwMode="auto">
        <a:xfrm>
          <a:off x="4700588" y="10096500"/>
          <a:ext cx="266700" cy="0"/>
          <a:chOff x="466" y="3952"/>
          <a:chExt cx="28" cy="16"/>
        </a:xfrm>
      </xdr:grpSpPr>
      <xdr:sp macro="" textlink="">
        <xdr:nvSpPr>
          <xdr:cNvPr id="5101352" name="Line 7031">
            <a:extLst>
              <a:ext uri="{FF2B5EF4-FFF2-40B4-BE49-F238E27FC236}">
                <a16:creationId xmlns:a16="http://schemas.microsoft.com/office/drawing/2014/main" id="{00000000-0008-0000-1100-00002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53" name="Line 7032">
            <a:extLst>
              <a:ext uri="{FF2B5EF4-FFF2-40B4-BE49-F238E27FC236}">
                <a16:creationId xmlns:a16="http://schemas.microsoft.com/office/drawing/2014/main" id="{00000000-0008-0000-1100-00002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50" name="Group 7033">
          <a:extLst>
            <a:ext uri="{FF2B5EF4-FFF2-40B4-BE49-F238E27FC236}">
              <a16:creationId xmlns:a16="http://schemas.microsoft.com/office/drawing/2014/main" id="{00000000-0008-0000-1100-000096D54D00}"/>
            </a:ext>
          </a:extLst>
        </xdr:cNvPr>
        <xdr:cNvGrpSpPr>
          <a:grpSpLocks/>
        </xdr:cNvGrpSpPr>
      </xdr:nvGrpSpPr>
      <xdr:grpSpPr bwMode="auto">
        <a:xfrm>
          <a:off x="4117181" y="10096500"/>
          <a:ext cx="228600" cy="0"/>
          <a:chOff x="466" y="3952"/>
          <a:chExt cx="28" cy="16"/>
        </a:xfrm>
      </xdr:grpSpPr>
      <xdr:sp macro="" textlink="">
        <xdr:nvSpPr>
          <xdr:cNvPr id="5101350" name="Line 7034">
            <a:extLst>
              <a:ext uri="{FF2B5EF4-FFF2-40B4-BE49-F238E27FC236}">
                <a16:creationId xmlns:a16="http://schemas.microsoft.com/office/drawing/2014/main" id="{00000000-0008-0000-1100-00002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51" name="Line 7035">
            <a:extLst>
              <a:ext uri="{FF2B5EF4-FFF2-40B4-BE49-F238E27FC236}">
                <a16:creationId xmlns:a16="http://schemas.microsoft.com/office/drawing/2014/main" id="{00000000-0008-0000-1100-00002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51" name="Group 7036">
          <a:extLst>
            <a:ext uri="{FF2B5EF4-FFF2-40B4-BE49-F238E27FC236}">
              <a16:creationId xmlns:a16="http://schemas.microsoft.com/office/drawing/2014/main" id="{00000000-0008-0000-1100-000097D54D00}"/>
            </a:ext>
          </a:extLst>
        </xdr:cNvPr>
        <xdr:cNvGrpSpPr>
          <a:grpSpLocks/>
        </xdr:cNvGrpSpPr>
      </xdr:nvGrpSpPr>
      <xdr:grpSpPr bwMode="auto">
        <a:xfrm>
          <a:off x="4117181" y="10096500"/>
          <a:ext cx="228600" cy="0"/>
          <a:chOff x="466" y="3952"/>
          <a:chExt cx="28" cy="16"/>
        </a:xfrm>
      </xdr:grpSpPr>
      <xdr:sp macro="" textlink="">
        <xdr:nvSpPr>
          <xdr:cNvPr id="5101348" name="Line 7037">
            <a:extLst>
              <a:ext uri="{FF2B5EF4-FFF2-40B4-BE49-F238E27FC236}">
                <a16:creationId xmlns:a16="http://schemas.microsoft.com/office/drawing/2014/main" id="{00000000-0008-0000-1100-00002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49" name="Line 7038">
            <a:extLst>
              <a:ext uri="{FF2B5EF4-FFF2-40B4-BE49-F238E27FC236}">
                <a16:creationId xmlns:a16="http://schemas.microsoft.com/office/drawing/2014/main" id="{00000000-0008-0000-1100-00002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52" name="Group 7039">
          <a:extLst>
            <a:ext uri="{FF2B5EF4-FFF2-40B4-BE49-F238E27FC236}">
              <a16:creationId xmlns:a16="http://schemas.microsoft.com/office/drawing/2014/main" id="{00000000-0008-0000-1100-000098D54D00}"/>
            </a:ext>
          </a:extLst>
        </xdr:cNvPr>
        <xdr:cNvGrpSpPr>
          <a:grpSpLocks/>
        </xdr:cNvGrpSpPr>
      </xdr:nvGrpSpPr>
      <xdr:grpSpPr bwMode="auto">
        <a:xfrm>
          <a:off x="4700588" y="10096500"/>
          <a:ext cx="266700" cy="0"/>
          <a:chOff x="466" y="3952"/>
          <a:chExt cx="28" cy="16"/>
        </a:xfrm>
      </xdr:grpSpPr>
      <xdr:sp macro="" textlink="">
        <xdr:nvSpPr>
          <xdr:cNvPr id="5101346" name="Line 7040">
            <a:extLst>
              <a:ext uri="{FF2B5EF4-FFF2-40B4-BE49-F238E27FC236}">
                <a16:creationId xmlns:a16="http://schemas.microsoft.com/office/drawing/2014/main" id="{00000000-0008-0000-1100-00002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47" name="Line 7041">
            <a:extLst>
              <a:ext uri="{FF2B5EF4-FFF2-40B4-BE49-F238E27FC236}">
                <a16:creationId xmlns:a16="http://schemas.microsoft.com/office/drawing/2014/main" id="{00000000-0008-0000-1100-00002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53" name="Group 7042">
          <a:extLst>
            <a:ext uri="{FF2B5EF4-FFF2-40B4-BE49-F238E27FC236}">
              <a16:creationId xmlns:a16="http://schemas.microsoft.com/office/drawing/2014/main" id="{00000000-0008-0000-1100-000099D54D00}"/>
            </a:ext>
          </a:extLst>
        </xdr:cNvPr>
        <xdr:cNvGrpSpPr>
          <a:grpSpLocks/>
        </xdr:cNvGrpSpPr>
      </xdr:nvGrpSpPr>
      <xdr:grpSpPr bwMode="auto">
        <a:xfrm>
          <a:off x="4700588" y="10096500"/>
          <a:ext cx="266700" cy="0"/>
          <a:chOff x="466" y="3952"/>
          <a:chExt cx="28" cy="16"/>
        </a:xfrm>
      </xdr:grpSpPr>
      <xdr:sp macro="" textlink="">
        <xdr:nvSpPr>
          <xdr:cNvPr id="5101344" name="Line 7043">
            <a:extLst>
              <a:ext uri="{FF2B5EF4-FFF2-40B4-BE49-F238E27FC236}">
                <a16:creationId xmlns:a16="http://schemas.microsoft.com/office/drawing/2014/main" id="{00000000-0008-0000-1100-00002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45" name="Line 7044">
            <a:extLst>
              <a:ext uri="{FF2B5EF4-FFF2-40B4-BE49-F238E27FC236}">
                <a16:creationId xmlns:a16="http://schemas.microsoft.com/office/drawing/2014/main" id="{00000000-0008-0000-1100-00002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54" name="Group 7045">
          <a:extLst>
            <a:ext uri="{FF2B5EF4-FFF2-40B4-BE49-F238E27FC236}">
              <a16:creationId xmlns:a16="http://schemas.microsoft.com/office/drawing/2014/main" id="{00000000-0008-0000-1100-00009AD54D00}"/>
            </a:ext>
          </a:extLst>
        </xdr:cNvPr>
        <xdr:cNvGrpSpPr>
          <a:grpSpLocks/>
        </xdr:cNvGrpSpPr>
      </xdr:nvGrpSpPr>
      <xdr:grpSpPr bwMode="auto">
        <a:xfrm>
          <a:off x="4117181" y="10096500"/>
          <a:ext cx="240507" cy="0"/>
          <a:chOff x="466" y="3952"/>
          <a:chExt cx="28" cy="16"/>
        </a:xfrm>
      </xdr:grpSpPr>
      <xdr:sp macro="" textlink="">
        <xdr:nvSpPr>
          <xdr:cNvPr id="5101342" name="Line 7046">
            <a:extLst>
              <a:ext uri="{FF2B5EF4-FFF2-40B4-BE49-F238E27FC236}">
                <a16:creationId xmlns:a16="http://schemas.microsoft.com/office/drawing/2014/main" id="{00000000-0008-0000-1100-00001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43" name="Line 7047">
            <a:extLst>
              <a:ext uri="{FF2B5EF4-FFF2-40B4-BE49-F238E27FC236}">
                <a16:creationId xmlns:a16="http://schemas.microsoft.com/office/drawing/2014/main" id="{00000000-0008-0000-1100-00001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5100955" name="Group 7048">
          <a:extLst>
            <a:ext uri="{FF2B5EF4-FFF2-40B4-BE49-F238E27FC236}">
              <a16:creationId xmlns:a16="http://schemas.microsoft.com/office/drawing/2014/main" id="{00000000-0008-0000-1100-00009BD54D00}"/>
            </a:ext>
          </a:extLst>
        </xdr:cNvPr>
        <xdr:cNvGrpSpPr>
          <a:grpSpLocks/>
        </xdr:cNvGrpSpPr>
      </xdr:nvGrpSpPr>
      <xdr:grpSpPr bwMode="auto">
        <a:xfrm>
          <a:off x="5486400" y="10096500"/>
          <a:ext cx="228600" cy="0"/>
          <a:chOff x="466" y="3952"/>
          <a:chExt cx="28" cy="16"/>
        </a:xfrm>
      </xdr:grpSpPr>
      <xdr:sp macro="" textlink="">
        <xdr:nvSpPr>
          <xdr:cNvPr id="5101340" name="Line 7049">
            <a:extLst>
              <a:ext uri="{FF2B5EF4-FFF2-40B4-BE49-F238E27FC236}">
                <a16:creationId xmlns:a16="http://schemas.microsoft.com/office/drawing/2014/main" id="{00000000-0008-0000-1100-00001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41" name="Line 7050">
            <a:extLst>
              <a:ext uri="{FF2B5EF4-FFF2-40B4-BE49-F238E27FC236}">
                <a16:creationId xmlns:a16="http://schemas.microsoft.com/office/drawing/2014/main" id="{00000000-0008-0000-1100-00001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56" name="Group 7051">
          <a:extLst>
            <a:ext uri="{FF2B5EF4-FFF2-40B4-BE49-F238E27FC236}">
              <a16:creationId xmlns:a16="http://schemas.microsoft.com/office/drawing/2014/main" id="{00000000-0008-0000-1100-00009CD54D00}"/>
            </a:ext>
          </a:extLst>
        </xdr:cNvPr>
        <xdr:cNvGrpSpPr>
          <a:grpSpLocks/>
        </xdr:cNvGrpSpPr>
      </xdr:nvGrpSpPr>
      <xdr:grpSpPr bwMode="auto">
        <a:xfrm>
          <a:off x="4700588" y="10096500"/>
          <a:ext cx="266700" cy="0"/>
          <a:chOff x="466" y="3952"/>
          <a:chExt cx="28" cy="16"/>
        </a:xfrm>
      </xdr:grpSpPr>
      <xdr:sp macro="" textlink="">
        <xdr:nvSpPr>
          <xdr:cNvPr id="5101338" name="Line 7052">
            <a:extLst>
              <a:ext uri="{FF2B5EF4-FFF2-40B4-BE49-F238E27FC236}">
                <a16:creationId xmlns:a16="http://schemas.microsoft.com/office/drawing/2014/main" id="{00000000-0008-0000-1100-00001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39" name="Line 7053">
            <a:extLst>
              <a:ext uri="{FF2B5EF4-FFF2-40B4-BE49-F238E27FC236}">
                <a16:creationId xmlns:a16="http://schemas.microsoft.com/office/drawing/2014/main" id="{00000000-0008-0000-1100-00001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57" name="Group 7054">
          <a:extLst>
            <a:ext uri="{FF2B5EF4-FFF2-40B4-BE49-F238E27FC236}">
              <a16:creationId xmlns:a16="http://schemas.microsoft.com/office/drawing/2014/main" id="{00000000-0008-0000-1100-00009DD54D00}"/>
            </a:ext>
          </a:extLst>
        </xdr:cNvPr>
        <xdr:cNvGrpSpPr>
          <a:grpSpLocks/>
        </xdr:cNvGrpSpPr>
      </xdr:nvGrpSpPr>
      <xdr:grpSpPr bwMode="auto">
        <a:xfrm>
          <a:off x="4700588" y="10096500"/>
          <a:ext cx="266700" cy="0"/>
          <a:chOff x="466" y="3952"/>
          <a:chExt cx="28" cy="16"/>
        </a:xfrm>
      </xdr:grpSpPr>
      <xdr:sp macro="" textlink="">
        <xdr:nvSpPr>
          <xdr:cNvPr id="5101336" name="Line 7055">
            <a:extLst>
              <a:ext uri="{FF2B5EF4-FFF2-40B4-BE49-F238E27FC236}">
                <a16:creationId xmlns:a16="http://schemas.microsoft.com/office/drawing/2014/main" id="{00000000-0008-0000-1100-00001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37" name="Line 7056">
            <a:extLst>
              <a:ext uri="{FF2B5EF4-FFF2-40B4-BE49-F238E27FC236}">
                <a16:creationId xmlns:a16="http://schemas.microsoft.com/office/drawing/2014/main" id="{00000000-0008-0000-1100-00001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58" name="Group 7057">
          <a:extLst>
            <a:ext uri="{FF2B5EF4-FFF2-40B4-BE49-F238E27FC236}">
              <a16:creationId xmlns:a16="http://schemas.microsoft.com/office/drawing/2014/main" id="{00000000-0008-0000-1100-00009ED54D00}"/>
            </a:ext>
          </a:extLst>
        </xdr:cNvPr>
        <xdr:cNvGrpSpPr>
          <a:grpSpLocks/>
        </xdr:cNvGrpSpPr>
      </xdr:nvGrpSpPr>
      <xdr:grpSpPr bwMode="auto">
        <a:xfrm>
          <a:off x="4700588" y="10096500"/>
          <a:ext cx="266700" cy="0"/>
          <a:chOff x="466" y="3952"/>
          <a:chExt cx="28" cy="16"/>
        </a:xfrm>
      </xdr:grpSpPr>
      <xdr:sp macro="" textlink="">
        <xdr:nvSpPr>
          <xdr:cNvPr id="5101334" name="Line 7058">
            <a:extLst>
              <a:ext uri="{FF2B5EF4-FFF2-40B4-BE49-F238E27FC236}">
                <a16:creationId xmlns:a16="http://schemas.microsoft.com/office/drawing/2014/main" id="{00000000-0008-0000-1100-00001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35" name="Line 7059">
            <a:extLst>
              <a:ext uri="{FF2B5EF4-FFF2-40B4-BE49-F238E27FC236}">
                <a16:creationId xmlns:a16="http://schemas.microsoft.com/office/drawing/2014/main" id="{00000000-0008-0000-1100-00001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59" name="Group 7060">
          <a:extLst>
            <a:ext uri="{FF2B5EF4-FFF2-40B4-BE49-F238E27FC236}">
              <a16:creationId xmlns:a16="http://schemas.microsoft.com/office/drawing/2014/main" id="{00000000-0008-0000-1100-00009FD54D00}"/>
            </a:ext>
          </a:extLst>
        </xdr:cNvPr>
        <xdr:cNvGrpSpPr>
          <a:grpSpLocks/>
        </xdr:cNvGrpSpPr>
      </xdr:nvGrpSpPr>
      <xdr:grpSpPr bwMode="auto">
        <a:xfrm>
          <a:off x="4700588" y="10096500"/>
          <a:ext cx="266700" cy="0"/>
          <a:chOff x="466" y="3952"/>
          <a:chExt cx="28" cy="16"/>
        </a:xfrm>
      </xdr:grpSpPr>
      <xdr:sp macro="" textlink="">
        <xdr:nvSpPr>
          <xdr:cNvPr id="5101332" name="Line 7061">
            <a:extLst>
              <a:ext uri="{FF2B5EF4-FFF2-40B4-BE49-F238E27FC236}">
                <a16:creationId xmlns:a16="http://schemas.microsoft.com/office/drawing/2014/main" id="{00000000-0008-0000-1100-00001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33" name="Line 7062">
            <a:extLst>
              <a:ext uri="{FF2B5EF4-FFF2-40B4-BE49-F238E27FC236}">
                <a16:creationId xmlns:a16="http://schemas.microsoft.com/office/drawing/2014/main" id="{00000000-0008-0000-1100-00001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5100960" name="Group 7063">
          <a:extLst>
            <a:ext uri="{FF2B5EF4-FFF2-40B4-BE49-F238E27FC236}">
              <a16:creationId xmlns:a16="http://schemas.microsoft.com/office/drawing/2014/main" id="{00000000-0008-0000-1100-0000A0D54D00}"/>
            </a:ext>
          </a:extLst>
        </xdr:cNvPr>
        <xdr:cNvGrpSpPr>
          <a:grpSpLocks/>
        </xdr:cNvGrpSpPr>
      </xdr:nvGrpSpPr>
      <xdr:grpSpPr bwMode="auto">
        <a:xfrm>
          <a:off x="4576763" y="10096500"/>
          <a:ext cx="228600" cy="0"/>
          <a:chOff x="466" y="3952"/>
          <a:chExt cx="28" cy="16"/>
        </a:xfrm>
      </xdr:grpSpPr>
      <xdr:sp macro="" textlink="">
        <xdr:nvSpPr>
          <xdr:cNvPr id="5101330" name="Line 7064">
            <a:extLst>
              <a:ext uri="{FF2B5EF4-FFF2-40B4-BE49-F238E27FC236}">
                <a16:creationId xmlns:a16="http://schemas.microsoft.com/office/drawing/2014/main" id="{00000000-0008-0000-1100-00001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31" name="Line 7065">
            <a:extLst>
              <a:ext uri="{FF2B5EF4-FFF2-40B4-BE49-F238E27FC236}">
                <a16:creationId xmlns:a16="http://schemas.microsoft.com/office/drawing/2014/main" id="{00000000-0008-0000-1100-00001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61" name="Group 7066">
          <a:extLst>
            <a:ext uri="{FF2B5EF4-FFF2-40B4-BE49-F238E27FC236}">
              <a16:creationId xmlns:a16="http://schemas.microsoft.com/office/drawing/2014/main" id="{00000000-0008-0000-1100-0000A1D54D00}"/>
            </a:ext>
          </a:extLst>
        </xdr:cNvPr>
        <xdr:cNvGrpSpPr>
          <a:grpSpLocks/>
        </xdr:cNvGrpSpPr>
      </xdr:nvGrpSpPr>
      <xdr:grpSpPr bwMode="auto">
        <a:xfrm>
          <a:off x="4117181" y="10096500"/>
          <a:ext cx="240507" cy="0"/>
          <a:chOff x="466" y="3952"/>
          <a:chExt cx="28" cy="16"/>
        </a:xfrm>
      </xdr:grpSpPr>
      <xdr:sp macro="" textlink="">
        <xdr:nvSpPr>
          <xdr:cNvPr id="5101328" name="Line 7067">
            <a:extLst>
              <a:ext uri="{FF2B5EF4-FFF2-40B4-BE49-F238E27FC236}">
                <a16:creationId xmlns:a16="http://schemas.microsoft.com/office/drawing/2014/main" id="{00000000-0008-0000-1100-00001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29" name="Line 7068">
            <a:extLst>
              <a:ext uri="{FF2B5EF4-FFF2-40B4-BE49-F238E27FC236}">
                <a16:creationId xmlns:a16="http://schemas.microsoft.com/office/drawing/2014/main" id="{00000000-0008-0000-1100-00001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62" name="Group 7069">
          <a:extLst>
            <a:ext uri="{FF2B5EF4-FFF2-40B4-BE49-F238E27FC236}">
              <a16:creationId xmlns:a16="http://schemas.microsoft.com/office/drawing/2014/main" id="{00000000-0008-0000-1100-0000A2D54D00}"/>
            </a:ext>
          </a:extLst>
        </xdr:cNvPr>
        <xdr:cNvGrpSpPr>
          <a:grpSpLocks/>
        </xdr:cNvGrpSpPr>
      </xdr:nvGrpSpPr>
      <xdr:grpSpPr bwMode="auto">
        <a:xfrm>
          <a:off x="4700588" y="10096500"/>
          <a:ext cx="266700" cy="0"/>
          <a:chOff x="466" y="3952"/>
          <a:chExt cx="28" cy="16"/>
        </a:xfrm>
      </xdr:grpSpPr>
      <xdr:sp macro="" textlink="">
        <xdr:nvSpPr>
          <xdr:cNvPr id="5101326" name="Line 7070">
            <a:extLst>
              <a:ext uri="{FF2B5EF4-FFF2-40B4-BE49-F238E27FC236}">
                <a16:creationId xmlns:a16="http://schemas.microsoft.com/office/drawing/2014/main" id="{00000000-0008-0000-1100-00000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27" name="Line 7071">
            <a:extLst>
              <a:ext uri="{FF2B5EF4-FFF2-40B4-BE49-F238E27FC236}">
                <a16:creationId xmlns:a16="http://schemas.microsoft.com/office/drawing/2014/main" id="{00000000-0008-0000-1100-00000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63" name="Group 7072">
          <a:extLst>
            <a:ext uri="{FF2B5EF4-FFF2-40B4-BE49-F238E27FC236}">
              <a16:creationId xmlns:a16="http://schemas.microsoft.com/office/drawing/2014/main" id="{00000000-0008-0000-1100-0000A3D54D00}"/>
            </a:ext>
          </a:extLst>
        </xdr:cNvPr>
        <xdr:cNvGrpSpPr>
          <a:grpSpLocks/>
        </xdr:cNvGrpSpPr>
      </xdr:nvGrpSpPr>
      <xdr:grpSpPr bwMode="auto">
        <a:xfrm>
          <a:off x="4117181" y="10096500"/>
          <a:ext cx="240507" cy="0"/>
          <a:chOff x="466" y="3952"/>
          <a:chExt cx="28" cy="16"/>
        </a:xfrm>
      </xdr:grpSpPr>
      <xdr:sp macro="" textlink="">
        <xdr:nvSpPr>
          <xdr:cNvPr id="5101324" name="Line 7073">
            <a:extLst>
              <a:ext uri="{FF2B5EF4-FFF2-40B4-BE49-F238E27FC236}">
                <a16:creationId xmlns:a16="http://schemas.microsoft.com/office/drawing/2014/main" id="{00000000-0008-0000-1100-00000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25" name="Line 7074">
            <a:extLst>
              <a:ext uri="{FF2B5EF4-FFF2-40B4-BE49-F238E27FC236}">
                <a16:creationId xmlns:a16="http://schemas.microsoft.com/office/drawing/2014/main" id="{00000000-0008-0000-1100-00000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64" name="Group 7075">
          <a:extLst>
            <a:ext uri="{FF2B5EF4-FFF2-40B4-BE49-F238E27FC236}">
              <a16:creationId xmlns:a16="http://schemas.microsoft.com/office/drawing/2014/main" id="{00000000-0008-0000-1100-0000A4D54D00}"/>
            </a:ext>
          </a:extLst>
        </xdr:cNvPr>
        <xdr:cNvGrpSpPr>
          <a:grpSpLocks/>
        </xdr:cNvGrpSpPr>
      </xdr:nvGrpSpPr>
      <xdr:grpSpPr bwMode="auto">
        <a:xfrm>
          <a:off x="4700588" y="10096500"/>
          <a:ext cx="266700" cy="0"/>
          <a:chOff x="466" y="3952"/>
          <a:chExt cx="28" cy="16"/>
        </a:xfrm>
      </xdr:grpSpPr>
      <xdr:sp macro="" textlink="">
        <xdr:nvSpPr>
          <xdr:cNvPr id="5101322" name="Line 7076">
            <a:extLst>
              <a:ext uri="{FF2B5EF4-FFF2-40B4-BE49-F238E27FC236}">
                <a16:creationId xmlns:a16="http://schemas.microsoft.com/office/drawing/2014/main" id="{00000000-0008-0000-1100-00000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23" name="Line 7077">
            <a:extLst>
              <a:ext uri="{FF2B5EF4-FFF2-40B4-BE49-F238E27FC236}">
                <a16:creationId xmlns:a16="http://schemas.microsoft.com/office/drawing/2014/main" id="{00000000-0008-0000-1100-00000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65" name="Group 7078">
          <a:extLst>
            <a:ext uri="{FF2B5EF4-FFF2-40B4-BE49-F238E27FC236}">
              <a16:creationId xmlns:a16="http://schemas.microsoft.com/office/drawing/2014/main" id="{00000000-0008-0000-1100-0000A5D54D00}"/>
            </a:ext>
          </a:extLst>
        </xdr:cNvPr>
        <xdr:cNvGrpSpPr>
          <a:grpSpLocks/>
        </xdr:cNvGrpSpPr>
      </xdr:nvGrpSpPr>
      <xdr:grpSpPr bwMode="auto">
        <a:xfrm>
          <a:off x="4117181" y="10096500"/>
          <a:ext cx="240507" cy="0"/>
          <a:chOff x="466" y="3952"/>
          <a:chExt cx="28" cy="16"/>
        </a:xfrm>
      </xdr:grpSpPr>
      <xdr:sp macro="" textlink="">
        <xdr:nvSpPr>
          <xdr:cNvPr id="5101320" name="Line 7079">
            <a:extLst>
              <a:ext uri="{FF2B5EF4-FFF2-40B4-BE49-F238E27FC236}">
                <a16:creationId xmlns:a16="http://schemas.microsoft.com/office/drawing/2014/main" id="{00000000-0008-0000-1100-00000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21" name="Line 7080">
            <a:extLst>
              <a:ext uri="{FF2B5EF4-FFF2-40B4-BE49-F238E27FC236}">
                <a16:creationId xmlns:a16="http://schemas.microsoft.com/office/drawing/2014/main" id="{00000000-0008-0000-1100-00000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66" name="Group 7081">
          <a:extLst>
            <a:ext uri="{FF2B5EF4-FFF2-40B4-BE49-F238E27FC236}">
              <a16:creationId xmlns:a16="http://schemas.microsoft.com/office/drawing/2014/main" id="{00000000-0008-0000-1100-0000A6D54D00}"/>
            </a:ext>
          </a:extLst>
        </xdr:cNvPr>
        <xdr:cNvGrpSpPr>
          <a:grpSpLocks/>
        </xdr:cNvGrpSpPr>
      </xdr:nvGrpSpPr>
      <xdr:grpSpPr bwMode="auto">
        <a:xfrm>
          <a:off x="4700588" y="10096500"/>
          <a:ext cx="266700" cy="0"/>
          <a:chOff x="466" y="3952"/>
          <a:chExt cx="28" cy="16"/>
        </a:xfrm>
      </xdr:grpSpPr>
      <xdr:sp macro="" textlink="">
        <xdr:nvSpPr>
          <xdr:cNvPr id="5101318" name="Line 7082">
            <a:extLst>
              <a:ext uri="{FF2B5EF4-FFF2-40B4-BE49-F238E27FC236}">
                <a16:creationId xmlns:a16="http://schemas.microsoft.com/office/drawing/2014/main" id="{00000000-0008-0000-1100-00000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19" name="Line 7083">
            <a:extLst>
              <a:ext uri="{FF2B5EF4-FFF2-40B4-BE49-F238E27FC236}">
                <a16:creationId xmlns:a16="http://schemas.microsoft.com/office/drawing/2014/main" id="{00000000-0008-0000-1100-00000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67" name="Group 7084">
          <a:extLst>
            <a:ext uri="{FF2B5EF4-FFF2-40B4-BE49-F238E27FC236}">
              <a16:creationId xmlns:a16="http://schemas.microsoft.com/office/drawing/2014/main" id="{00000000-0008-0000-1100-0000A7D54D00}"/>
            </a:ext>
          </a:extLst>
        </xdr:cNvPr>
        <xdr:cNvGrpSpPr>
          <a:grpSpLocks/>
        </xdr:cNvGrpSpPr>
      </xdr:nvGrpSpPr>
      <xdr:grpSpPr bwMode="auto">
        <a:xfrm>
          <a:off x="4117181" y="10096500"/>
          <a:ext cx="240507" cy="0"/>
          <a:chOff x="466" y="3952"/>
          <a:chExt cx="28" cy="16"/>
        </a:xfrm>
      </xdr:grpSpPr>
      <xdr:sp macro="" textlink="">
        <xdr:nvSpPr>
          <xdr:cNvPr id="5101316" name="Line 7085">
            <a:extLst>
              <a:ext uri="{FF2B5EF4-FFF2-40B4-BE49-F238E27FC236}">
                <a16:creationId xmlns:a16="http://schemas.microsoft.com/office/drawing/2014/main" id="{00000000-0008-0000-1100-00000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17" name="Line 7086">
            <a:extLst>
              <a:ext uri="{FF2B5EF4-FFF2-40B4-BE49-F238E27FC236}">
                <a16:creationId xmlns:a16="http://schemas.microsoft.com/office/drawing/2014/main" id="{00000000-0008-0000-1100-00000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68" name="Group 7087">
          <a:extLst>
            <a:ext uri="{FF2B5EF4-FFF2-40B4-BE49-F238E27FC236}">
              <a16:creationId xmlns:a16="http://schemas.microsoft.com/office/drawing/2014/main" id="{00000000-0008-0000-1100-0000A8D54D00}"/>
            </a:ext>
          </a:extLst>
        </xdr:cNvPr>
        <xdr:cNvGrpSpPr>
          <a:grpSpLocks/>
        </xdr:cNvGrpSpPr>
      </xdr:nvGrpSpPr>
      <xdr:grpSpPr bwMode="auto">
        <a:xfrm>
          <a:off x="4117181" y="10096500"/>
          <a:ext cx="240507" cy="0"/>
          <a:chOff x="466" y="3952"/>
          <a:chExt cx="28" cy="16"/>
        </a:xfrm>
      </xdr:grpSpPr>
      <xdr:sp macro="" textlink="">
        <xdr:nvSpPr>
          <xdr:cNvPr id="5101314" name="Line 7088">
            <a:extLst>
              <a:ext uri="{FF2B5EF4-FFF2-40B4-BE49-F238E27FC236}">
                <a16:creationId xmlns:a16="http://schemas.microsoft.com/office/drawing/2014/main" id="{00000000-0008-0000-1100-00000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15" name="Line 7089">
            <a:extLst>
              <a:ext uri="{FF2B5EF4-FFF2-40B4-BE49-F238E27FC236}">
                <a16:creationId xmlns:a16="http://schemas.microsoft.com/office/drawing/2014/main" id="{00000000-0008-0000-1100-00000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69" name="Group 7090">
          <a:extLst>
            <a:ext uri="{FF2B5EF4-FFF2-40B4-BE49-F238E27FC236}">
              <a16:creationId xmlns:a16="http://schemas.microsoft.com/office/drawing/2014/main" id="{00000000-0008-0000-1100-0000A9D54D00}"/>
            </a:ext>
          </a:extLst>
        </xdr:cNvPr>
        <xdr:cNvGrpSpPr>
          <a:grpSpLocks/>
        </xdr:cNvGrpSpPr>
      </xdr:nvGrpSpPr>
      <xdr:grpSpPr bwMode="auto">
        <a:xfrm>
          <a:off x="4117181" y="10096500"/>
          <a:ext cx="240507" cy="0"/>
          <a:chOff x="466" y="3952"/>
          <a:chExt cx="28" cy="16"/>
        </a:xfrm>
      </xdr:grpSpPr>
      <xdr:sp macro="" textlink="">
        <xdr:nvSpPr>
          <xdr:cNvPr id="5101312" name="Line 7091">
            <a:extLst>
              <a:ext uri="{FF2B5EF4-FFF2-40B4-BE49-F238E27FC236}">
                <a16:creationId xmlns:a16="http://schemas.microsoft.com/office/drawing/2014/main" id="{00000000-0008-0000-1100-00000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13" name="Line 7092">
            <a:extLst>
              <a:ext uri="{FF2B5EF4-FFF2-40B4-BE49-F238E27FC236}">
                <a16:creationId xmlns:a16="http://schemas.microsoft.com/office/drawing/2014/main" id="{00000000-0008-0000-1100-00000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70" name="Group 7093">
          <a:extLst>
            <a:ext uri="{FF2B5EF4-FFF2-40B4-BE49-F238E27FC236}">
              <a16:creationId xmlns:a16="http://schemas.microsoft.com/office/drawing/2014/main" id="{00000000-0008-0000-1100-0000AAD54D00}"/>
            </a:ext>
          </a:extLst>
        </xdr:cNvPr>
        <xdr:cNvGrpSpPr>
          <a:grpSpLocks/>
        </xdr:cNvGrpSpPr>
      </xdr:nvGrpSpPr>
      <xdr:grpSpPr bwMode="auto">
        <a:xfrm>
          <a:off x="4117181" y="10096500"/>
          <a:ext cx="240507" cy="0"/>
          <a:chOff x="466" y="3952"/>
          <a:chExt cx="28" cy="16"/>
        </a:xfrm>
      </xdr:grpSpPr>
      <xdr:sp macro="" textlink="">
        <xdr:nvSpPr>
          <xdr:cNvPr id="5101310" name="Line 7094">
            <a:extLst>
              <a:ext uri="{FF2B5EF4-FFF2-40B4-BE49-F238E27FC236}">
                <a16:creationId xmlns:a16="http://schemas.microsoft.com/office/drawing/2014/main" id="{00000000-0008-0000-1100-0000F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11" name="Line 7095">
            <a:extLst>
              <a:ext uri="{FF2B5EF4-FFF2-40B4-BE49-F238E27FC236}">
                <a16:creationId xmlns:a16="http://schemas.microsoft.com/office/drawing/2014/main" id="{00000000-0008-0000-1100-0000F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971" name="Group 7096">
          <a:extLst>
            <a:ext uri="{FF2B5EF4-FFF2-40B4-BE49-F238E27FC236}">
              <a16:creationId xmlns:a16="http://schemas.microsoft.com/office/drawing/2014/main" id="{00000000-0008-0000-1100-0000ABD54D00}"/>
            </a:ext>
          </a:extLst>
        </xdr:cNvPr>
        <xdr:cNvGrpSpPr>
          <a:grpSpLocks/>
        </xdr:cNvGrpSpPr>
      </xdr:nvGrpSpPr>
      <xdr:grpSpPr bwMode="auto">
        <a:xfrm>
          <a:off x="5143500" y="10096500"/>
          <a:ext cx="0" cy="0"/>
          <a:chOff x="466" y="3952"/>
          <a:chExt cx="28" cy="16"/>
        </a:xfrm>
      </xdr:grpSpPr>
      <xdr:sp macro="" textlink="">
        <xdr:nvSpPr>
          <xdr:cNvPr id="5101308" name="Line 7097">
            <a:extLst>
              <a:ext uri="{FF2B5EF4-FFF2-40B4-BE49-F238E27FC236}">
                <a16:creationId xmlns:a16="http://schemas.microsoft.com/office/drawing/2014/main" id="{00000000-0008-0000-1100-0000F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09" name="Line 7098">
            <a:extLst>
              <a:ext uri="{FF2B5EF4-FFF2-40B4-BE49-F238E27FC236}">
                <a16:creationId xmlns:a16="http://schemas.microsoft.com/office/drawing/2014/main" id="{00000000-0008-0000-1100-0000F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972" name="Group 7099">
          <a:extLst>
            <a:ext uri="{FF2B5EF4-FFF2-40B4-BE49-F238E27FC236}">
              <a16:creationId xmlns:a16="http://schemas.microsoft.com/office/drawing/2014/main" id="{00000000-0008-0000-1100-0000ACD54D00}"/>
            </a:ext>
          </a:extLst>
        </xdr:cNvPr>
        <xdr:cNvGrpSpPr>
          <a:grpSpLocks/>
        </xdr:cNvGrpSpPr>
      </xdr:nvGrpSpPr>
      <xdr:grpSpPr bwMode="auto">
        <a:xfrm>
          <a:off x="5143500" y="10096500"/>
          <a:ext cx="0" cy="0"/>
          <a:chOff x="466" y="3952"/>
          <a:chExt cx="28" cy="16"/>
        </a:xfrm>
      </xdr:grpSpPr>
      <xdr:sp macro="" textlink="">
        <xdr:nvSpPr>
          <xdr:cNvPr id="5101306" name="Line 7100">
            <a:extLst>
              <a:ext uri="{FF2B5EF4-FFF2-40B4-BE49-F238E27FC236}">
                <a16:creationId xmlns:a16="http://schemas.microsoft.com/office/drawing/2014/main" id="{00000000-0008-0000-1100-0000F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07" name="Line 7101">
            <a:extLst>
              <a:ext uri="{FF2B5EF4-FFF2-40B4-BE49-F238E27FC236}">
                <a16:creationId xmlns:a16="http://schemas.microsoft.com/office/drawing/2014/main" id="{00000000-0008-0000-1100-0000F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973" name="Group 7102">
          <a:extLst>
            <a:ext uri="{FF2B5EF4-FFF2-40B4-BE49-F238E27FC236}">
              <a16:creationId xmlns:a16="http://schemas.microsoft.com/office/drawing/2014/main" id="{00000000-0008-0000-1100-0000ADD54D00}"/>
            </a:ext>
          </a:extLst>
        </xdr:cNvPr>
        <xdr:cNvGrpSpPr>
          <a:grpSpLocks/>
        </xdr:cNvGrpSpPr>
      </xdr:nvGrpSpPr>
      <xdr:grpSpPr bwMode="auto">
        <a:xfrm>
          <a:off x="5143500" y="10096500"/>
          <a:ext cx="0" cy="0"/>
          <a:chOff x="466" y="3952"/>
          <a:chExt cx="28" cy="16"/>
        </a:xfrm>
      </xdr:grpSpPr>
      <xdr:sp macro="" textlink="">
        <xdr:nvSpPr>
          <xdr:cNvPr id="5101304" name="Line 7103">
            <a:extLst>
              <a:ext uri="{FF2B5EF4-FFF2-40B4-BE49-F238E27FC236}">
                <a16:creationId xmlns:a16="http://schemas.microsoft.com/office/drawing/2014/main" id="{00000000-0008-0000-1100-0000F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05" name="Line 7104">
            <a:extLst>
              <a:ext uri="{FF2B5EF4-FFF2-40B4-BE49-F238E27FC236}">
                <a16:creationId xmlns:a16="http://schemas.microsoft.com/office/drawing/2014/main" id="{00000000-0008-0000-1100-0000F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974" name="Group 7105">
          <a:extLst>
            <a:ext uri="{FF2B5EF4-FFF2-40B4-BE49-F238E27FC236}">
              <a16:creationId xmlns:a16="http://schemas.microsoft.com/office/drawing/2014/main" id="{00000000-0008-0000-1100-0000AED54D00}"/>
            </a:ext>
          </a:extLst>
        </xdr:cNvPr>
        <xdr:cNvGrpSpPr>
          <a:grpSpLocks/>
        </xdr:cNvGrpSpPr>
      </xdr:nvGrpSpPr>
      <xdr:grpSpPr bwMode="auto">
        <a:xfrm>
          <a:off x="5143500" y="10096500"/>
          <a:ext cx="0" cy="0"/>
          <a:chOff x="466" y="3952"/>
          <a:chExt cx="28" cy="16"/>
        </a:xfrm>
      </xdr:grpSpPr>
      <xdr:sp macro="" textlink="">
        <xdr:nvSpPr>
          <xdr:cNvPr id="5101302" name="Line 7106">
            <a:extLst>
              <a:ext uri="{FF2B5EF4-FFF2-40B4-BE49-F238E27FC236}">
                <a16:creationId xmlns:a16="http://schemas.microsoft.com/office/drawing/2014/main" id="{00000000-0008-0000-1100-0000F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03" name="Line 7107">
            <a:extLst>
              <a:ext uri="{FF2B5EF4-FFF2-40B4-BE49-F238E27FC236}">
                <a16:creationId xmlns:a16="http://schemas.microsoft.com/office/drawing/2014/main" id="{00000000-0008-0000-1100-0000F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276225</xdr:colOff>
      <xdr:row>32</xdr:row>
      <xdr:rowOff>0</xdr:rowOff>
    </xdr:from>
    <xdr:to>
      <xdr:col>2</xdr:col>
      <xdr:colOff>542925</xdr:colOff>
      <xdr:row>32</xdr:row>
      <xdr:rowOff>0</xdr:rowOff>
    </xdr:to>
    <xdr:grpSp>
      <xdr:nvGrpSpPr>
        <xdr:cNvPr id="5100975" name="Group 7108">
          <a:extLst>
            <a:ext uri="{FF2B5EF4-FFF2-40B4-BE49-F238E27FC236}">
              <a16:creationId xmlns:a16="http://schemas.microsoft.com/office/drawing/2014/main" id="{00000000-0008-0000-1100-0000AFD54D00}"/>
            </a:ext>
          </a:extLst>
        </xdr:cNvPr>
        <xdr:cNvGrpSpPr>
          <a:grpSpLocks/>
        </xdr:cNvGrpSpPr>
      </xdr:nvGrpSpPr>
      <xdr:grpSpPr bwMode="auto">
        <a:xfrm>
          <a:off x="4050506" y="10096500"/>
          <a:ext cx="266700" cy="0"/>
          <a:chOff x="466" y="3952"/>
          <a:chExt cx="28" cy="16"/>
        </a:xfrm>
      </xdr:grpSpPr>
      <xdr:sp macro="" textlink="">
        <xdr:nvSpPr>
          <xdr:cNvPr id="5101300" name="Line 7109">
            <a:extLst>
              <a:ext uri="{FF2B5EF4-FFF2-40B4-BE49-F238E27FC236}">
                <a16:creationId xmlns:a16="http://schemas.microsoft.com/office/drawing/2014/main" id="{00000000-0008-0000-1100-0000F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01" name="Line 7110">
            <a:extLst>
              <a:ext uri="{FF2B5EF4-FFF2-40B4-BE49-F238E27FC236}">
                <a16:creationId xmlns:a16="http://schemas.microsoft.com/office/drawing/2014/main" id="{00000000-0008-0000-1100-0000F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257175</xdr:colOff>
      <xdr:row>32</xdr:row>
      <xdr:rowOff>0</xdr:rowOff>
    </xdr:from>
    <xdr:to>
      <xdr:col>2</xdr:col>
      <xdr:colOff>523875</xdr:colOff>
      <xdr:row>32</xdr:row>
      <xdr:rowOff>0</xdr:rowOff>
    </xdr:to>
    <xdr:grpSp>
      <xdr:nvGrpSpPr>
        <xdr:cNvPr id="5100976" name="Group 7111">
          <a:extLst>
            <a:ext uri="{FF2B5EF4-FFF2-40B4-BE49-F238E27FC236}">
              <a16:creationId xmlns:a16="http://schemas.microsoft.com/office/drawing/2014/main" id="{00000000-0008-0000-1100-0000B0D54D00}"/>
            </a:ext>
          </a:extLst>
        </xdr:cNvPr>
        <xdr:cNvGrpSpPr>
          <a:grpSpLocks/>
        </xdr:cNvGrpSpPr>
      </xdr:nvGrpSpPr>
      <xdr:grpSpPr bwMode="auto">
        <a:xfrm>
          <a:off x="4031456" y="10096500"/>
          <a:ext cx="266700" cy="0"/>
          <a:chOff x="466" y="3952"/>
          <a:chExt cx="28" cy="16"/>
        </a:xfrm>
      </xdr:grpSpPr>
      <xdr:sp macro="" textlink="">
        <xdr:nvSpPr>
          <xdr:cNvPr id="5101298" name="Line 7112">
            <a:extLst>
              <a:ext uri="{FF2B5EF4-FFF2-40B4-BE49-F238E27FC236}">
                <a16:creationId xmlns:a16="http://schemas.microsoft.com/office/drawing/2014/main" id="{00000000-0008-0000-1100-0000F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99" name="Line 7113">
            <a:extLst>
              <a:ext uri="{FF2B5EF4-FFF2-40B4-BE49-F238E27FC236}">
                <a16:creationId xmlns:a16="http://schemas.microsoft.com/office/drawing/2014/main" id="{00000000-0008-0000-1100-0000F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5100977" name="Group 7114">
          <a:extLst>
            <a:ext uri="{FF2B5EF4-FFF2-40B4-BE49-F238E27FC236}">
              <a16:creationId xmlns:a16="http://schemas.microsoft.com/office/drawing/2014/main" id="{00000000-0008-0000-1100-0000B1D54D00}"/>
            </a:ext>
          </a:extLst>
        </xdr:cNvPr>
        <xdr:cNvGrpSpPr>
          <a:grpSpLocks/>
        </xdr:cNvGrpSpPr>
      </xdr:nvGrpSpPr>
      <xdr:grpSpPr bwMode="auto">
        <a:xfrm>
          <a:off x="4060031" y="10096500"/>
          <a:ext cx="266700" cy="0"/>
          <a:chOff x="466" y="3952"/>
          <a:chExt cx="28" cy="16"/>
        </a:xfrm>
      </xdr:grpSpPr>
      <xdr:sp macro="" textlink="">
        <xdr:nvSpPr>
          <xdr:cNvPr id="5101296" name="Line 7115">
            <a:extLst>
              <a:ext uri="{FF2B5EF4-FFF2-40B4-BE49-F238E27FC236}">
                <a16:creationId xmlns:a16="http://schemas.microsoft.com/office/drawing/2014/main" id="{00000000-0008-0000-1100-0000F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97" name="Line 7116">
            <a:extLst>
              <a:ext uri="{FF2B5EF4-FFF2-40B4-BE49-F238E27FC236}">
                <a16:creationId xmlns:a16="http://schemas.microsoft.com/office/drawing/2014/main" id="{00000000-0008-0000-1100-0000F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276225</xdr:colOff>
      <xdr:row>32</xdr:row>
      <xdr:rowOff>0</xdr:rowOff>
    </xdr:from>
    <xdr:to>
      <xdr:col>3</xdr:col>
      <xdr:colOff>542925</xdr:colOff>
      <xdr:row>32</xdr:row>
      <xdr:rowOff>0</xdr:rowOff>
    </xdr:to>
    <xdr:grpSp>
      <xdr:nvGrpSpPr>
        <xdr:cNvPr id="5100978" name="Group 7117">
          <a:extLst>
            <a:ext uri="{FF2B5EF4-FFF2-40B4-BE49-F238E27FC236}">
              <a16:creationId xmlns:a16="http://schemas.microsoft.com/office/drawing/2014/main" id="{00000000-0008-0000-1100-0000B2D54D00}"/>
            </a:ext>
          </a:extLst>
        </xdr:cNvPr>
        <xdr:cNvGrpSpPr>
          <a:grpSpLocks/>
        </xdr:cNvGrpSpPr>
      </xdr:nvGrpSpPr>
      <xdr:grpSpPr bwMode="auto">
        <a:xfrm>
          <a:off x="4633913" y="10096500"/>
          <a:ext cx="266700" cy="0"/>
          <a:chOff x="466" y="3952"/>
          <a:chExt cx="28" cy="16"/>
        </a:xfrm>
      </xdr:grpSpPr>
      <xdr:sp macro="" textlink="">
        <xdr:nvSpPr>
          <xdr:cNvPr id="5101294" name="Line 7118">
            <a:extLst>
              <a:ext uri="{FF2B5EF4-FFF2-40B4-BE49-F238E27FC236}">
                <a16:creationId xmlns:a16="http://schemas.microsoft.com/office/drawing/2014/main" id="{00000000-0008-0000-1100-0000E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95" name="Line 7119">
            <a:extLst>
              <a:ext uri="{FF2B5EF4-FFF2-40B4-BE49-F238E27FC236}">
                <a16:creationId xmlns:a16="http://schemas.microsoft.com/office/drawing/2014/main" id="{00000000-0008-0000-1100-0000E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304800</xdr:colOff>
      <xdr:row>32</xdr:row>
      <xdr:rowOff>0</xdr:rowOff>
    </xdr:from>
    <xdr:to>
      <xdr:col>3</xdr:col>
      <xdr:colOff>571500</xdr:colOff>
      <xdr:row>32</xdr:row>
      <xdr:rowOff>0</xdr:rowOff>
    </xdr:to>
    <xdr:grpSp>
      <xdr:nvGrpSpPr>
        <xdr:cNvPr id="5100979" name="Group 7120">
          <a:extLst>
            <a:ext uri="{FF2B5EF4-FFF2-40B4-BE49-F238E27FC236}">
              <a16:creationId xmlns:a16="http://schemas.microsoft.com/office/drawing/2014/main" id="{00000000-0008-0000-1100-0000B3D54D00}"/>
            </a:ext>
          </a:extLst>
        </xdr:cNvPr>
        <xdr:cNvGrpSpPr>
          <a:grpSpLocks/>
        </xdr:cNvGrpSpPr>
      </xdr:nvGrpSpPr>
      <xdr:grpSpPr bwMode="auto">
        <a:xfrm>
          <a:off x="4662488" y="10096500"/>
          <a:ext cx="266700" cy="0"/>
          <a:chOff x="466" y="3952"/>
          <a:chExt cx="28" cy="16"/>
        </a:xfrm>
      </xdr:grpSpPr>
      <xdr:sp macro="" textlink="">
        <xdr:nvSpPr>
          <xdr:cNvPr id="5101292" name="Line 7121">
            <a:extLst>
              <a:ext uri="{FF2B5EF4-FFF2-40B4-BE49-F238E27FC236}">
                <a16:creationId xmlns:a16="http://schemas.microsoft.com/office/drawing/2014/main" id="{00000000-0008-0000-1100-0000E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93" name="Line 7122">
            <a:extLst>
              <a:ext uri="{FF2B5EF4-FFF2-40B4-BE49-F238E27FC236}">
                <a16:creationId xmlns:a16="http://schemas.microsoft.com/office/drawing/2014/main" id="{00000000-0008-0000-1100-0000E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295275</xdr:colOff>
      <xdr:row>32</xdr:row>
      <xdr:rowOff>0</xdr:rowOff>
    </xdr:from>
    <xdr:to>
      <xdr:col>3</xdr:col>
      <xdr:colOff>561975</xdr:colOff>
      <xdr:row>32</xdr:row>
      <xdr:rowOff>0</xdr:rowOff>
    </xdr:to>
    <xdr:grpSp>
      <xdr:nvGrpSpPr>
        <xdr:cNvPr id="5100980" name="Group 7123">
          <a:extLst>
            <a:ext uri="{FF2B5EF4-FFF2-40B4-BE49-F238E27FC236}">
              <a16:creationId xmlns:a16="http://schemas.microsoft.com/office/drawing/2014/main" id="{00000000-0008-0000-1100-0000B4D54D00}"/>
            </a:ext>
          </a:extLst>
        </xdr:cNvPr>
        <xdr:cNvGrpSpPr>
          <a:grpSpLocks/>
        </xdr:cNvGrpSpPr>
      </xdr:nvGrpSpPr>
      <xdr:grpSpPr bwMode="auto">
        <a:xfrm>
          <a:off x="4652963" y="10096500"/>
          <a:ext cx="266700" cy="0"/>
          <a:chOff x="466" y="3952"/>
          <a:chExt cx="28" cy="16"/>
        </a:xfrm>
      </xdr:grpSpPr>
      <xdr:sp macro="" textlink="">
        <xdr:nvSpPr>
          <xdr:cNvPr id="5101290" name="Line 7124">
            <a:extLst>
              <a:ext uri="{FF2B5EF4-FFF2-40B4-BE49-F238E27FC236}">
                <a16:creationId xmlns:a16="http://schemas.microsoft.com/office/drawing/2014/main" id="{00000000-0008-0000-1100-0000E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91" name="Line 7125">
            <a:extLst>
              <a:ext uri="{FF2B5EF4-FFF2-40B4-BE49-F238E27FC236}">
                <a16:creationId xmlns:a16="http://schemas.microsoft.com/office/drawing/2014/main" id="{00000000-0008-0000-1100-0000E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266700</xdr:colOff>
      <xdr:row>32</xdr:row>
      <xdr:rowOff>0</xdr:rowOff>
    </xdr:from>
    <xdr:to>
      <xdr:col>2</xdr:col>
      <xdr:colOff>533400</xdr:colOff>
      <xdr:row>32</xdr:row>
      <xdr:rowOff>0</xdr:rowOff>
    </xdr:to>
    <xdr:grpSp>
      <xdr:nvGrpSpPr>
        <xdr:cNvPr id="5100981" name="Group 7126">
          <a:extLst>
            <a:ext uri="{FF2B5EF4-FFF2-40B4-BE49-F238E27FC236}">
              <a16:creationId xmlns:a16="http://schemas.microsoft.com/office/drawing/2014/main" id="{00000000-0008-0000-1100-0000B5D54D00}"/>
            </a:ext>
          </a:extLst>
        </xdr:cNvPr>
        <xdr:cNvGrpSpPr>
          <a:grpSpLocks/>
        </xdr:cNvGrpSpPr>
      </xdr:nvGrpSpPr>
      <xdr:grpSpPr bwMode="auto">
        <a:xfrm>
          <a:off x="4040981" y="10096500"/>
          <a:ext cx="266700" cy="0"/>
          <a:chOff x="466" y="3952"/>
          <a:chExt cx="28" cy="16"/>
        </a:xfrm>
      </xdr:grpSpPr>
      <xdr:sp macro="" textlink="">
        <xdr:nvSpPr>
          <xdr:cNvPr id="5101288" name="Line 7127">
            <a:extLst>
              <a:ext uri="{FF2B5EF4-FFF2-40B4-BE49-F238E27FC236}">
                <a16:creationId xmlns:a16="http://schemas.microsoft.com/office/drawing/2014/main" id="{00000000-0008-0000-1100-0000E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89" name="Line 7128">
            <a:extLst>
              <a:ext uri="{FF2B5EF4-FFF2-40B4-BE49-F238E27FC236}">
                <a16:creationId xmlns:a16="http://schemas.microsoft.com/office/drawing/2014/main" id="{00000000-0008-0000-1100-0000E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314325</xdr:colOff>
      <xdr:row>32</xdr:row>
      <xdr:rowOff>0</xdr:rowOff>
    </xdr:from>
    <xdr:to>
      <xdr:col>3</xdr:col>
      <xdr:colOff>0</xdr:colOff>
      <xdr:row>32</xdr:row>
      <xdr:rowOff>0</xdr:rowOff>
    </xdr:to>
    <xdr:grpSp>
      <xdr:nvGrpSpPr>
        <xdr:cNvPr id="5100982" name="Group 7129">
          <a:extLst>
            <a:ext uri="{FF2B5EF4-FFF2-40B4-BE49-F238E27FC236}">
              <a16:creationId xmlns:a16="http://schemas.microsoft.com/office/drawing/2014/main" id="{00000000-0008-0000-1100-0000B6D54D00}"/>
            </a:ext>
          </a:extLst>
        </xdr:cNvPr>
        <xdr:cNvGrpSpPr>
          <a:grpSpLocks/>
        </xdr:cNvGrpSpPr>
      </xdr:nvGrpSpPr>
      <xdr:grpSpPr bwMode="auto">
        <a:xfrm>
          <a:off x="4088606" y="10096500"/>
          <a:ext cx="269082" cy="0"/>
          <a:chOff x="466" y="3952"/>
          <a:chExt cx="28" cy="16"/>
        </a:xfrm>
      </xdr:grpSpPr>
      <xdr:sp macro="" textlink="">
        <xdr:nvSpPr>
          <xdr:cNvPr id="5101286" name="Line 7130">
            <a:extLst>
              <a:ext uri="{FF2B5EF4-FFF2-40B4-BE49-F238E27FC236}">
                <a16:creationId xmlns:a16="http://schemas.microsoft.com/office/drawing/2014/main" id="{00000000-0008-0000-1100-0000E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87" name="Line 7131">
            <a:extLst>
              <a:ext uri="{FF2B5EF4-FFF2-40B4-BE49-F238E27FC236}">
                <a16:creationId xmlns:a16="http://schemas.microsoft.com/office/drawing/2014/main" id="{00000000-0008-0000-1100-0000E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295275</xdr:colOff>
      <xdr:row>32</xdr:row>
      <xdr:rowOff>0</xdr:rowOff>
    </xdr:from>
    <xdr:to>
      <xdr:col>2</xdr:col>
      <xdr:colOff>561975</xdr:colOff>
      <xdr:row>32</xdr:row>
      <xdr:rowOff>0</xdr:rowOff>
    </xdr:to>
    <xdr:grpSp>
      <xdr:nvGrpSpPr>
        <xdr:cNvPr id="5100983" name="Group 7132">
          <a:extLst>
            <a:ext uri="{FF2B5EF4-FFF2-40B4-BE49-F238E27FC236}">
              <a16:creationId xmlns:a16="http://schemas.microsoft.com/office/drawing/2014/main" id="{00000000-0008-0000-1100-0000B7D54D00}"/>
            </a:ext>
          </a:extLst>
        </xdr:cNvPr>
        <xdr:cNvGrpSpPr>
          <a:grpSpLocks/>
        </xdr:cNvGrpSpPr>
      </xdr:nvGrpSpPr>
      <xdr:grpSpPr bwMode="auto">
        <a:xfrm>
          <a:off x="4069556" y="10096500"/>
          <a:ext cx="266700" cy="0"/>
          <a:chOff x="466" y="3952"/>
          <a:chExt cx="28" cy="16"/>
        </a:xfrm>
      </xdr:grpSpPr>
      <xdr:sp macro="" textlink="">
        <xdr:nvSpPr>
          <xdr:cNvPr id="5101284" name="Line 7133">
            <a:extLst>
              <a:ext uri="{FF2B5EF4-FFF2-40B4-BE49-F238E27FC236}">
                <a16:creationId xmlns:a16="http://schemas.microsoft.com/office/drawing/2014/main" id="{00000000-0008-0000-1100-0000E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85" name="Line 7134">
            <a:extLst>
              <a:ext uri="{FF2B5EF4-FFF2-40B4-BE49-F238E27FC236}">
                <a16:creationId xmlns:a16="http://schemas.microsoft.com/office/drawing/2014/main" id="{00000000-0008-0000-1100-0000E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5100984" name="Group 7135">
          <a:extLst>
            <a:ext uri="{FF2B5EF4-FFF2-40B4-BE49-F238E27FC236}">
              <a16:creationId xmlns:a16="http://schemas.microsoft.com/office/drawing/2014/main" id="{00000000-0008-0000-1100-0000B8D54D00}"/>
            </a:ext>
          </a:extLst>
        </xdr:cNvPr>
        <xdr:cNvGrpSpPr>
          <a:grpSpLocks/>
        </xdr:cNvGrpSpPr>
      </xdr:nvGrpSpPr>
      <xdr:grpSpPr bwMode="auto">
        <a:xfrm>
          <a:off x="4060031" y="10096500"/>
          <a:ext cx="266700" cy="0"/>
          <a:chOff x="466" y="3952"/>
          <a:chExt cx="28" cy="16"/>
        </a:xfrm>
      </xdr:grpSpPr>
      <xdr:sp macro="" textlink="">
        <xdr:nvSpPr>
          <xdr:cNvPr id="5101282" name="Line 7136">
            <a:extLst>
              <a:ext uri="{FF2B5EF4-FFF2-40B4-BE49-F238E27FC236}">
                <a16:creationId xmlns:a16="http://schemas.microsoft.com/office/drawing/2014/main" id="{00000000-0008-0000-1100-0000E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83" name="Line 7137">
            <a:extLst>
              <a:ext uri="{FF2B5EF4-FFF2-40B4-BE49-F238E27FC236}">
                <a16:creationId xmlns:a16="http://schemas.microsoft.com/office/drawing/2014/main" id="{00000000-0008-0000-1100-0000E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85" name="Group 7138">
          <a:extLst>
            <a:ext uri="{FF2B5EF4-FFF2-40B4-BE49-F238E27FC236}">
              <a16:creationId xmlns:a16="http://schemas.microsoft.com/office/drawing/2014/main" id="{00000000-0008-0000-1100-0000B9D54D00}"/>
            </a:ext>
          </a:extLst>
        </xdr:cNvPr>
        <xdr:cNvGrpSpPr>
          <a:grpSpLocks/>
        </xdr:cNvGrpSpPr>
      </xdr:nvGrpSpPr>
      <xdr:grpSpPr bwMode="auto">
        <a:xfrm>
          <a:off x="4117181" y="10096500"/>
          <a:ext cx="240507" cy="0"/>
          <a:chOff x="466" y="3952"/>
          <a:chExt cx="28" cy="16"/>
        </a:xfrm>
      </xdr:grpSpPr>
      <xdr:sp macro="" textlink="">
        <xdr:nvSpPr>
          <xdr:cNvPr id="5101280" name="Line 7139">
            <a:extLst>
              <a:ext uri="{FF2B5EF4-FFF2-40B4-BE49-F238E27FC236}">
                <a16:creationId xmlns:a16="http://schemas.microsoft.com/office/drawing/2014/main" id="{00000000-0008-0000-1100-0000E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81" name="Line 7140">
            <a:extLst>
              <a:ext uri="{FF2B5EF4-FFF2-40B4-BE49-F238E27FC236}">
                <a16:creationId xmlns:a16="http://schemas.microsoft.com/office/drawing/2014/main" id="{00000000-0008-0000-1100-0000E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86" name="Group 7141">
          <a:extLst>
            <a:ext uri="{FF2B5EF4-FFF2-40B4-BE49-F238E27FC236}">
              <a16:creationId xmlns:a16="http://schemas.microsoft.com/office/drawing/2014/main" id="{00000000-0008-0000-1100-0000BAD54D00}"/>
            </a:ext>
          </a:extLst>
        </xdr:cNvPr>
        <xdr:cNvGrpSpPr>
          <a:grpSpLocks/>
        </xdr:cNvGrpSpPr>
      </xdr:nvGrpSpPr>
      <xdr:grpSpPr bwMode="auto">
        <a:xfrm>
          <a:off x="4117181" y="10096500"/>
          <a:ext cx="240507" cy="0"/>
          <a:chOff x="466" y="3952"/>
          <a:chExt cx="28" cy="16"/>
        </a:xfrm>
      </xdr:grpSpPr>
      <xdr:sp macro="" textlink="">
        <xdr:nvSpPr>
          <xdr:cNvPr id="5101278" name="Line 7142">
            <a:extLst>
              <a:ext uri="{FF2B5EF4-FFF2-40B4-BE49-F238E27FC236}">
                <a16:creationId xmlns:a16="http://schemas.microsoft.com/office/drawing/2014/main" id="{00000000-0008-0000-1100-0000D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79" name="Line 7143">
            <a:extLst>
              <a:ext uri="{FF2B5EF4-FFF2-40B4-BE49-F238E27FC236}">
                <a16:creationId xmlns:a16="http://schemas.microsoft.com/office/drawing/2014/main" id="{00000000-0008-0000-1100-0000D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87" name="Group 7144">
          <a:extLst>
            <a:ext uri="{FF2B5EF4-FFF2-40B4-BE49-F238E27FC236}">
              <a16:creationId xmlns:a16="http://schemas.microsoft.com/office/drawing/2014/main" id="{00000000-0008-0000-1100-0000BBD54D00}"/>
            </a:ext>
          </a:extLst>
        </xdr:cNvPr>
        <xdr:cNvGrpSpPr>
          <a:grpSpLocks/>
        </xdr:cNvGrpSpPr>
      </xdr:nvGrpSpPr>
      <xdr:grpSpPr bwMode="auto">
        <a:xfrm>
          <a:off x="4117181" y="10096500"/>
          <a:ext cx="240507" cy="0"/>
          <a:chOff x="466" y="3952"/>
          <a:chExt cx="28" cy="16"/>
        </a:xfrm>
      </xdr:grpSpPr>
      <xdr:sp macro="" textlink="">
        <xdr:nvSpPr>
          <xdr:cNvPr id="5101276" name="Line 7145">
            <a:extLst>
              <a:ext uri="{FF2B5EF4-FFF2-40B4-BE49-F238E27FC236}">
                <a16:creationId xmlns:a16="http://schemas.microsoft.com/office/drawing/2014/main" id="{00000000-0008-0000-1100-0000D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77" name="Line 7146">
            <a:extLst>
              <a:ext uri="{FF2B5EF4-FFF2-40B4-BE49-F238E27FC236}">
                <a16:creationId xmlns:a16="http://schemas.microsoft.com/office/drawing/2014/main" id="{00000000-0008-0000-1100-0000D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88" name="Group 7147">
          <a:extLst>
            <a:ext uri="{FF2B5EF4-FFF2-40B4-BE49-F238E27FC236}">
              <a16:creationId xmlns:a16="http://schemas.microsoft.com/office/drawing/2014/main" id="{00000000-0008-0000-1100-0000BCD54D00}"/>
            </a:ext>
          </a:extLst>
        </xdr:cNvPr>
        <xdr:cNvGrpSpPr>
          <a:grpSpLocks/>
        </xdr:cNvGrpSpPr>
      </xdr:nvGrpSpPr>
      <xdr:grpSpPr bwMode="auto">
        <a:xfrm>
          <a:off x="4117181" y="10096500"/>
          <a:ext cx="240507" cy="0"/>
          <a:chOff x="466" y="3952"/>
          <a:chExt cx="28" cy="16"/>
        </a:xfrm>
      </xdr:grpSpPr>
      <xdr:sp macro="" textlink="">
        <xdr:nvSpPr>
          <xdr:cNvPr id="5101274" name="Line 7148">
            <a:extLst>
              <a:ext uri="{FF2B5EF4-FFF2-40B4-BE49-F238E27FC236}">
                <a16:creationId xmlns:a16="http://schemas.microsoft.com/office/drawing/2014/main" id="{00000000-0008-0000-1100-0000D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75" name="Line 7149">
            <a:extLst>
              <a:ext uri="{FF2B5EF4-FFF2-40B4-BE49-F238E27FC236}">
                <a16:creationId xmlns:a16="http://schemas.microsoft.com/office/drawing/2014/main" id="{00000000-0008-0000-1100-0000D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89" name="Group 7150">
          <a:extLst>
            <a:ext uri="{FF2B5EF4-FFF2-40B4-BE49-F238E27FC236}">
              <a16:creationId xmlns:a16="http://schemas.microsoft.com/office/drawing/2014/main" id="{00000000-0008-0000-1100-0000BDD54D00}"/>
            </a:ext>
          </a:extLst>
        </xdr:cNvPr>
        <xdr:cNvGrpSpPr>
          <a:grpSpLocks/>
        </xdr:cNvGrpSpPr>
      </xdr:nvGrpSpPr>
      <xdr:grpSpPr bwMode="auto">
        <a:xfrm>
          <a:off x="4117181" y="10096500"/>
          <a:ext cx="240507" cy="0"/>
          <a:chOff x="466" y="3952"/>
          <a:chExt cx="28" cy="16"/>
        </a:xfrm>
      </xdr:grpSpPr>
      <xdr:sp macro="" textlink="">
        <xdr:nvSpPr>
          <xdr:cNvPr id="5101272" name="Line 7151">
            <a:extLst>
              <a:ext uri="{FF2B5EF4-FFF2-40B4-BE49-F238E27FC236}">
                <a16:creationId xmlns:a16="http://schemas.microsoft.com/office/drawing/2014/main" id="{00000000-0008-0000-1100-0000D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73" name="Line 7152">
            <a:extLst>
              <a:ext uri="{FF2B5EF4-FFF2-40B4-BE49-F238E27FC236}">
                <a16:creationId xmlns:a16="http://schemas.microsoft.com/office/drawing/2014/main" id="{00000000-0008-0000-1100-0000D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90" name="Group 7153">
          <a:extLst>
            <a:ext uri="{FF2B5EF4-FFF2-40B4-BE49-F238E27FC236}">
              <a16:creationId xmlns:a16="http://schemas.microsoft.com/office/drawing/2014/main" id="{00000000-0008-0000-1100-0000BED54D00}"/>
            </a:ext>
          </a:extLst>
        </xdr:cNvPr>
        <xdr:cNvGrpSpPr>
          <a:grpSpLocks/>
        </xdr:cNvGrpSpPr>
      </xdr:nvGrpSpPr>
      <xdr:grpSpPr bwMode="auto">
        <a:xfrm>
          <a:off x="4117181" y="10096500"/>
          <a:ext cx="240507" cy="0"/>
          <a:chOff x="466" y="3952"/>
          <a:chExt cx="28" cy="16"/>
        </a:xfrm>
      </xdr:grpSpPr>
      <xdr:sp macro="" textlink="">
        <xdr:nvSpPr>
          <xdr:cNvPr id="5101270" name="Line 7154">
            <a:extLst>
              <a:ext uri="{FF2B5EF4-FFF2-40B4-BE49-F238E27FC236}">
                <a16:creationId xmlns:a16="http://schemas.microsoft.com/office/drawing/2014/main" id="{00000000-0008-0000-1100-0000D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71" name="Line 7155">
            <a:extLst>
              <a:ext uri="{FF2B5EF4-FFF2-40B4-BE49-F238E27FC236}">
                <a16:creationId xmlns:a16="http://schemas.microsoft.com/office/drawing/2014/main" id="{00000000-0008-0000-1100-0000D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5100991" name="Group 7156">
          <a:extLst>
            <a:ext uri="{FF2B5EF4-FFF2-40B4-BE49-F238E27FC236}">
              <a16:creationId xmlns:a16="http://schemas.microsoft.com/office/drawing/2014/main" id="{00000000-0008-0000-1100-0000BFD54D00}"/>
            </a:ext>
          </a:extLst>
        </xdr:cNvPr>
        <xdr:cNvGrpSpPr>
          <a:grpSpLocks/>
        </xdr:cNvGrpSpPr>
      </xdr:nvGrpSpPr>
      <xdr:grpSpPr bwMode="auto">
        <a:xfrm>
          <a:off x="3993356" y="10096500"/>
          <a:ext cx="228600" cy="0"/>
          <a:chOff x="466" y="3952"/>
          <a:chExt cx="28" cy="16"/>
        </a:xfrm>
      </xdr:grpSpPr>
      <xdr:sp macro="" textlink="">
        <xdr:nvSpPr>
          <xdr:cNvPr id="5101268" name="Line 7157">
            <a:extLst>
              <a:ext uri="{FF2B5EF4-FFF2-40B4-BE49-F238E27FC236}">
                <a16:creationId xmlns:a16="http://schemas.microsoft.com/office/drawing/2014/main" id="{00000000-0008-0000-1100-0000D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69" name="Line 7158">
            <a:extLst>
              <a:ext uri="{FF2B5EF4-FFF2-40B4-BE49-F238E27FC236}">
                <a16:creationId xmlns:a16="http://schemas.microsoft.com/office/drawing/2014/main" id="{00000000-0008-0000-1100-0000D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92" name="Group 7159">
          <a:extLst>
            <a:ext uri="{FF2B5EF4-FFF2-40B4-BE49-F238E27FC236}">
              <a16:creationId xmlns:a16="http://schemas.microsoft.com/office/drawing/2014/main" id="{00000000-0008-0000-1100-0000C0D54D00}"/>
            </a:ext>
          </a:extLst>
        </xdr:cNvPr>
        <xdr:cNvGrpSpPr>
          <a:grpSpLocks/>
        </xdr:cNvGrpSpPr>
      </xdr:nvGrpSpPr>
      <xdr:grpSpPr bwMode="auto">
        <a:xfrm>
          <a:off x="4117181" y="10096500"/>
          <a:ext cx="228600" cy="0"/>
          <a:chOff x="466" y="3952"/>
          <a:chExt cx="28" cy="16"/>
        </a:xfrm>
      </xdr:grpSpPr>
      <xdr:sp macro="" textlink="">
        <xdr:nvSpPr>
          <xdr:cNvPr id="5101266" name="Line 7160">
            <a:extLst>
              <a:ext uri="{FF2B5EF4-FFF2-40B4-BE49-F238E27FC236}">
                <a16:creationId xmlns:a16="http://schemas.microsoft.com/office/drawing/2014/main" id="{00000000-0008-0000-1100-0000D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67" name="Line 7161">
            <a:extLst>
              <a:ext uri="{FF2B5EF4-FFF2-40B4-BE49-F238E27FC236}">
                <a16:creationId xmlns:a16="http://schemas.microsoft.com/office/drawing/2014/main" id="{00000000-0008-0000-1100-0000D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93" name="Group 7162">
          <a:extLst>
            <a:ext uri="{FF2B5EF4-FFF2-40B4-BE49-F238E27FC236}">
              <a16:creationId xmlns:a16="http://schemas.microsoft.com/office/drawing/2014/main" id="{00000000-0008-0000-1100-0000C1D54D00}"/>
            </a:ext>
          </a:extLst>
        </xdr:cNvPr>
        <xdr:cNvGrpSpPr>
          <a:grpSpLocks/>
        </xdr:cNvGrpSpPr>
      </xdr:nvGrpSpPr>
      <xdr:grpSpPr bwMode="auto">
        <a:xfrm>
          <a:off x="4117181" y="10096500"/>
          <a:ext cx="228600" cy="0"/>
          <a:chOff x="466" y="3952"/>
          <a:chExt cx="28" cy="16"/>
        </a:xfrm>
      </xdr:grpSpPr>
      <xdr:sp macro="" textlink="">
        <xdr:nvSpPr>
          <xdr:cNvPr id="5101264" name="Line 7163">
            <a:extLst>
              <a:ext uri="{FF2B5EF4-FFF2-40B4-BE49-F238E27FC236}">
                <a16:creationId xmlns:a16="http://schemas.microsoft.com/office/drawing/2014/main" id="{00000000-0008-0000-1100-0000D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65" name="Line 7164">
            <a:extLst>
              <a:ext uri="{FF2B5EF4-FFF2-40B4-BE49-F238E27FC236}">
                <a16:creationId xmlns:a16="http://schemas.microsoft.com/office/drawing/2014/main" id="{00000000-0008-0000-1100-0000D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94" name="Group 7165">
          <a:extLst>
            <a:ext uri="{FF2B5EF4-FFF2-40B4-BE49-F238E27FC236}">
              <a16:creationId xmlns:a16="http://schemas.microsoft.com/office/drawing/2014/main" id="{00000000-0008-0000-1100-0000C2D54D00}"/>
            </a:ext>
          </a:extLst>
        </xdr:cNvPr>
        <xdr:cNvGrpSpPr>
          <a:grpSpLocks/>
        </xdr:cNvGrpSpPr>
      </xdr:nvGrpSpPr>
      <xdr:grpSpPr bwMode="auto">
        <a:xfrm>
          <a:off x="4117181" y="10096500"/>
          <a:ext cx="240507" cy="0"/>
          <a:chOff x="466" y="3952"/>
          <a:chExt cx="28" cy="16"/>
        </a:xfrm>
      </xdr:grpSpPr>
      <xdr:sp macro="" textlink="">
        <xdr:nvSpPr>
          <xdr:cNvPr id="5101262" name="Line 7166">
            <a:extLst>
              <a:ext uri="{FF2B5EF4-FFF2-40B4-BE49-F238E27FC236}">
                <a16:creationId xmlns:a16="http://schemas.microsoft.com/office/drawing/2014/main" id="{00000000-0008-0000-1100-0000C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63" name="Line 7167">
            <a:extLst>
              <a:ext uri="{FF2B5EF4-FFF2-40B4-BE49-F238E27FC236}">
                <a16:creationId xmlns:a16="http://schemas.microsoft.com/office/drawing/2014/main" id="{00000000-0008-0000-1100-0000C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95" name="Group 7168">
          <a:extLst>
            <a:ext uri="{FF2B5EF4-FFF2-40B4-BE49-F238E27FC236}">
              <a16:creationId xmlns:a16="http://schemas.microsoft.com/office/drawing/2014/main" id="{00000000-0008-0000-1100-0000C3D54D00}"/>
            </a:ext>
          </a:extLst>
        </xdr:cNvPr>
        <xdr:cNvGrpSpPr>
          <a:grpSpLocks/>
        </xdr:cNvGrpSpPr>
      </xdr:nvGrpSpPr>
      <xdr:grpSpPr bwMode="auto">
        <a:xfrm>
          <a:off x="4117181" y="10096500"/>
          <a:ext cx="228600" cy="0"/>
          <a:chOff x="466" y="3952"/>
          <a:chExt cx="28" cy="16"/>
        </a:xfrm>
      </xdr:grpSpPr>
      <xdr:sp macro="" textlink="">
        <xdr:nvSpPr>
          <xdr:cNvPr id="5101260" name="Line 7169">
            <a:extLst>
              <a:ext uri="{FF2B5EF4-FFF2-40B4-BE49-F238E27FC236}">
                <a16:creationId xmlns:a16="http://schemas.microsoft.com/office/drawing/2014/main" id="{00000000-0008-0000-1100-0000C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61" name="Line 7170">
            <a:extLst>
              <a:ext uri="{FF2B5EF4-FFF2-40B4-BE49-F238E27FC236}">
                <a16:creationId xmlns:a16="http://schemas.microsoft.com/office/drawing/2014/main" id="{00000000-0008-0000-1100-0000C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96" name="Group 7171">
          <a:extLst>
            <a:ext uri="{FF2B5EF4-FFF2-40B4-BE49-F238E27FC236}">
              <a16:creationId xmlns:a16="http://schemas.microsoft.com/office/drawing/2014/main" id="{00000000-0008-0000-1100-0000C4D54D00}"/>
            </a:ext>
          </a:extLst>
        </xdr:cNvPr>
        <xdr:cNvGrpSpPr>
          <a:grpSpLocks/>
        </xdr:cNvGrpSpPr>
      </xdr:nvGrpSpPr>
      <xdr:grpSpPr bwMode="auto">
        <a:xfrm>
          <a:off x="4117181" y="10096500"/>
          <a:ext cx="228600" cy="0"/>
          <a:chOff x="466" y="3952"/>
          <a:chExt cx="28" cy="16"/>
        </a:xfrm>
      </xdr:grpSpPr>
      <xdr:sp macro="" textlink="">
        <xdr:nvSpPr>
          <xdr:cNvPr id="5101258" name="Line 7172">
            <a:extLst>
              <a:ext uri="{FF2B5EF4-FFF2-40B4-BE49-F238E27FC236}">
                <a16:creationId xmlns:a16="http://schemas.microsoft.com/office/drawing/2014/main" id="{00000000-0008-0000-1100-0000C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59" name="Line 7173">
            <a:extLst>
              <a:ext uri="{FF2B5EF4-FFF2-40B4-BE49-F238E27FC236}">
                <a16:creationId xmlns:a16="http://schemas.microsoft.com/office/drawing/2014/main" id="{00000000-0008-0000-1100-0000C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97" name="Group 7174">
          <a:extLst>
            <a:ext uri="{FF2B5EF4-FFF2-40B4-BE49-F238E27FC236}">
              <a16:creationId xmlns:a16="http://schemas.microsoft.com/office/drawing/2014/main" id="{00000000-0008-0000-1100-0000C5D54D00}"/>
            </a:ext>
          </a:extLst>
        </xdr:cNvPr>
        <xdr:cNvGrpSpPr>
          <a:grpSpLocks/>
        </xdr:cNvGrpSpPr>
      </xdr:nvGrpSpPr>
      <xdr:grpSpPr bwMode="auto">
        <a:xfrm>
          <a:off x="4117181" y="10096500"/>
          <a:ext cx="240507" cy="0"/>
          <a:chOff x="466" y="3952"/>
          <a:chExt cx="28" cy="16"/>
        </a:xfrm>
      </xdr:grpSpPr>
      <xdr:sp macro="" textlink="">
        <xdr:nvSpPr>
          <xdr:cNvPr id="5101256" name="Line 7175">
            <a:extLst>
              <a:ext uri="{FF2B5EF4-FFF2-40B4-BE49-F238E27FC236}">
                <a16:creationId xmlns:a16="http://schemas.microsoft.com/office/drawing/2014/main" id="{00000000-0008-0000-1100-0000C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57" name="Line 7176">
            <a:extLst>
              <a:ext uri="{FF2B5EF4-FFF2-40B4-BE49-F238E27FC236}">
                <a16:creationId xmlns:a16="http://schemas.microsoft.com/office/drawing/2014/main" id="{00000000-0008-0000-1100-0000C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98" name="Group 7177">
          <a:extLst>
            <a:ext uri="{FF2B5EF4-FFF2-40B4-BE49-F238E27FC236}">
              <a16:creationId xmlns:a16="http://schemas.microsoft.com/office/drawing/2014/main" id="{00000000-0008-0000-1100-0000C6D54D00}"/>
            </a:ext>
          </a:extLst>
        </xdr:cNvPr>
        <xdr:cNvGrpSpPr>
          <a:grpSpLocks/>
        </xdr:cNvGrpSpPr>
      </xdr:nvGrpSpPr>
      <xdr:grpSpPr bwMode="auto">
        <a:xfrm>
          <a:off x="4700588" y="10096500"/>
          <a:ext cx="266700" cy="0"/>
          <a:chOff x="466" y="3952"/>
          <a:chExt cx="28" cy="16"/>
        </a:xfrm>
      </xdr:grpSpPr>
      <xdr:sp macro="" textlink="">
        <xdr:nvSpPr>
          <xdr:cNvPr id="5101254" name="Line 7178">
            <a:extLst>
              <a:ext uri="{FF2B5EF4-FFF2-40B4-BE49-F238E27FC236}">
                <a16:creationId xmlns:a16="http://schemas.microsoft.com/office/drawing/2014/main" id="{00000000-0008-0000-1100-0000C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55" name="Line 7179">
            <a:extLst>
              <a:ext uri="{FF2B5EF4-FFF2-40B4-BE49-F238E27FC236}">
                <a16:creationId xmlns:a16="http://schemas.microsoft.com/office/drawing/2014/main" id="{00000000-0008-0000-1100-0000C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99" name="Group 7180">
          <a:extLst>
            <a:ext uri="{FF2B5EF4-FFF2-40B4-BE49-F238E27FC236}">
              <a16:creationId xmlns:a16="http://schemas.microsoft.com/office/drawing/2014/main" id="{00000000-0008-0000-1100-0000C7D54D00}"/>
            </a:ext>
          </a:extLst>
        </xdr:cNvPr>
        <xdr:cNvGrpSpPr>
          <a:grpSpLocks/>
        </xdr:cNvGrpSpPr>
      </xdr:nvGrpSpPr>
      <xdr:grpSpPr bwMode="auto">
        <a:xfrm>
          <a:off x="4700588" y="10096500"/>
          <a:ext cx="266700" cy="0"/>
          <a:chOff x="466" y="3952"/>
          <a:chExt cx="28" cy="16"/>
        </a:xfrm>
      </xdr:grpSpPr>
      <xdr:sp macro="" textlink="">
        <xdr:nvSpPr>
          <xdr:cNvPr id="5101252" name="Line 7181">
            <a:extLst>
              <a:ext uri="{FF2B5EF4-FFF2-40B4-BE49-F238E27FC236}">
                <a16:creationId xmlns:a16="http://schemas.microsoft.com/office/drawing/2014/main" id="{00000000-0008-0000-1100-0000C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53" name="Line 7182">
            <a:extLst>
              <a:ext uri="{FF2B5EF4-FFF2-40B4-BE49-F238E27FC236}">
                <a16:creationId xmlns:a16="http://schemas.microsoft.com/office/drawing/2014/main" id="{00000000-0008-0000-1100-0000C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00" name="Group 7183">
          <a:extLst>
            <a:ext uri="{FF2B5EF4-FFF2-40B4-BE49-F238E27FC236}">
              <a16:creationId xmlns:a16="http://schemas.microsoft.com/office/drawing/2014/main" id="{00000000-0008-0000-1100-0000C8D54D00}"/>
            </a:ext>
          </a:extLst>
        </xdr:cNvPr>
        <xdr:cNvGrpSpPr>
          <a:grpSpLocks/>
        </xdr:cNvGrpSpPr>
      </xdr:nvGrpSpPr>
      <xdr:grpSpPr bwMode="auto">
        <a:xfrm>
          <a:off x="4700588" y="10096500"/>
          <a:ext cx="266700" cy="0"/>
          <a:chOff x="466" y="3952"/>
          <a:chExt cx="28" cy="16"/>
        </a:xfrm>
      </xdr:grpSpPr>
      <xdr:sp macro="" textlink="">
        <xdr:nvSpPr>
          <xdr:cNvPr id="5101250" name="Line 7184">
            <a:extLst>
              <a:ext uri="{FF2B5EF4-FFF2-40B4-BE49-F238E27FC236}">
                <a16:creationId xmlns:a16="http://schemas.microsoft.com/office/drawing/2014/main" id="{00000000-0008-0000-1100-0000C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51" name="Line 7185">
            <a:extLst>
              <a:ext uri="{FF2B5EF4-FFF2-40B4-BE49-F238E27FC236}">
                <a16:creationId xmlns:a16="http://schemas.microsoft.com/office/drawing/2014/main" id="{00000000-0008-0000-1100-0000C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1001" name="Group 7186">
          <a:extLst>
            <a:ext uri="{FF2B5EF4-FFF2-40B4-BE49-F238E27FC236}">
              <a16:creationId xmlns:a16="http://schemas.microsoft.com/office/drawing/2014/main" id="{00000000-0008-0000-1100-0000C9D54D00}"/>
            </a:ext>
          </a:extLst>
        </xdr:cNvPr>
        <xdr:cNvGrpSpPr>
          <a:grpSpLocks/>
        </xdr:cNvGrpSpPr>
      </xdr:nvGrpSpPr>
      <xdr:grpSpPr bwMode="auto">
        <a:xfrm>
          <a:off x="5486400" y="10096500"/>
          <a:ext cx="266700" cy="0"/>
          <a:chOff x="466" y="3952"/>
          <a:chExt cx="28" cy="16"/>
        </a:xfrm>
      </xdr:grpSpPr>
      <xdr:sp macro="" textlink="">
        <xdr:nvSpPr>
          <xdr:cNvPr id="5101248" name="Line 7187">
            <a:extLst>
              <a:ext uri="{FF2B5EF4-FFF2-40B4-BE49-F238E27FC236}">
                <a16:creationId xmlns:a16="http://schemas.microsoft.com/office/drawing/2014/main" id="{00000000-0008-0000-1100-0000C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49" name="Line 7188">
            <a:extLst>
              <a:ext uri="{FF2B5EF4-FFF2-40B4-BE49-F238E27FC236}">
                <a16:creationId xmlns:a16="http://schemas.microsoft.com/office/drawing/2014/main" id="{00000000-0008-0000-1100-0000C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1002" name="Group 7189">
          <a:extLst>
            <a:ext uri="{FF2B5EF4-FFF2-40B4-BE49-F238E27FC236}">
              <a16:creationId xmlns:a16="http://schemas.microsoft.com/office/drawing/2014/main" id="{00000000-0008-0000-1100-0000CAD54D00}"/>
            </a:ext>
          </a:extLst>
        </xdr:cNvPr>
        <xdr:cNvGrpSpPr>
          <a:grpSpLocks/>
        </xdr:cNvGrpSpPr>
      </xdr:nvGrpSpPr>
      <xdr:grpSpPr bwMode="auto">
        <a:xfrm>
          <a:off x="5486400" y="10096500"/>
          <a:ext cx="266700" cy="0"/>
          <a:chOff x="466" y="3952"/>
          <a:chExt cx="28" cy="16"/>
        </a:xfrm>
      </xdr:grpSpPr>
      <xdr:sp macro="" textlink="">
        <xdr:nvSpPr>
          <xdr:cNvPr id="5101246" name="Line 7190">
            <a:extLst>
              <a:ext uri="{FF2B5EF4-FFF2-40B4-BE49-F238E27FC236}">
                <a16:creationId xmlns:a16="http://schemas.microsoft.com/office/drawing/2014/main" id="{00000000-0008-0000-1100-0000B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47" name="Line 7191">
            <a:extLst>
              <a:ext uri="{FF2B5EF4-FFF2-40B4-BE49-F238E27FC236}">
                <a16:creationId xmlns:a16="http://schemas.microsoft.com/office/drawing/2014/main" id="{00000000-0008-0000-1100-0000B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1003" name="Group 7192">
          <a:extLst>
            <a:ext uri="{FF2B5EF4-FFF2-40B4-BE49-F238E27FC236}">
              <a16:creationId xmlns:a16="http://schemas.microsoft.com/office/drawing/2014/main" id="{00000000-0008-0000-1100-0000CBD54D00}"/>
            </a:ext>
          </a:extLst>
        </xdr:cNvPr>
        <xdr:cNvGrpSpPr>
          <a:grpSpLocks/>
        </xdr:cNvGrpSpPr>
      </xdr:nvGrpSpPr>
      <xdr:grpSpPr bwMode="auto">
        <a:xfrm>
          <a:off x="5486400" y="10096500"/>
          <a:ext cx="266700" cy="0"/>
          <a:chOff x="466" y="3952"/>
          <a:chExt cx="28" cy="16"/>
        </a:xfrm>
      </xdr:grpSpPr>
      <xdr:sp macro="" textlink="">
        <xdr:nvSpPr>
          <xdr:cNvPr id="5101244" name="Line 7193">
            <a:extLst>
              <a:ext uri="{FF2B5EF4-FFF2-40B4-BE49-F238E27FC236}">
                <a16:creationId xmlns:a16="http://schemas.microsoft.com/office/drawing/2014/main" id="{00000000-0008-0000-1100-0000B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45" name="Line 7194">
            <a:extLst>
              <a:ext uri="{FF2B5EF4-FFF2-40B4-BE49-F238E27FC236}">
                <a16:creationId xmlns:a16="http://schemas.microsoft.com/office/drawing/2014/main" id="{00000000-0008-0000-1100-0000B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1004" name="Group 7195">
          <a:extLst>
            <a:ext uri="{FF2B5EF4-FFF2-40B4-BE49-F238E27FC236}">
              <a16:creationId xmlns:a16="http://schemas.microsoft.com/office/drawing/2014/main" id="{00000000-0008-0000-1100-0000CCD54D00}"/>
            </a:ext>
          </a:extLst>
        </xdr:cNvPr>
        <xdr:cNvGrpSpPr>
          <a:grpSpLocks/>
        </xdr:cNvGrpSpPr>
      </xdr:nvGrpSpPr>
      <xdr:grpSpPr bwMode="auto">
        <a:xfrm>
          <a:off x="5486400" y="10096500"/>
          <a:ext cx="266700" cy="0"/>
          <a:chOff x="466" y="3952"/>
          <a:chExt cx="28" cy="16"/>
        </a:xfrm>
      </xdr:grpSpPr>
      <xdr:sp macro="" textlink="">
        <xdr:nvSpPr>
          <xdr:cNvPr id="5101242" name="Line 7196">
            <a:extLst>
              <a:ext uri="{FF2B5EF4-FFF2-40B4-BE49-F238E27FC236}">
                <a16:creationId xmlns:a16="http://schemas.microsoft.com/office/drawing/2014/main" id="{00000000-0008-0000-1100-0000B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43" name="Line 7197">
            <a:extLst>
              <a:ext uri="{FF2B5EF4-FFF2-40B4-BE49-F238E27FC236}">
                <a16:creationId xmlns:a16="http://schemas.microsoft.com/office/drawing/2014/main" id="{00000000-0008-0000-1100-0000B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1005" name="Group 7198">
          <a:extLst>
            <a:ext uri="{FF2B5EF4-FFF2-40B4-BE49-F238E27FC236}">
              <a16:creationId xmlns:a16="http://schemas.microsoft.com/office/drawing/2014/main" id="{00000000-0008-0000-1100-0000CDD54D00}"/>
            </a:ext>
          </a:extLst>
        </xdr:cNvPr>
        <xdr:cNvGrpSpPr>
          <a:grpSpLocks/>
        </xdr:cNvGrpSpPr>
      </xdr:nvGrpSpPr>
      <xdr:grpSpPr bwMode="auto">
        <a:xfrm>
          <a:off x="5486400" y="10096500"/>
          <a:ext cx="266700" cy="0"/>
          <a:chOff x="466" y="3952"/>
          <a:chExt cx="28" cy="16"/>
        </a:xfrm>
      </xdr:grpSpPr>
      <xdr:sp macro="" textlink="">
        <xdr:nvSpPr>
          <xdr:cNvPr id="5101240" name="Line 7199">
            <a:extLst>
              <a:ext uri="{FF2B5EF4-FFF2-40B4-BE49-F238E27FC236}">
                <a16:creationId xmlns:a16="http://schemas.microsoft.com/office/drawing/2014/main" id="{00000000-0008-0000-1100-0000B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41" name="Line 7200">
            <a:extLst>
              <a:ext uri="{FF2B5EF4-FFF2-40B4-BE49-F238E27FC236}">
                <a16:creationId xmlns:a16="http://schemas.microsoft.com/office/drawing/2014/main" id="{00000000-0008-0000-1100-0000B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06" name="Group 7201">
          <a:extLst>
            <a:ext uri="{FF2B5EF4-FFF2-40B4-BE49-F238E27FC236}">
              <a16:creationId xmlns:a16="http://schemas.microsoft.com/office/drawing/2014/main" id="{00000000-0008-0000-1100-0000CED54D00}"/>
            </a:ext>
          </a:extLst>
        </xdr:cNvPr>
        <xdr:cNvGrpSpPr>
          <a:grpSpLocks/>
        </xdr:cNvGrpSpPr>
      </xdr:nvGrpSpPr>
      <xdr:grpSpPr bwMode="auto">
        <a:xfrm>
          <a:off x="4117181" y="10096500"/>
          <a:ext cx="228600" cy="0"/>
          <a:chOff x="466" y="3952"/>
          <a:chExt cx="28" cy="16"/>
        </a:xfrm>
      </xdr:grpSpPr>
      <xdr:sp macro="" textlink="">
        <xdr:nvSpPr>
          <xdr:cNvPr id="5101238" name="Line 7202">
            <a:extLst>
              <a:ext uri="{FF2B5EF4-FFF2-40B4-BE49-F238E27FC236}">
                <a16:creationId xmlns:a16="http://schemas.microsoft.com/office/drawing/2014/main" id="{00000000-0008-0000-1100-0000B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39" name="Line 7203">
            <a:extLst>
              <a:ext uri="{FF2B5EF4-FFF2-40B4-BE49-F238E27FC236}">
                <a16:creationId xmlns:a16="http://schemas.microsoft.com/office/drawing/2014/main" id="{00000000-0008-0000-1100-0000B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07" name="Group 7204">
          <a:extLst>
            <a:ext uri="{FF2B5EF4-FFF2-40B4-BE49-F238E27FC236}">
              <a16:creationId xmlns:a16="http://schemas.microsoft.com/office/drawing/2014/main" id="{00000000-0008-0000-1100-0000CFD54D00}"/>
            </a:ext>
          </a:extLst>
        </xdr:cNvPr>
        <xdr:cNvGrpSpPr>
          <a:grpSpLocks/>
        </xdr:cNvGrpSpPr>
      </xdr:nvGrpSpPr>
      <xdr:grpSpPr bwMode="auto">
        <a:xfrm>
          <a:off x="4700588" y="10096500"/>
          <a:ext cx="266700" cy="0"/>
          <a:chOff x="466" y="3952"/>
          <a:chExt cx="28" cy="16"/>
        </a:xfrm>
      </xdr:grpSpPr>
      <xdr:sp macro="" textlink="">
        <xdr:nvSpPr>
          <xdr:cNvPr id="5101236" name="Line 7205">
            <a:extLst>
              <a:ext uri="{FF2B5EF4-FFF2-40B4-BE49-F238E27FC236}">
                <a16:creationId xmlns:a16="http://schemas.microsoft.com/office/drawing/2014/main" id="{00000000-0008-0000-1100-0000B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37" name="Line 7206">
            <a:extLst>
              <a:ext uri="{FF2B5EF4-FFF2-40B4-BE49-F238E27FC236}">
                <a16:creationId xmlns:a16="http://schemas.microsoft.com/office/drawing/2014/main" id="{00000000-0008-0000-1100-0000B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08" name="Group 7207">
          <a:extLst>
            <a:ext uri="{FF2B5EF4-FFF2-40B4-BE49-F238E27FC236}">
              <a16:creationId xmlns:a16="http://schemas.microsoft.com/office/drawing/2014/main" id="{00000000-0008-0000-1100-0000D0D54D00}"/>
            </a:ext>
          </a:extLst>
        </xdr:cNvPr>
        <xdr:cNvGrpSpPr>
          <a:grpSpLocks/>
        </xdr:cNvGrpSpPr>
      </xdr:nvGrpSpPr>
      <xdr:grpSpPr bwMode="auto">
        <a:xfrm>
          <a:off x="4117181" y="10096500"/>
          <a:ext cx="228600" cy="0"/>
          <a:chOff x="466" y="3952"/>
          <a:chExt cx="28" cy="16"/>
        </a:xfrm>
      </xdr:grpSpPr>
      <xdr:sp macro="" textlink="">
        <xdr:nvSpPr>
          <xdr:cNvPr id="5101234" name="Line 7208">
            <a:extLst>
              <a:ext uri="{FF2B5EF4-FFF2-40B4-BE49-F238E27FC236}">
                <a16:creationId xmlns:a16="http://schemas.microsoft.com/office/drawing/2014/main" id="{00000000-0008-0000-1100-0000B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35" name="Line 7209">
            <a:extLst>
              <a:ext uri="{FF2B5EF4-FFF2-40B4-BE49-F238E27FC236}">
                <a16:creationId xmlns:a16="http://schemas.microsoft.com/office/drawing/2014/main" id="{00000000-0008-0000-1100-0000B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09" name="Group 7210">
          <a:extLst>
            <a:ext uri="{FF2B5EF4-FFF2-40B4-BE49-F238E27FC236}">
              <a16:creationId xmlns:a16="http://schemas.microsoft.com/office/drawing/2014/main" id="{00000000-0008-0000-1100-0000D1D54D00}"/>
            </a:ext>
          </a:extLst>
        </xdr:cNvPr>
        <xdr:cNvGrpSpPr>
          <a:grpSpLocks/>
        </xdr:cNvGrpSpPr>
      </xdr:nvGrpSpPr>
      <xdr:grpSpPr bwMode="auto">
        <a:xfrm>
          <a:off x="4700588" y="10096500"/>
          <a:ext cx="266700" cy="0"/>
          <a:chOff x="466" y="3952"/>
          <a:chExt cx="28" cy="16"/>
        </a:xfrm>
      </xdr:grpSpPr>
      <xdr:sp macro="" textlink="">
        <xdr:nvSpPr>
          <xdr:cNvPr id="5101232" name="Line 7211">
            <a:extLst>
              <a:ext uri="{FF2B5EF4-FFF2-40B4-BE49-F238E27FC236}">
                <a16:creationId xmlns:a16="http://schemas.microsoft.com/office/drawing/2014/main" id="{00000000-0008-0000-1100-0000B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33" name="Line 7212">
            <a:extLst>
              <a:ext uri="{FF2B5EF4-FFF2-40B4-BE49-F238E27FC236}">
                <a16:creationId xmlns:a16="http://schemas.microsoft.com/office/drawing/2014/main" id="{00000000-0008-0000-1100-0000B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10" name="Group 7213">
          <a:extLst>
            <a:ext uri="{FF2B5EF4-FFF2-40B4-BE49-F238E27FC236}">
              <a16:creationId xmlns:a16="http://schemas.microsoft.com/office/drawing/2014/main" id="{00000000-0008-0000-1100-0000D2D54D00}"/>
            </a:ext>
          </a:extLst>
        </xdr:cNvPr>
        <xdr:cNvGrpSpPr>
          <a:grpSpLocks/>
        </xdr:cNvGrpSpPr>
      </xdr:nvGrpSpPr>
      <xdr:grpSpPr bwMode="auto">
        <a:xfrm>
          <a:off x="4117181" y="10096500"/>
          <a:ext cx="228600" cy="0"/>
          <a:chOff x="466" y="3952"/>
          <a:chExt cx="28" cy="16"/>
        </a:xfrm>
      </xdr:grpSpPr>
      <xdr:sp macro="" textlink="">
        <xdr:nvSpPr>
          <xdr:cNvPr id="5101230" name="Line 7214">
            <a:extLst>
              <a:ext uri="{FF2B5EF4-FFF2-40B4-BE49-F238E27FC236}">
                <a16:creationId xmlns:a16="http://schemas.microsoft.com/office/drawing/2014/main" id="{00000000-0008-0000-1100-0000A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31" name="Line 7215">
            <a:extLst>
              <a:ext uri="{FF2B5EF4-FFF2-40B4-BE49-F238E27FC236}">
                <a16:creationId xmlns:a16="http://schemas.microsoft.com/office/drawing/2014/main" id="{00000000-0008-0000-1100-0000A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11" name="Group 7216">
          <a:extLst>
            <a:ext uri="{FF2B5EF4-FFF2-40B4-BE49-F238E27FC236}">
              <a16:creationId xmlns:a16="http://schemas.microsoft.com/office/drawing/2014/main" id="{00000000-0008-0000-1100-0000D3D54D00}"/>
            </a:ext>
          </a:extLst>
        </xdr:cNvPr>
        <xdr:cNvGrpSpPr>
          <a:grpSpLocks/>
        </xdr:cNvGrpSpPr>
      </xdr:nvGrpSpPr>
      <xdr:grpSpPr bwMode="auto">
        <a:xfrm>
          <a:off x="4700588" y="10096500"/>
          <a:ext cx="266700" cy="0"/>
          <a:chOff x="466" y="3952"/>
          <a:chExt cx="28" cy="16"/>
        </a:xfrm>
      </xdr:grpSpPr>
      <xdr:sp macro="" textlink="">
        <xdr:nvSpPr>
          <xdr:cNvPr id="5101228" name="Line 7217">
            <a:extLst>
              <a:ext uri="{FF2B5EF4-FFF2-40B4-BE49-F238E27FC236}">
                <a16:creationId xmlns:a16="http://schemas.microsoft.com/office/drawing/2014/main" id="{00000000-0008-0000-1100-0000A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29" name="Line 7218">
            <a:extLst>
              <a:ext uri="{FF2B5EF4-FFF2-40B4-BE49-F238E27FC236}">
                <a16:creationId xmlns:a16="http://schemas.microsoft.com/office/drawing/2014/main" id="{00000000-0008-0000-1100-0000A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12" name="Group 7219">
          <a:extLst>
            <a:ext uri="{FF2B5EF4-FFF2-40B4-BE49-F238E27FC236}">
              <a16:creationId xmlns:a16="http://schemas.microsoft.com/office/drawing/2014/main" id="{00000000-0008-0000-1100-0000D4D54D00}"/>
            </a:ext>
          </a:extLst>
        </xdr:cNvPr>
        <xdr:cNvGrpSpPr>
          <a:grpSpLocks/>
        </xdr:cNvGrpSpPr>
      </xdr:nvGrpSpPr>
      <xdr:grpSpPr bwMode="auto">
        <a:xfrm>
          <a:off x="4117181" y="10096500"/>
          <a:ext cx="228600" cy="0"/>
          <a:chOff x="466" y="3952"/>
          <a:chExt cx="28" cy="16"/>
        </a:xfrm>
      </xdr:grpSpPr>
      <xdr:sp macro="" textlink="">
        <xdr:nvSpPr>
          <xdr:cNvPr id="5101226" name="Line 7220">
            <a:extLst>
              <a:ext uri="{FF2B5EF4-FFF2-40B4-BE49-F238E27FC236}">
                <a16:creationId xmlns:a16="http://schemas.microsoft.com/office/drawing/2014/main" id="{00000000-0008-0000-1100-0000A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27" name="Line 7221">
            <a:extLst>
              <a:ext uri="{FF2B5EF4-FFF2-40B4-BE49-F238E27FC236}">
                <a16:creationId xmlns:a16="http://schemas.microsoft.com/office/drawing/2014/main" id="{00000000-0008-0000-1100-0000A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13" name="Group 7222">
          <a:extLst>
            <a:ext uri="{FF2B5EF4-FFF2-40B4-BE49-F238E27FC236}">
              <a16:creationId xmlns:a16="http://schemas.microsoft.com/office/drawing/2014/main" id="{00000000-0008-0000-1100-0000D5D54D00}"/>
            </a:ext>
          </a:extLst>
        </xdr:cNvPr>
        <xdr:cNvGrpSpPr>
          <a:grpSpLocks/>
        </xdr:cNvGrpSpPr>
      </xdr:nvGrpSpPr>
      <xdr:grpSpPr bwMode="auto">
        <a:xfrm>
          <a:off x="4700588" y="10096500"/>
          <a:ext cx="266700" cy="0"/>
          <a:chOff x="466" y="3952"/>
          <a:chExt cx="28" cy="16"/>
        </a:xfrm>
      </xdr:grpSpPr>
      <xdr:sp macro="" textlink="">
        <xdr:nvSpPr>
          <xdr:cNvPr id="5101224" name="Line 7223">
            <a:extLst>
              <a:ext uri="{FF2B5EF4-FFF2-40B4-BE49-F238E27FC236}">
                <a16:creationId xmlns:a16="http://schemas.microsoft.com/office/drawing/2014/main" id="{00000000-0008-0000-1100-0000A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25" name="Line 7224">
            <a:extLst>
              <a:ext uri="{FF2B5EF4-FFF2-40B4-BE49-F238E27FC236}">
                <a16:creationId xmlns:a16="http://schemas.microsoft.com/office/drawing/2014/main" id="{00000000-0008-0000-1100-0000A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14" name="Group 7225">
          <a:extLst>
            <a:ext uri="{FF2B5EF4-FFF2-40B4-BE49-F238E27FC236}">
              <a16:creationId xmlns:a16="http://schemas.microsoft.com/office/drawing/2014/main" id="{00000000-0008-0000-1100-0000D6D54D00}"/>
            </a:ext>
          </a:extLst>
        </xdr:cNvPr>
        <xdr:cNvGrpSpPr>
          <a:grpSpLocks/>
        </xdr:cNvGrpSpPr>
      </xdr:nvGrpSpPr>
      <xdr:grpSpPr bwMode="auto">
        <a:xfrm>
          <a:off x="4117181" y="10096500"/>
          <a:ext cx="228600" cy="0"/>
          <a:chOff x="466" y="3952"/>
          <a:chExt cx="28" cy="16"/>
        </a:xfrm>
      </xdr:grpSpPr>
      <xdr:sp macro="" textlink="">
        <xdr:nvSpPr>
          <xdr:cNvPr id="5101222" name="Line 7226">
            <a:extLst>
              <a:ext uri="{FF2B5EF4-FFF2-40B4-BE49-F238E27FC236}">
                <a16:creationId xmlns:a16="http://schemas.microsoft.com/office/drawing/2014/main" id="{00000000-0008-0000-1100-0000A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23" name="Line 7227">
            <a:extLst>
              <a:ext uri="{FF2B5EF4-FFF2-40B4-BE49-F238E27FC236}">
                <a16:creationId xmlns:a16="http://schemas.microsoft.com/office/drawing/2014/main" id="{00000000-0008-0000-1100-0000A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15" name="Group 7228">
          <a:extLst>
            <a:ext uri="{FF2B5EF4-FFF2-40B4-BE49-F238E27FC236}">
              <a16:creationId xmlns:a16="http://schemas.microsoft.com/office/drawing/2014/main" id="{00000000-0008-0000-1100-0000D7D54D00}"/>
            </a:ext>
          </a:extLst>
        </xdr:cNvPr>
        <xdr:cNvGrpSpPr>
          <a:grpSpLocks/>
        </xdr:cNvGrpSpPr>
      </xdr:nvGrpSpPr>
      <xdr:grpSpPr bwMode="auto">
        <a:xfrm>
          <a:off x="4117181" y="10096500"/>
          <a:ext cx="228600" cy="0"/>
          <a:chOff x="466" y="3952"/>
          <a:chExt cx="28" cy="16"/>
        </a:xfrm>
      </xdr:grpSpPr>
      <xdr:sp macro="" textlink="">
        <xdr:nvSpPr>
          <xdr:cNvPr id="5101220" name="Line 7229">
            <a:extLst>
              <a:ext uri="{FF2B5EF4-FFF2-40B4-BE49-F238E27FC236}">
                <a16:creationId xmlns:a16="http://schemas.microsoft.com/office/drawing/2014/main" id="{00000000-0008-0000-1100-0000A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21" name="Line 7230">
            <a:extLst>
              <a:ext uri="{FF2B5EF4-FFF2-40B4-BE49-F238E27FC236}">
                <a16:creationId xmlns:a16="http://schemas.microsoft.com/office/drawing/2014/main" id="{00000000-0008-0000-1100-0000A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16" name="Group 7231">
          <a:extLst>
            <a:ext uri="{FF2B5EF4-FFF2-40B4-BE49-F238E27FC236}">
              <a16:creationId xmlns:a16="http://schemas.microsoft.com/office/drawing/2014/main" id="{00000000-0008-0000-1100-0000D8D54D00}"/>
            </a:ext>
          </a:extLst>
        </xdr:cNvPr>
        <xdr:cNvGrpSpPr>
          <a:grpSpLocks/>
        </xdr:cNvGrpSpPr>
      </xdr:nvGrpSpPr>
      <xdr:grpSpPr bwMode="auto">
        <a:xfrm>
          <a:off x="4117181" y="10096500"/>
          <a:ext cx="228600" cy="0"/>
          <a:chOff x="466" y="3952"/>
          <a:chExt cx="28" cy="16"/>
        </a:xfrm>
      </xdr:grpSpPr>
      <xdr:sp macro="" textlink="">
        <xdr:nvSpPr>
          <xdr:cNvPr id="5101218" name="Line 7232">
            <a:extLst>
              <a:ext uri="{FF2B5EF4-FFF2-40B4-BE49-F238E27FC236}">
                <a16:creationId xmlns:a16="http://schemas.microsoft.com/office/drawing/2014/main" id="{00000000-0008-0000-1100-0000A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19" name="Line 7233">
            <a:extLst>
              <a:ext uri="{FF2B5EF4-FFF2-40B4-BE49-F238E27FC236}">
                <a16:creationId xmlns:a16="http://schemas.microsoft.com/office/drawing/2014/main" id="{00000000-0008-0000-1100-0000A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17" name="Group 7234">
          <a:extLst>
            <a:ext uri="{FF2B5EF4-FFF2-40B4-BE49-F238E27FC236}">
              <a16:creationId xmlns:a16="http://schemas.microsoft.com/office/drawing/2014/main" id="{00000000-0008-0000-1100-0000D9D54D00}"/>
            </a:ext>
          </a:extLst>
        </xdr:cNvPr>
        <xdr:cNvGrpSpPr>
          <a:grpSpLocks/>
        </xdr:cNvGrpSpPr>
      </xdr:nvGrpSpPr>
      <xdr:grpSpPr bwMode="auto">
        <a:xfrm>
          <a:off x="4117181" y="10096500"/>
          <a:ext cx="228600" cy="0"/>
          <a:chOff x="466" y="3952"/>
          <a:chExt cx="28" cy="16"/>
        </a:xfrm>
      </xdr:grpSpPr>
      <xdr:sp macro="" textlink="">
        <xdr:nvSpPr>
          <xdr:cNvPr id="5101216" name="Line 7235">
            <a:extLst>
              <a:ext uri="{FF2B5EF4-FFF2-40B4-BE49-F238E27FC236}">
                <a16:creationId xmlns:a16="http://schemas.microsoft.com/office/drawing/2014/main" id="{00000000-0008-0000-1100-0000A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17" name="Line 7236">
            <a:extLst>
              <a:ext uri="{FF2B5EF4-FFF2-40B4-BE49-F238E27FC236}">
                <a16:creationId xmlns:a16="http://schemas.microsoft.com/office/drawing/2014/main" id="{00000000-0008-0000-1100-0000A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18" name="Group 7237">
          <a:extLst>
            <a:ext uri="{FF2B5EF4-FFF2-40B4-BE49-F238E27FC236}">
              <a16:creationId xmlns:a16="http://schemas.microsoft.com/office/drawing/2014/main" id="{00000000-0008-0000-1100-0000DAD54D00}"/>
            </a:ext>
          </a:extLst>
        </xdr:cNvPr>
        <xdr:cNvGrpSpPr>
          <a:grpSpLocks/>
        </xdr:cNvGrpSpPr>
      </xdr:nvGrpSpPr>
      <xdr:grpSpPr bwMode="auto">
        <a:xfrm>
          <a:off x="4117181" y="10096500"/>
          <a:ext cx="228600" cy="0"/>
          <a:chOff x="466" y="3952"/>
          <a:chExt cx="28" cy="16"/>
        </a:xfrm>
      </xdr:grpSpPr>
      <xdr:sp macro="" textlink="">
        <xdr:nvSpPr>
          <xdr:cNvPr id="5101214" name="Line 7238">
            <a:extLst>
              <a:ext uri="{FF2B5EF4-FFF2-40B4-BE49-F238E27FC236}">
                <a16:creationId xmlns:a16="http://schemas.microsoft.com/office/drawing/2014/main" id="{00000000-0008-0000-1100-00009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15" name="Line 7239">
            <a:extLst>
              <a:ext uri="{FF2B5EF4-FFF2-40B4-BE49-F238E27FC236}">
                <a16:creationId xmlns:a16="http://schemas.microsoft.com/office/drawing/2014/main" id="{00000000-0008-0000-1100-00009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19" name="Group 7240">
          <a:extLst>
            <a:ext uri="{FF2B5EF4-FFF2-40B4-BE49-F238E27FC236}">
              <a16:creationId xmlns:a16="http://schemas.microsoft.com/office/drawing/2014/main" id="{00000000-0008-0000-1100-0000DBD54D00}"/>
            </a:ext>
          </a:extLst>
        </xdr:cNvPr>
        <xdr:cNvGrpSpPr>
          <a:grpSpLocks/>
        </xdr:cNvGrpSpPr>
      </xdr:nvGrpSpPr>
      <xdr:grpSpPr bwMode="auto">
        <a:xfrm>
          <a:off x="4700588" y="10096500"/>
          <a:ext cx="266700" cy="0"/>
          <a:chOff x="466" y="3952"/>
          <a:chExt cx="28" cy="16"/>
        </a:xfrm>
      </xdr:grpSpPr>
      <xdr:sp macro="" textlink="">
        <xdr:nvSpPr>
          <xdr:cNvPr id="5101212" name="Line 7241">
            <a:extLst>
              <a:ext uri="{FF2B5EF4-FFF2-40B4-BE49-F238E27FC236}">
                <a16:creationId xmlns:a16="http://schemas.microsoft.com/office/drawing/2014/main" id="{00000000-0008-0000-1100-00009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13" name="Line 7242">
            <a:extLst>
              <a:ext uri="{FF2B5EF4-FFF2-40B4-BE49-F238E27FC236}">
                <a16:creationId xmlns:a16="http://schemas.microsoft.com/office/drawing/2014/main" id="{00000000-0008-0000-1100-00009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20" name="Group 7243">
          <a:extLst>
            <a:ext uri="{FF2B5EF4-FFF2-40B4-BE49-F238E27FC236}">
              <a16:creationId xmlns:a16="http://schemas.microsoft.com/office/drawing/2014/main" id="{00000000-0008-0000-1100-0000DCD54D00}"/>
            </a:ext>
          </a:extLst>
        </xdr:cNvPr>
        <xdr:cNvGrpSpPr>
          <a:grpSpLocks/>
        </xdr:cNvGrpSpPr>
      </xdr:nvGrpSpPr>
      <xdr:grpSpPr bwMode="auto">
        <a:xfrm>
          <a:off x="4700588" y="10096500"/>
          <a:ext cx="266700" cy="0"/>
          <a:chOff x="466" y="3952"/>
          <a:chExt cx="28" cy="16"/>
        </a:xfrm>
      </xdr:grpSpPr>
      <xdr:sp macro="" textlink="">
        <xdr:nvSpPr>
          <xdr:cNvPr id="5101210" name="Line 7244">
            <a:extLst>
              <a:ext uri="{FF2B5EF4-FFF2-40B4-BE49-F238E27FC236}">
                <a16:creationId xmlns:a16="http://schemas.microsoft.com/office/drawing/2014/main" id="{00000000-0008-0000-1100-00009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11" name="Line 7245">
            <a:extLst>
              <a:ext uri="{FF2B5EF4-FFF2-40B4-BE49-F238E27FC236}">
                <a16:creationId xmlns:a16="http://schemas.microsoft.com/office/drawing/2014/main" id="{00000000-0008-0000-1100-00009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21" name="Group 7246">
          <a:extLst>
            <a:ext uri="{FF2B5EF4-FFF2-40B4-BE49-F238E27FC236}">
              <a16:creationId xmlns:a16="http://schemas.microsoft.com/office/drawing/2014/main" id="{00000000-0008-0000-1100-0000DDD54D00}"/>
            </a:ext>
          </a:extLst>
        </xdr:cNvPr>
        <xdr:cNvGrpSpPr>
          <a:grpSpLocks/>
        </xdr:cNvGrpSpPr>
      </xdr:nvGrpSpPr>
      <xdr:grpSpPr bwMode="auto">
        <a:xfrm>
          <a:off x="4700588" y="10096500"/>
          <a:ext cx="266700" cy="0"/>
          <a:chOff x="466" y="3952"/>
          <a:chExt cx="28" cy="16"/>
        </a:xfrm>
      </xdr:grpSpPr>
      <xdr:sp macro="" textlink="">
        <xdr:nvSpPr>
          <xdr:cNvPr id="5101208" name="Line 7247">
            <a:extLst>
              <a:ext uri="{FF2B5EF4-FFF2-40B4-BE49-F238E27FC236}">
                <a16:creationId xmlns:a16="http://schemas.microsoft.com/office/drawing/2014/main" id="{00000000-0008-0000-1100-00009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09" name="Line 7248">
            <a:extLst>
              <a:ext uri="{FF2B5EF4-FFF2-40B4-BE49-F238E27FC236}">
                <a16:creationId xmlns:a16="http://schemas.microsoft.com/office/drawing/2014/main" id="{00000000-0008-0000-1100-00009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22" name="Group 7249">
          <a:extLst>
            <a:ext uri="{FF2B5EF4-FFF2-40B4-BE49-F238E27FC236}">
              <a16:creationId xmlns:a16="http://schemas.microsoft.com/office/drawing/2014/main" id="{00000000-0008-0000-1100-0000DED54D00}"/>
            </a:ext>
          </a:extLst>
        </xdr:cNvPr>
        <xdr:cNvGrpSpPr>
          <a:grpSpLocks/>
        </xdr:cNvGrpSpPr>
      </xdr:nvGrpSpPr>
      <xdr:grpSpPr bwMode="auto">
        <a:xfrm>
          <a:off x="4700588" y="10096500"/>
          <a:ext cx="266700" cy="0"/>
          <a:chOff x="466" y="3952"/>
          <a:chExt cx="28" cy="16"/>
        </a:xfrm>
      </xdr:grpSpPr>
      <xdr:sp macro="" textlink="">
        <xdr:nvSpPr>
          <xdr:cNvPr id="5101206" name="Line 7250">
            <a:extLst>
              <a:ext uri="{FF2B5EF4-FFF2-40B4-BE49-F238E27FC236}">
                <a16:creationId xmlns:a16="http://schemas.microsoft.com/office/drawing/2014/main" id="{00000000-0008-0000-1100-00009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07" name="Line 7251">
            <a:extLst>
              <a:ext uri="{FF2B5EF4-FFF2-40B4-BE49-F238E27FC236}">
                <a16:creationId xmlns:a16="http://schemas.microsoft.com/office/drawing/2014/main" id="{00000000-0008-0000-1100-00009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23" name="Group 7252">
          <a:extLst>
            <a:ext uri="{FF2B5EF4-FFF2-40B4-BE49-F238E27FC236}">
              <a16:creationId xmlns:a16="http://schemas.microsoft.com/office/drawing/2014/main" id="{00000000-0008-0000-1100-0000DFD54D00}"/>
            </a:ext>
          </a:extLst>
        </xdr:cNvPr>
        <xdr:cNvGrpSpPr>
          <a:grpSpLocks/>
        </xdr:cNvGrpSpPr>
      </xdr:nvGrpSpPr>
      <xdr:grpSpPr bwMode="auto">
        <a:xfrm>
          <a:off x="4700588" y="10096500"/>
          <a:ext cx="266700" cy="0"/>
          <a:chOff x="466" y="3952"/>
          <a:chExt cx="28" cy="16"/>
        </a:xfrm>
      </xdr:grpSpPr>
      <xdr:sp macro="" textlink="">
        <xdr:nvSpPr>
          <xdr:cNvPr id="5101204" name="Line 7253">
            <a:extLst>
              <a:ext uri="{FF2B5EF4-FFF2-40B4-BE49-F238E27FC236}">
                <a16:creationId xmlns:a16="http://schemas.microsoft.com/office/drawing/2014/main" id="{00000000-0008-0000-1100-00009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05" name="Line 7254">
            <a:extLst>
              <a:ext uri="{FF2B5EF4-FFF2-40B4-BE49-F238E27FC236}">
                <a16:creationId xmlns:a16="http://schemas.microsoft.com/office/drawing/2014/main" id="{00000000-0008-0000-1100-00009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24" name="Group 7255">
          <a:extLst>
            <a:ext uri="{FF2B5EF4-FFF2-40B4-BE49-F238E27FC236}">
              <a16:creationId xmlns:a16="http://schemas.microsoft.com/office/drawing/2014/main" id="{00000000-0008-0000-1100-0000E0D54D00}"/>
            </a:ext>
          </a:extLst>
        </xdr:cNvPr>
        <xdr:cNvGrpSpPr>
          <a:grpSpLocks/>
        </xdr:cNvGrpSpPr>
      </xdr:nvGrpSpPr>
      <xdr:grpSpPr bwMode="auto">
        <a:xfrm>
          <a:off x="4117181" y="10096500"/>
          <a:ext cx="228600" cy="0"/>
          <a:chOff x="466" y="3952"/>
          <a:chExt cx="28" cy="16"/>
        </a:xfrm>
      </xdr:grpSpPr>
      <xdr:sp macro="" textlink="">
        <xdr:nvSpPr>
          <xdr:cNvPr id="5101202" name="Line 7256">
            <a:extLst>
              <a:ext uri="{FF2B5EF4-FFF2-40B4-BE49-F238E27FC236}">
                <a16:creationId xmlns:a16="http://schemas.microsoft.com/office/drawing/2014/main" id="{00000000-0008-0000-1100-00009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03" name="Line 7257">
            <a:extLst>
              <a:ext uri="{FF2B5EF4-FFF2-40B4-BE49-F238E27FC236}">
                <a16:creationId xmlns:a16="http://schemas.microsoft.com/office/drawing/2014/main" id="{00000000-0008-0000-1100-00009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25" name="Group 7258">
          <a:extLst>
            <a:ext uri="{FF2B5EF4-FFF2-40B4-BE49-F238E27FC236}">
              <a16:creationId xmlns:a16="http://schemas.microsoft.com/office/drawing/2014/main" id="{00000000-0008-0000-1100-0000E1D54D00}"/>
            </a:ext>
          </a:extLst>
        </xdr:cNvPr>
        <xdr:cNvGrpSpPr>
          <a:grpSpLocks/>
        </xdr:cNvGrpSpPr>
      </xdr:nvGrpSpPr>
      <xdr:grpSpPr bwMode="auto">
        <a:xfrm>
          <a:off x="4117181" y="10096500"/>
          <a:ext cx="228600" cy="0"/>
          <a:chOff x="466" y="3952"/>
          <a:chExt cx="28" cy="16"/>
        </a:xfrm>
      </xdr:grpSpPr>
      <xdr:sp macro="" textlink="">
        <xdr:nvSpPr>
          <xdr:cNvPr id="5101200" name="Line 7259">
            <a:extLst>
              <a:ext uri="{FF2B5EF4-FFF2-40B4-BE49-F238E27FC236}">
                <a16:creationId xmlns:a16="http://schemas.microsoft.com/office/drawing/2014/main" id="{00000000-0008-0000-1100-00009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01" name="Line 7260">
            <a:extLst>
              <a:ext uri="{FF2B5EF4-FFF2-40B4-BE49-F238E27FC236}">
                <a16:creationId xmlns:a16="http://schemas.microsoft.com/office/drawing/2014/main" id="{00000000-0008-0000-1100-00009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26" name="Group 7261">
          <a:extLst>
            <a:ext uri="{FF2B5EF4-FFF2-40B4-BE49-F238E27FC236}">
              <a16:creationId xmlns:a16="http://schemas.microsoft.com/office/drawing/2014/main" id="{00000000-0008-0000-1100-0000E2D54D00}"/>
            </a:ext>
          </a:extLst>
        </xdr:cNvPr>
        <xdr:cNvGrpSpPr>
          <a:grpSpLocks/>
        </xdr:cNvGrpSpPr>
      </xdr:nvGrpSpPr>
      <xdr:grpSpPr bwMode="auto">
        <a:xfrm>
          <a:off x="4700588" y="10096500"/>
          <a:ext cx="266700" cy="0"/>
          <a:chOff x="466" y="3952"/>
          <a:chExt cx="28" cy="16"/>
        </a:xfrm>
      </xdr:grpSpPr>
      <xdr:sp macro="" textlink="">
        <xdr:nvSpPr>
          <xdr:cNvPr id="5101198" name="Line 7262">
            <a:extLst>
              <a:ext uri="{FF2B5EF4-FFF2-40B4-BE49-F238E27FC236}">
                <a16:creationId xmlns:a16="http://schemas.microsoft.com/office/drawing/2014/main" id="{00000000-0008-0000-1100-00008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99" name="Line 7263">
            <a:extLst>
              <a:ext uri="{FF2B5EF4-FFF2-40B4-BE49-F238E27FC236}">
                <a16:creationId xmlns:a16="http://schemas.microsoft.com/office/drawing/2014/main" id="{00000000-0008-0000-1100-00008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27" name="Group 7264">
          <a:extLst>
            <a:ext uri="{FF2B5EF4-FFF2-40B4-BE49-F238E27FC236}">
              <a16:creationId xmlns:a16="http://schemas.microsoft.com/office/drawing/2014/main" id="{00000000-0008-0000-1100-0000E3D54D00}"/>
            </a:ext>
          </a:extLst>
        </xdr:cNvPr>
        <xdr:cNvGrpSpPr>
          <a:grpSpLocks/>
        </xdr:cNvGrpSpPr>
      </xdr:nvGrpSpPr>
      <xdr:grpSpPr bwMode="auto">
        <a:xfrm>
          <a:off x="4700588" y="10096500"/>
          <a:ext cx="266700" cy="0"/>
          <a:chOff x="466" y="3952"/>
          <a:chExt cx="28" cy="16"/>
        </a:xfrm>
      </xdr:grpSpPr>
      <xdr:sp macro="" textlink="">
        <xdr:nvSpPr>
          <xdr:cNvPr id="5101196" name="Line 7265">
            <a:extLst>
              <a:ext uri="{FF2B5EF4-FFF2-40B4-BE49-F238E27FC236}">
                <a16:creationId xmlns:a16="http://schemas.microsoft.com/office/drawing/2014/main" id="{00000000-0008-0000-1100-00008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97" name="Line 7266">
            <a:extLst>
              <a:ext uri="{FF2B5EF4-FFF2-40B4-BE49-F238E27FC236}">
                <a16:creationId xmlns:a16="http://schemas.microsoft.com/office/drawing/2014/main" id="{00000000-0008-0000-1100-00008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1028" name="Group 7267">
          <a:extLst>
            <a:ext uri="{FF2B5EF4-FFF2-40B4-BE49-F238E27FC236}">
              <a16:creationId xmlns:a16="http://schemas.microsoft.com/office/drawing/2014/main" id="{00000000-0008-0000-1100-0000E4D54D00}"/>
            </a:ext>
          </a:extLst>
        </xdr:cNvPr>
        <xdr:cNvGrpSpPr>
          <a:grpSpLocks/>
        </xdr:cNvGrpSpPr>
      </xdr:nvGrpSpPr>
      <xdr:grpSpPr bwMode="auto">
        <a:xfrm>
          <a:off x="4117181" y="10096500"/>
          <a:ext cx="240507" cy="0"/>
          <a:chOff x="466" y="3952"/>
          <a:chExt cx="28" cy="16"/>
        </a:xfrm>
      </xdr:grpSpPr>
      <xdr:sp macro="" textlink="">
        <xdr:nvSpPr>
          <xdr:cNvPr id="5101194" name="Line 7268">
            <a:extLst>
              <a:ext uri="{FF2B5EF4-FFF2-40B4-BE49-F238E27FC236}">
                <a16:creationId xmlns:a16="http://schemas.microsoft.com/office/drawing/2014/main" id="{00000000-0008-0000-1100-00008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95" name="Line 7269">
            <a:extLst>
              <a:ext uri="{FF2B5EF4-FFF2-40B4-BE49-F238E27FC236}">
                <a16:creationId xmlns:a16="http://schemas.microsoft.com/office/drawing/2014/main" id="{00000000-0008-0000-1100-00008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5101029" name="Group 7270">
          <a:extLst>
            <a:ext uri="{FF2B5EF4-FFF2-40B4-BE49-F238E27FC236}">
              <a16:creationId xmlns:a16="http://schemas.microsoft.com/office/drawing/2014/main" id="{00000000-0008-0000-1100-0000E5D54D00}"/>
            </a:ext>
          </a:extLst>
        </xdr:cNvPr>
        <xdr:cNvGrpSpPr>
          <a:grpSpLocks/>
        </xdr:cNvGrpSpPr>
      </xdr:nvGrpSpPr>
      <xdr:grpSpPr bwMode="auto">
        <a:xfrm>
          <a:off x="5486400" y="10096500"/>
          <a:ext cx="228600" cy="0"/>
          <a:chOff x="466" y="3952"/>
          <a:chExt cx="28" cy="16"/>
        </a:xfrm>
      </xdr:grpSpPr>
      <xdr:sp macro="" textlink="">
        <xdr:nvSpPr>
          <xdr:cNvPr id="5101192" name="Line 7271">
            <a:extLst>
              <a:ext uri="{FF2B5EF4-FFF2-40B4-BE49-F238E27FC236}">
                <a16:creationId xmlns:a16="http://schemas.microsoft.com/office/drawing/2014/main" id="{00000000-0008-0000-1100-00008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93" name="Line 7272">
            <a:extLst>
              <a:ext uri="{FF2B5EF4-FFF2-40B4-BE49-F238E27FC236}">
                <a16:creationId xmlns:a16="http://schemas.microsoft.com/office/drawing/2014/main" id="{00000000-0008-0000-1100-00008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30" name="Group 7273">
          <a:extLst>
            <a:ext uri="{FF2B5EF4-FFF2-40B4-BE49-F238E27FC236}">
              <a16:creationId xmlns:a16="http://schemas.microsoft.com/office/drawing/2014/main" id="{00000000-0008-0000-1100-0000E6D54D00}"/>
            </a:ext>
          </a:extLst>
        </xdr:cNvPr>
        <xdr:cNvGrpSpPr>
          <a:grpSpLocks/>
        </xdr:cNvGrpSpPr>
      </xdr:nvGrpSpPr>
      <xdr:grpSpPr bwMode="auto">
        <a:xfrm>
          <a:off x="4700588" y="10096500"/>
          <a:ext cx="266700" cy="0"/>
          <a:chOff x="466" y="3952"/>
          <a:chExt cx="28" cy="16"/>
        </a:xfrm>
      </xdr:grpSpPr>
      <xdr:sp macro="" textlink="">
        <xdr:nvSpPr>
          <xdr:cNvPr id="5101190" name="Line 7274">
            <a:extLst>
              <a:ext uri="{FF2B5EF4-FFF2-40B4-BE49-F238E27FC236}">
                <a16:creationId xmlns:a16="http://schemas.microsoft.com/office/drawing/2014/main" id="{00000000-0008-0000-1100-00008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91" name="Line 7275">
            <a:extLst>
              <a:ext uri="{FF2B5EF4-FFF2-40B4-BE49-F238E27FC236}">
                <a16:creationId xmlns:a16="http://schemas.microsoft.com/office/drawing/2014/main" id="{00000000-0008-0000-1100-00008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31" name="Group 7276">
          <a:extLst>
            <a:ext uri="{FF2B5EF4-FFF2-40B4-BE49-F238E27FC236}">
              <a16:creationId xmlns:a16="http://schemas.microsoft.com/office/drawing/2014/main" id="{00000000-0008-0000-1100-0000E7D54D00}"/>
            </a:ext>
          </a:extLst>
        </xdr:cNvPr>
        <xdr:cNvGrpSpPr>
          <a:grpSpLocks/>
        </xdr:cNvGrpSpPr>
      </xdr:nvGrpSpPr>
      <xdr:grpSpPr bwMode="auto">
        <a:xfrm>
          <a:off x="4700588" y="10096500"/>
          <a:ext cx="266700" cy="0"/>
          <a:chOff x="466" y="3952"/>
          <a:chExt cx="28" cy="16"/>
        </a:xfrm>
      </xdr:grpSpPr>
      <xdr:sp macro="" textlink="">
        <xdr:nvSpPr>
          <xdr:cNvPr id="5101188" name="Line 7277">
            <a:extLst>
              <a:ext uri="{FF2B5EF4-FFF2-40B4-BE49-F238E27FC236}">
                <a16:creationId xmlns:a16="http://schemas.microsoft.com/office/drawing/2014/main" id="{00000000-0008-0000-1100-00008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89" name="Line 7278">
            <a:extLst>
              <a:ext uri="{FF2B5EF4-FFF2-40B4-BE49-F238E27FC236}">
                <a16:creationId xmlns:a16="http://schemas.microsoft.com/office/drawing/2014/main" id="{00000000-0008-0000-1100-00008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32" name="Group 7279">
          <a:extLst>
            <a:ext uri="{FF2B5EF4-FFF2-40B4-BE49-F238E27FC236}">
              <a16:creationId xmlns:a16="http://schemas.microsoft.com/office/drawing/2014/main" id="{00000000-0008-0000-1100-0000E8D54D00}"/>
            </a:ext>
          </a:extLst>
        </xdr:cNvPr>
        <xdr:cNvGrpSpPr>
          <a:grpSpLocks/>
        </xdr:cNvGrpSpPr>
      </xdr:nvGrpSpPr>
      <xdr:grpSpPr bwMode="auto">
        <a:xfrm>
          <a:off x="4700588" y="10096500"/>
          <a:ext cx="266700" cy="0"/>
          <a:chOff x="466" y="3952"/>
          <a:chExt cx="28" cy="16"/>
        </a:xfrm>
      </xdr:grpSpPr>
      <xdr:sp macro="" textlink="">
        <xdr:nvSpPr>
          <xdr:cNvPr id="5101186" name="Line 7280">
            <a:extLst>
              <a:ext uri="{FF2B5EF4-FFF2-40B4-BE49-F238E27FC236}">
                <a16:creationId xmlns:a16="http://schemas.microsoft.com/office/drawing/2014/main" id="{00000000-0008-0000-1100-00008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87" name="Line 7281">
            <a:extLst>
              <a:ext uri="{FF2B5EF4-FFF2-40B4-BE49-F238E27FC236}">
                <a16:creationId xmlns:a16="http://schemas.microsoft.com/office/drawing/2014/main" id="{00000000-0008-0000-1100-00008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33" name="Group 7282">
          <a:extLst>
            <a:ext uri="{FF2B5EF4-FFF2-40B4-BE49-F238E27FC236}">
              <a16:creationId xmlns:a16="http://schemas.microsoft.com/office/drawing/2014/main" id="{00000000-0008-0000-1100-0000E9D54D00}"/>
            </a:ext>
          </a:extLst>
        </xdr:cNvPr>
        <xdr:cNvGrpSpPr>
          <a:grpSpLocks/>
        </xdr:cNvGrpSpPr>
      </xdr:nvGrpSpPr>
      <xdr:grpSpPr bwMode="auto">
        <a:xfrm>
          <a:off x="4700588" y="10096500"/>
          <a:ext cx="266700" cy="0"/>
          <a:chOff x="466" y="3952"/>
          <a:chExt cx="28" cy="16"/>
        </a:xfrm>
      </xdr:grpSpPr>
      <xdr:sp macro="" textlink="">
        <xdr:nvSpPr>
          <xdr:cNvPr id="5101184" name="Line 7283">
            <a:extLst>
              <a:ext uri="{FF2B5EF4-FFF2-40B4-BE49-F238E27FC236}">
                <a16:creationId xmlns:a16="http://schemas.microsoft.com/office/drawing/2014/main" id="{00000000-0008-0000-1100-00008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85" name="Line 7284">
            <a:extLst>
              <a:ext uri="{FF2B5EF4-FFF2-40B4-BE49-F238E27FC236}">
                <a16:creationId xmlns:a16="http://schemas.microsoft.com/office/drawing/2014/main" id="{00000000-0008-0000-1100-00008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34" name="Group 7285">
          <a:extLst>
            <a:ext uri="{FF2B5EF4-FFF2-40B4-BE49-F238E27FC236}">
              <a16:creationId xmlns:a16="http://schemas.microsoft.com/office/drawing/2014/main" id="{00000000-0008-0000-1100-0000EAD54D00}"/>
            </a:ext>
          </a:extLst>
        </xdr:cNvPr>
        <xdr:cNvGrpSpPr>
          <a:grpSpLocks/>
        </xdr:cNvGrpSpPr>
      </xdr:nvGrpSpPr>
      <xdr:grpSpPr bwMode="auto">
        <a:xfrm>
          <a:off x="4700588" y="10096500"/>
          <a:ext cx="266700" cy="0"/>
          <a:chOff x="466" y="3952"/>
          <a:chExt cx="28" cy="16"/>
        </a:xfrm>
      </xdr:grpSpPr>
      <xdr:sp macro="" textlink="">
        <xdr:nvSpPr>
          <xdr:cNvPr id="5101182" name="Line 7286">
            <a:extLst>
              <a:ext uri="{FF2B5EF4-FFF2-40B4-BE49-F238E27FC236}">
                <a16:creationId xmlns:a16="http://schemas.microsoft.com/office/drawing/2014/main" id="{00000000-0008-0000-1100-00007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83" name="Line 7287">
            <a:extLst>
              <a:ext uri="{FF2B5EF4-FFF2-40B4-BE49-F238E27FC236}">
                <a16:creationId xmlns:a16="http://schemas.microsoft.com/office/drawing/2014/main" id="{00000000-0008-0000-1100-00007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5101035" name="Group 7288">
          <a:extLst>
            <a:ext uri="{FF2B5EF4-FFF2-40B4-BE49-F238E27FC236}">
              <a16:creationId xmlns:a16="http://schemas.microsoft.com/office/drawing/2014/main" id="{00000000-0008-0000-1100-0000EBD54D00}"/>
            </a:ext>
          </a:extLst>
        </xdr:cNvPr>
        <xdr:cNvGrpSpPr>
          <a:grpSpLocks/>
        </xdr:cNvGrpSpPr>
      </xdr:nvGrpSpPr>
      <xdr:grpSpPr bwMode="auto">
        <a:xfrm>
          <a:off x="4576763" y="10096500"/>
          <a:ext cx="228600" cy="0"/>
          <a:chOff x="466" y="3952"/>
          <a:chExt cx="28" cy="16"/>
        </a:xfrm>
      </xdr:grpSpPr>
      <xdr:sp macro="" textlink="">
        <xdr:nvSpPr>
          <xdr:cNvPr id="5101180" name="Line 7289">
            <a:extLst>
              <a:ext uri="{FF2B5EF4-FFF2-40B4-BE49-F238E27FC236}">
                <a16:creationId xmlns:a16="http://schemas.microsoft.com/office/drawing/2014/main" id="{00000000-0008-0000-1100-00007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81" name="Line 7290">
            <a:extLst>
              <a:ext uri="{FF2B5EF4-FFF2-40B4-BE49-F238E27FC236}">
                <a16:creationId xmlns:a16="http://schemas.microsoft.com/office/drawing/2014/main" id="{00000000-0008-0000-1100-00007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1036" name="Group 7291">
          <a:extLst>
            <a:ext uri="{FF2B5EF4-FFF2-40B4-BE49-F238E27FC236}">
              <a16:creationId xmlns:a16="http://schemas.microsoft.com/office/drawing/2014/main" id="{00000000-0008-0000-1100-0000ECD54D00}"/>
            </a:ext>
          </a:extLst>
        </xdr:cNvPr>
        <xdr:cNvGrpSpPr>
          <a:grpSpLocks/>
        </xdr:cNvGrpSpPr>
      </xdr:nvGrpSpPr>
      <xdr:grpSpPr bwMode="auto">
        <a:xfrm>
          <a:off x="4117181" y="10096500"/>
          <a:ext cx="240507" cy="0"/>
          <a:chOff x="466" y="3952"/>
          <a:chExt cx="28" cy="16"/>
        </a:xfrm>
      </xdr:grpSpPr>
      <xdr:sp macro="" textlink="">
        <xdr:nvSpPr>
          <xdr:cNvPr id="5101178" name="Line 7292">
            <a:extLst>
              <a:ext uri="{FF2B5EF4-FFF2-40B4-BE49-F238E27FC236}">
                <a16:creationId xmlns:a16="http://schemas.microsoft.com/office/drawing/2014/main" id="{00000000-0008-0000-1100-00007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79" name="Line 7293">
            <a:extLst>
              <a:ext uri="{FF2B5EF4-FFF2-40B4-BE49-F238E27FC236}">
                <a16:creationId xmlns:a16="http://schemas.microsoft.com/office/drawing/2014/main" id="{00000000-0008-0000-1100-00007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1037" name="Group 7294">
          <a:extLst>
            <a:ext uri="{FF2B5EF4-FFF2-40B4-BE49-F238E27FC236}">
              <a16:creationId xmlns:a16="http://schemas.microsoft.com/office/drawing/2014/main" id="{00000000-0008-0000-1100-0000EDD54D00}"/>
            </a:ext>
          </a:extLst>
        </xdr:cNvPr>
        <xdr:cNvGrpSpPr>
          <a:grpSpLocks/>
        </xdr:cNvGrpSpPr>
      </xdr:nvGrpSpPr>
      <xdr:grpSpPr bwMode="auto">
        <a:xfrm>
          <a:off x="4117181" y="10096500"/>
          <a:ext cx="240507" cy="0"/>
          <a:chOff x="466" y="3952"/>
          <a:chExt cx="28" cy="16"/>
        </a:xfrm>
      </xdr:grpSpPr>
      <xdr:sp macro="" textlink="">
        <xdr:nvSpPr>
          <xdr:cNvPr id="5101176" name="Line 7295">
            <a:extLst>
              <a:ext uri="{FF2B5EF4-FFF2-40B4-BE49-F238E27FC236}">
                <a16:creationId xmlns:a16="http://schemas.microsoft.com/office/drawing/2014/main" id="{00000000-0008-0000-1100-00007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77" name="Line 7296">
            <a:extLst>
              <a:ext uri="{FF2B5EF4-FFF2-40B4-BE49-F238E27FC236}">
                <a16:creationId xmlns:a16="http://schemas.microsoft.com/office/drawing/2014/main" id="{00000000-0008-0000-1100-00007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1038" name="Group 7297">
          <a:extLst>
            <a:ext uri="{FF2B5EF4-FFF2-40B4-BE49-F238E27FC236}">
              <a16:creationId xmlns:a16="http://schemas.microsoft.com/office/drawing/2014/main" id="{00000000-0008-0000-1100-0000EED54D00}"/>
            </a:ext>
          </a:extLst>
        </xdr:cNvPr>
        <xdr:cNvGrpSpPr>
          <a:grpSpLocks/>
        </xdr:cNvGrpSpPr>
      </xdr:nvGrpSpPr>
      <xdr:grpSpPr bwMode="auto">
        <a:xfrm>
          <a:off x="4117181" y="10096500"/>
          <a:ext cx="240507" cy="0"/>
          <a:chOff x="466" y="3952"/>
          <a:chExt cx="28" cy="16"/>
        </a:xfrm>
      </xdr:grpSpPr>
      <xdr:sp macro="" textlink="">
        <xdr:nvSpPr>
          <xdr:cNvPr id="5101174" name="Line 7298">
            <a:extLst>
              <a:ext uri="{FF2B5EF4-FFF2-40B4-BE49-F238E27FC236}">
                <a16:creationId xmlns:a16="http://schemas.microsoft.com/office/drawing/2014/main" id="{00000000-0008-0000-1100-00007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75" name="Line 7299">
            <a:extLst>
              <a:ext uri="{FF2B5EF4-FFF2-40B4-BE49-F238E27FC236}">
                <a16:creationId xmlns:a16="http://schemas.microsoft.com/office/drawing/2014/main" id="{00000000-0008-0000-1100-00007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1039" name="Group 7300">
          <a:extLst>
            <a:ext uri="{FF2B5EF4-FFF2-40B4-BE49-F238E27FC236}">
              <a16:creationId xmlns:a16="http://schemas.microsoft.com/office/drawing/2014/main" id="{00000000-0008-0000-1100-0000EFD54D00}"/>
            </a:ext>
          </a:extLst>
        </xdr:cNvPr>
        <xdr:cNvGrpSpPr>
          <a:grpSpLocks/>
        </xdr:cNvGrpSpPr>
      </xdr:nvGrpSpPr>
      <xdr:grpSpPr bwMode="auto">
        <a:xfrm>
          <a:off x="4117181" y="10096500"/>
          <a:ext cx="240507" cy="0"/>
          <a:chOff x="466" y="3952"/>
          <a:chExt cx="28" cy="16"/>
        </a:xfrm>
      </xdr:grpSpPr>
      <xdr:sp macro="" textlink="">
        <xdr:nvSpPr>
          <xdr:cNvPr id="5101172" name="Line 7301">
            <a:extLst>
              <a:ext uri="{FF2B5EF4-FFF2-40B4-BE49-F238E27FC236}">
                <a16:creationId xmlns:a16="http://schemas.microsoft.com/office/drawing/2014/main" id="{00000000-0008-0000-1100-00007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73" name="Line 7302">
            <a:extLst>
              <a:ext uri="{FF2B5EF4-FFF2-40B4-BE49-F238E27FC236}">
                <a16:creationId xmlns:a16="http://schemas.microsoft.com/office/drawing/2014/main" id="{00000000-0008-0000-1100-00007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1040" name="Group 7303">
          <a:extLst>
            <a:ext uri="{FF2B5EF4-FFF2-40B4-BE49-F238E27FC236}">
              <a16:creationId xmlns:a16="http://schemas.microsoft.com/office/drawing/2014/main" id="{00000000-0008-0000-1100-0000F0D54D00}"/>
            </a:ext>
          </a:extLst>
        </xdr:cNvPr>
        <xdr:cNvGrpSpPr>
          <a:grpSpLocks/>
        </xdr:cNvGrpSpPr>
      </xdr:nvGrpSpPr>
      <xdr:grpSpPr bwMode="auto">
        <a:xfrm>
          <a:off x="4117181" y="10096500"/>
          <a:ext cx="240507" cy="0"/>
          <a:chOff x="466" y="3952"/>
          <a:chExt cx="28" cy="16"/>
        </a:xfrm>
      </xdr:grpSpPr>
      <xdr:sp macro="" textlink="">
        <xdr:nvSpPr>
          <xdr:cNvPr id="5101170" name="Line 7304">
            <a:extLst>
              <a:ext uri="{FF2B5EF4-FFF2-40B4-BE49-F238E27FC236}">
                <a16:creationId xmlns:a16="http://schemas.microsoft.com/office/drawing/2014/main" id="{00000000-0008-0000-1100-00007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71" name="Line 7305">
            <a:extLst>
              <a:ext uri="{FF2B5EF4-FFF2-40B4-BE49-F238E27FC236}">
                <a16:creationId xmlns:a16="http://schemas.microsoft.com/office/drawing/2014/main" id="{00000000-0008-0000-1100-00007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1041" name="Group 7306">
          <a:extLst>
            <a:ext uri="{FF2B5EF4-FFF2-40B4-BE49-F238E27FC236}">
              <a16:creationId xmlns:a16="http://schemas.microsoft.com/office/drawing/2014/main" id="{00000000-0008-0000-1100-0000F1D54D00}"/>
            </a:ext>
          </a:extLst>
        </xdr:cNvPr>
        <xdr:cNvGrpSpPr>
          <a:grpSpLocks/>
        </xdr:cNvGrpSpPr>
      </xdr:nvGrpSpPr>
      <xdr:grpSpPr bwMode="auto">
        <a:xfrm>
          <a:off x="4117181" y="10096500"/>
          <a:ext cx="240507" cy="0"/>
          <a:chOff x="466" y="3952"/>
          <a:chExt cx="28" cy="16"/>
        </a:xfrm>
      </xdr:grpSpPr>
      <xdr:sp macro="" textlink="">
        <xdr:nvSpPr>
          <xdr:cNvPr id="5101168" name="Line 7307">
            <a:extLst>
              <a:ext uri="{FF2B5EF4-FFF2-40B4-BE49-F238E27FC236}">
                <a16:creationId xmlns:a16="http://schemas.microsoft.com/office/drawing/2014/main" id="{00000000-0008-0000-1100-00007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69" name="Line 7308">
            <a:extLst>
              <a:ext uri="{FF2B5EF4-FFF2-40B4-BE49-F238E27FC236}">
                <a16:creationId xmlns:a16="http://schemas.microsoft.com/office/drawing/2014/main" id="{00000000-0008-0000-1100-00007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5101042" name="Group 7309">
          <a:extLst>
            <a:ext uri="{FF2B5EF4-FFF2-40B4-BE49-F238E27FC236}">
              <a16:creationId xmlns:a16="http://schemas.microsoft.com/office/drawing/2014/main" id="{00000000-0008-0000-1100-0000F2D54D00}"/>
            </a:ext>
          </a:extLst>
        </xdr:cNvPr>
        <xdr:cNvGrpSpPr>
          <a:grpSpLocks/>
        </xdr:cNvGrpSpPr>
      </xdr:nvGrpSpPr>
      <xdr:grpSpPr bwMode="auto">
        <a:xfrm>
          <a:off x="3993356" y="10096500"/>
          <a:ext cx="228600" cy="0"/>
          <a:chOff x="466" y="3952"/>
          <a:chExt cx="28" cy="16"/>
        </a:xfrm>
      </xdr:grpSpPr>
      <xdr:sp macro="" textlink="">
        <xdr:nvSpPr>
          <xdr:cNvPr id="5101166" name="Line 7310">
            <a:extLst>
              <a:ext uri="{FF2B5EF4-FFF2-40B4-BE49-F238E27FC236}">
                <a16:creationId xmlns:a16="http://schemas.microsoft.com/office/drawing/2014/main" id="{00000000-0008-0000-1100-00006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67" name="Line 7311">
            <a:extLst>
              <a:ext uri="{FF2B5EF4-FFF2-40B4-BE49-F238E27FC236}">
                <a16:creationId xmlns:a16="http://schemas.microsoft.com/office/drawing/2014/main" id="{00000000-0008-0000-1100-00006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43" name="Group 7312">
          <a:extLst>
            <a:ext uri="{FF2B5EF4-FFF2-40B4-BE49-F238E27FC236}">
              <a16:creationId xmlns:a16="http://schemas.microsoft.com/office/drawing/2014/main" id="{00000000-0008-0000-1100-0000F3D54D00}"/>
            </a:ext>
          </a:extLst>
        </xdr:cNvPr>
        <xdr:cNvGrpSpPr>
          <a:grpSpLocks/>
        </xdr:cNvGrpSpPr>
      </xdr:nvGrpSpPr>
      <xdr:grpSpPr bwMode="auto">
        <a:xfrm>
          <a:off x="4117181" y="10096500"/>
          <a:ext cx="228600" cy="0"/>
          <a:chOff x="466" y="3952"/>
          <a:chExt cx="28" cy="16"/>
        </a:xfrm>
      </xdr:grpSpPr>
      <xdr:sp macro="" textlink="">
        <xdr:nvSpPr>
          <xdr:cNvPr id="5101164" name="Line 7313">
            <a:extLst>
              <a:ext uri="{FF2B5EF4-FFF2-40B4-BE49-F238E27FC236}">
                <a16:creationId xmlns:a16="http://schemas.microsoft.com/office/drawing/2014/main" id="{00000000-0008-0000-1100-00006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65" name="Line 7314">
            <a:extLst>
              <a:ext uri="{FF2B5EF4-FFF2-40B4-BE49-F238E27FC236}">
                <a16:creationId xmlns:a16="http://schemas.microsoft.com/office/drawing/2014/main" id="{00000000-0008-0000-1100-00006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44" name="Group 7315">
          <a:extLst>
            <a:ext uri="{FF2B5EF4-FFF2-40B4-BE49-F238E27FC236}">
              <a16:creationId xmlns:a16="http://schemas.microsoft.com/office/drawing/2014/main" id="{00000000-0008-0000-1100-0000F4D54D00}"/>
            </a:ext>
          </a:extLst>
        </xdr:cNvPr>
        <xdr:cNvGrpSpPr>
          <a:grpSpLocks/>
        </xdr:cNvGrpSpPr>
      </xdr:nvGrpSpPr>
      <xdr:grpSpPr bwMode="auto">
        <a:xfrm>
          <a:off x="4117181" y="10096500"/>
          <a:ext cx="228600" cy="0"/>
          <a:chOff x="466" y="3952"/>
          <a:chExt cx="28" cy="16"/>
        </a:xfrm>
      </xdr:grpSpPr>
      <xdr:sp macro="" textlink="">
        <xdr:nvSpPr>
          <xdr:cNvPr id="5101162" name="Line 7316">
            <a:extLst>
              <a:ext uri="{FF2B5EF4-FFF2-40B4-BE49-F238E27FC236}">
                <a16:creationId xmlns:a16="http://schemas.microsoft.com/office/drawing/2014/main" id="{00000000-0008-0000-1100-00006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63" name="Line 7317">
            <a:extLst>
              <a:ext uri="{FF2B5EF4-FFF2-40B4-BE49-F238E27FC236}">
                <a16:creationId xmlns:a16="http://schemas.microsoft.com/office/drawing/2014/main" id="{00000000-0008-0000-1100-00006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1045" name="Group 7318">
          <a:extLst>
            <a:ext uri="{FF2B5EF4-FFF2-40B4-BE49-F238E27FC236}">
              <a16:creationId xmlns:a16="http://schemas.microsoft.com/office/drawing/2014/main" id="{00000000-0008-0000-1100-0000F5D54D00}"/>
            </a:ext>
          </a:extLst>
        </xdr:cNvPr>
        <xdr:cNvGrpSpPr>
          <a:grpSpLocks/>
        </xdr:cNvGrpSpPr>
      </xdr:nvGrpSpPr>
      <xdr:grpSpPr bwMode="auto">
        <a:xfrm>
          <a:off x="4117181" y="10096500"/>
          <a:ext cx="240507" cy="0"/>
          <a:chOff x="466" y="3952"/>
          <a:chExt cx="28" cy="16"/>
        </a:xfrm>
      </xdr:grpSpPr>
      <xdr:sp macro="" textlink="">
        <xdr:nvSpPr>
          <xdr:cNvPr id="5101160" name="Line 7319">
            <a:extLst>
              <a:ext uri="{FF2B5EF4-FFF2-40B4-BE49-F238E27FC236}">
                <a16:creationId xmlns:a16="http://schemas.microsoft.com/office/drawing/2014/main" id="{00000000-0008-0000-1100-00006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61" name="Line 7320">
            <a:extLst>
              <a:ext uri="{FF2B5EF4-FFF2-40B4-BE49-F238E27FC236}">
                <a16:creationId xmlns:a16="http://schemas.microsoft.com/office/drawing/2014/main" id="{00000000-0008-0000-1100-00006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46" name="Group 7321">
          <a:extLst>
            <a:ext uri="{FF2B5EF4-FFF2-40B4-BE49-F238E27FC236}">
              <a16:creationId xmlns:a16="http://schemas.microsoft.com/office/drawing/2014/main" id="{00000000-0008-0000-1100-0000F6D54D00}"/>
            </a:ext>
          </a:extLst>
        </xdr:cNvPr>
        <xdr:cNvGrpSpPr>
          <a:grpSpLocks/>
        </xdr:cNvGrpSpPr>
      </xdr:nvGrpSpPr>
      <xdr:grpSpPr bwMode="auto">
        <a:xfrm>
          <a:off x="4117181" y="10096500"/>
          <a:ext cx="228600" cy="0"/>
          <a:chOff x="466" y="3952"/>
          <a:chExt cx="28" cy="16"/>
        </a:xfrm>
      </xdr:grpSpPr>
      <xdr:sp macro="" textlink="">
        <xdr:nvSpPr>
          <xdr:cNvPr id="5101158" name="Line 7322">
            <a:extLst>
              <a:ext uri="{FF2B5EF4-FFF2-40B4-BE49-F238E27FC236}">
                <a16:creationId xmlns:a16="http://schemas.microsoft.com/office/drawing/2014/main" id="{00000000-0008-0000-1100-00006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59" name="Line 7323">
            <a:extLst>
              <a:ext uri="{FF2B5EF4-FFF2-40B4-BE49-F238E27FC236}">
                <a16:creationId xmlns:a16="http://schemas.microsoft.com/office/drawing/2014/main" id="{00000000-0008-0000-1100-00006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47" name="Group 7324">
          <a:extLst>
            <a:ext uri="{FF2B5EF4-FFF2-40B4-BE49-F238E27FC236}">
              <a16:creationId xmlns:a16="http://schemas.microsoft.com/office/drawing/2014/main" id="{00000000-0008-0000-1100-0000F7D54D00}"/>
            </a:ext>
          </a:extLst>
        </xdr:cNvPr>
        <xdr:cNvGrpSpPr>
          <a:grpSpLocks/>
        </xdr:cNvGrpSpPr>
      </xdr:nvGrpSpPr>
      <xdr:grpSpPr bwMode="auto">
        <a:xfrm>
          <a:off x="4117181" y="10096500"/>
          <a:ext cx="228600" cy="0"/>
          <a:chOff x="466" y="3952"/>
          <a:chExt cx="28" cy="16"/>
        </a:xfrm>
      </xdr:grpSpPr>
      <xdr:sp macro="" textlink="">
        <xdr:nvSpPr>
          <xdr:cNvPr id="5101156" name="Line 7325">
            <a:extLst>
              <a:ext uri="{FF2B5EF4-FFF2-40B4-BE49-F238E27FC236}">
                <a16:creationId xmlns:a16="http://schemas.microsoft.com/office/drawing/2014/main" id="{00000000-0008-0000-1100-00006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57" name="Line 7326">
            <a:extLst>
              <a:ext uri="{FF2B5EF4-FFF2-40B4-BE49-F238E27FC236}">
                <a16:creationId xmlns:a16="http://schemas.microsoft.com/office/drawing/2014/main" id="{00000000-0008-0000-1100-00006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1048" name="Group 7327">
          <a:extLst>
            <a:ext uri="{FF2B5EF4-FFF2-40B4-BE49-F238E27FC236}">
              <a16:creationId xmlns:a16="http://schemas.microsoft.com/office/drawing/2014/main" id="{00000000-0008-0000-1100-0000F8D54D00}"/>
            </a:ext>
          </a:extLst>
        </xdr:cNvPr>
        <xdr:cNvGrpSpPr>
          <a:grpSpLocks/>
        </xdr:cNvGrpSpPr>
      </xdr:nvGrpSpPr>
      <xdr:grpSpPr bwMode="auto">
        <a:xfrm>
          <a:off x="4117181" y="10096500"/>
          <a:ext cx="240507" cy="0"/>
          <a:chOff x="466" y="3952"/>
          <a:chExt cx="28" cy="16"/>
        </a:xfrm>
      </xdr:grpSpPr>
      <xdr:sp macro="" textlink="">
        <xdr:nvSpPr>
          <xdr:cNvPr id="5101154" name="Line 7328">
            <a:extLst>
              <a:ext uri="{FF2B5EF4-FFF2-40B4-BE49-F238E27FC236}">
                <a16:creationId xmlns:a16="http://schemas.microsoft.com/office/drawing/2014/main" id="{00000000-0008-0000-1100-00006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55" name="Line 7329">
            <a:extLst>
              <a:ext uri="{FF2B5EF4-FFF2-40B4-BE49-F238E27FC236}">
                <a16:creationId xmlns:a16="http://schemas.microsoft.com/office/drawing/2014/main" id="{00000000-0008-0000-1100-00006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49" name="Group 7330">
          <a:extLst>
            <a:ext uri="{FF2B5EF4-FFF2-40B4-BE49-F238E27FC236}">
              <a16:creationId xmlns:a16="http://schemas.microsoft.com/office/drawing/2014/main" id="{00000000-0008-0000-1100-0000F9D54D00}"/>
            </a:ext>
          </a:extLst>
        </xdr:cNvPr>
        <xdr:cNvGrpSpPr>
          <a:grpSpLocks/>
        </xdr:cNvGrpSpPr>
      </xdr:nvGrpSpPr>
      <xdr:grpSpPr bwMode="auto">
        <a:xfrm>
          <a:off x="4700588" y="10096500"/>
          <a:ext cx="266700" cy="0"/>
          <a:chOff x="466" y="3952"/>
          <a:chExt cx="28" cy="16"/>
        </a:xfrm>
      </xdr:grpSpPr>
      <xdr:sp macro="" textlink="">
        <xdr:nvSpPr>
          <xdr:cNvPr id="5101152" name="Line 7331">
            <a:extLst>
              <a:ext uri="{FF2B5EF4-FFF2-40B4-BE49-F238E27FC236}">
                <a16:creationId xmlns:a16="http://schemas.microsoft.com/office/drawing/2014/main" id="{00000000-0008-0000-1100-00006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53" name="Line 7332">
            <a:extLst>
              <a:ext uri="{FF2B5EF4-FFF2-40B4-BE49-F238E27FC236}">
                <a16:creationId xmlns:a16="http://schemas.microsoft.com/office/drawing/2014/main" id="{00000000-0008-0000-1100-00006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50" name="Group 7333">
          <a:extLst>
            <a:ext uri="{FF2B5EF4-FFF2-40B4-BE49-F238E27FC236}">
              <a16:creationId xmlns:a16="http://schemas.microsoft.com/office/drawing/2014/main" id="{00000000-0008-0000-1100-0000FAD54D00}"/>
            </a:ext>
          </a:extLst>
        </xdr:cNvPr>
        <xdr:cNvGrpSpPr>
          <a:grpSpLocks/>
        </xdr:cNvGrpSpPr>
      </xdr:nvGrpSpPr>
      <xdr:grpSpPr bwMode="auto">
        <a:xfrm>
          <a:off x="4700588" y="10096500"/>
          <a:ext cx="266700" cy="0"/>
          <a:chOff x="466" y="3952"/>
          <a:chExt cx="28" cy="16"/>
        </a:xfrm>
      </xdr:grpSpPr>
      <xdr:sp macro="" textlink="">
        <xdr:nvSpPr>
          <xdr:cNvPr id="5101150" name="Line 7334">
            <a:extLst>
              <a:ext uri="{FF2B5EF4-FFF2-40B4-BE49-F238E27FC236}">
                <a16:creationId xmlns:a16="http://schemas.microsoft.com/office/drawing/2014/main" id="{00000000-0008-0000-1100-00005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51" name="Line 7335">
            <a:extLst>
              <a:ext uri="{FF2B5EF4-FFF2-40B4-BE49-F238E27FC236}">
                <a16:creationId xmlns:a16="http://schemas.microsoft.com/office/drawing/2014/main" id="{00000000-0008-0000-1100-00005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51" name="Group 7336">
          <a:extLst>
            <a:ext uri="{FF2B5EF4-FFF2-40B4-BE49-F238E27FC236}">
              <a16:creationId xmlns:a16="http://schemas.microsoft.com/office/drawing/2014/main" id="{00000000-0008-0000-1100-0000FBD54D00}"/>
            </a:ext>
          </a:extLst>
        </xdr:cNvPr>
        <xdr:cNvGrpSpPr>
          <a:grpSpLocks/>
        </xdr:cNvGrpSpPr>
      </xdr:nvGrpSpPr>
      <xdr:grpSpPr bwMode="auto">
        <a:xfrm>
          <a:off x="4700588" y="10096500"/>
          <a:ext cx="266700" cy="0"/>
          <a:chOff x="466" y="3952"/>
          <a:chExt cx="28" cy="16"/>
        </a:xfrm>
      </xdr:grpSpPr>
      <xdr:sp macro="" textlink="">
        <xdr:nvSpPr>
          <xdr:cNvPr id="5101148" name="Line 7337">
            <a:extLst>
              <a:ext uri="{FF2B5EF4-FFF2-40B4-BE49-F238E27FC236}">
                <a16:creationId xmlns:a16="http://schemas.microsoft.com/office/drawing/2014/main" id="{00000000-0008-0000-1100-00005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49" name="Line 7338">
            <a:extLst>
              <a:ext uri="{FF2B5EF4-FFF2-40B4-BE49-F238E27FC236}">
                <a16:creationId xmlns:a16="http://schemas.microsoft.com/office/drawing/2014/main" id="{00000000-0008-0000-1100-00005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1052" name="Group 7339">
          <a:extLst>
            <a:ext uri="{FF2B5EF4-FFF2-40B4-BE49-F238E27FC236}">
              <a16:creationId xmlns:a16="http://schemas.microsoft.com/office/drawing/2014/main" id="{00000000-0008-0000-1100-0000FCD54D00}"/>
            </a:ext>
          </a:extLst>
        </xdr:cNvPr>
        <xdr:cNvGrpSpPr>
          <a:grpSpLocks/>
        </xdr:cNvGrpSpPr>
      </xdr:nvGrpSpPr>
      <xdr:grpSpPr bwMode="auto">
        <a:xfrm>
          <a:off x="5486400" y="10096500"/>
          <a:ext cx="266700" cy="0"/>
          <a:chOff x="466" y="3952"/>
          <a:chExt cx="28" cy="16"/>
        </a:xfrm>
      </xdr:grpSpPr>
      <xdr:sp macro="" textlink="">
        <xdr:nvSpPr>
          <xdr:cNvPr id="5101146" name="Line 7340">
            <a:extLst>
              <a:ext uri="{FF2B5EF4-FFF2-40B4-BE49-F238E27FC236}">
                <a16:creationId xmlns:a16="http://schemas.microsoft.com/office/drawing/2014/main" id="{00000000-0008-0000-1100-00005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47" name="Line 7341">
            <a:extLst>
              <a:ext uri="{FF2B5EF4-FFF2-40B4-BE49-F238E27FC236}">
                <a16:creationId xmlns:a16="http://schemas.microsoft.com/office/drawing/2014/main" id="{00000000-0008-0000-1100-00005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1053" name="Group 7342">
          <a:extLst>
            <a:ext uri="{FF2B5EF4-FFF2-40B4-BE49-F238E27FC236}">
              <a16:creationId xmlns:a16="http://schemas.microsoft.com/office/drawing/2014/main" id="{00000000-0008-0000-1100-0000FDD54D00}"/>
            </a:ext>
          </a:extLst>
        </xdr:cNvPr>
        <xdr:cNvGrpSpPr>
          <a:grpSpLocks/>
        </xdr:cNvGrpSpPr>
      </xdr:nvGrpSpPr>
      <xdr:grpSpPr bwMode="auto">
        <a:xfrm>
          <a:off x="5486400" y="10096500"/>
          <a:ext cx="266700" cy="0"/>
          <a:chOff x="466" y="3952"/>
          <a:chExt cx="28" cy="16"/>
        </a:xfrm>
      </xdr:grpSpPr>
      <xdr:sp macro="" textlink="">
        <xdr:nvSpPr>
          <xdr:cNvPr id="5101144" name="Line 7343">
            <a:extLst>
              <a:ext uri="{FF2B5EF4-FFF2-40B4-BE49-F238E27FC236}">
                <a16:creationId xmlns:a16="http://schemas.microsoft.com/office/drawing/2014/main" id="{00000000-0008-0000-1100-00005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45" name="Line 7344">
            <a:extLst>
              <a:ext uri="{FF2B5EF4-FFF2-40B4-BE49-F238E27FC236}">
                <a16:creationId xmlns:a16="http://schemas.microsoft.com/office/drawing/2014/main" id="{00000000-0008-0000-1100-00005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1054" name="Group 7345">
          <a:extLst>
            <a:ext uri="{FF2B5EF4-FFF2-40B4-BE49-F238E27FC236}">
              <a16:creationId xmlns:a16="http://schemas.microsoft.com/office/drawing/2014/main" id="{00000000-0008-0000-1100-0000FED54D00}"/>
            </a:ext>
          </a:extLst>
        </xdr:cNvPr>
        <xdr:cNvGrpSpPr>
          <a:grpSpLocks/>
        </xdr:cNvGrpSpPr>
      </xdr:nvGrpSpPr>
      <xdr:grpSpPr bwMode="auto">
        <a:xfrm>
          <a:off x="5486400" y="10096500"/>
          <a:ext cx="266700" cy="0"/>
          <a:chOff x="466" y="3952"/>
          <a:chExt cx="28" cy="16"/>
        </a:xfrm>
      </xdr:grpSpPr>
      <xdr:sp macro="" textlink="">
        <xdr:nvSpPr>
          <xdr:cNvPr id="5101142" name="Line 7346">
            <a:extLst>
              <a:ext uri="{FF2B5EF4-FFF2-40B4-BE49-F238E27FC236}">
                <a16:creationId xmlns:a16="http://schemas.microsoft.com/office/drawing/2014/main" id="{00000000-0008-0000-1100-00005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43" name="Line 7347">
            <a:extLst>
              <a:ext uri="{FF2B5EF4-FFF2-40B4-BE49-F238E27FC236}">
                <a16:creationId xmlns:a16="http://schemas.microsoft.com/office/drawing/2014/main" id="{00000000-0008-0000-1100-00005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1055" name="Group 7348">
          <a:extLst>
            <a:ext uri="{FF2B5EF4-FFF2-40B4-BE49-F238E27FC236}">
              <a16:creationId xmlns:a16="http://schemas.microsoft.com/office/drawing/2014/main" id="{00000000-0008-0000-1100-0000FFD54D00}"/>
            </a:ext>
          </a:extLst>
        </xdr:cNvPr>
        <xdr:cNvGrpSpPr>
          <a:grpSpLocks/>
        </xdr:cNvGrpSpPr>
      </xdr:nvGrpSpPr>
      <xdr:grpSpPr bwMode="auto">
        <a:xfrm>
          <a:off x="5486400" y="10096500"/>
          <a:ext cx="266700" cy="0"/>
          <a:chOff x="466" y="3952"/>
          <a:chExt cx="28" cy="16"/>
        </a:xfrm>
      </xdr:grpSpPr>
      <xdr:sp macro="" textlink="">
        <xdr:nvSpPr>
          <xdr:cNvPr id="5101140" name="Line 7349">
            <a:extLst>
              <a:ext uri="{FF2B5EF4-FFF2-40B4-BE49-F238E27FC236}">
                <a16:creationId xmlns:a16="http://schemas.microsoft.com/office/drawing/2014/main" id="{00000000-0008-0000-1100-00005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41" name="Line 7350">
            <a:extLst>
              <a:ext uri="{FF2B5EF4-FFF2-40B4-BE49-F238E27FC236}">
                <a16:creationId xmlns:a16="http://schemas.microsoft.com/office/drawing/2014/main" id="{00000000-0008-0000-1100-00005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1056" name="Group 7351">
          <a:extLst>
            <a:ext uri="{FF2B5EF4-FFF2-40B4-BE49-F238E27FC236}">
              <a16:creationId xmlns:a16="http://schemas.microsoft.com/office/drawing/2014/main" id="{00000000-0008-0000-1100-000000D64D00}"/>
            </a:ext>
          </a:extLst>
        </xdr:cNvPr>
        <xdr:cNvGrpSpPr>
          <a:grpSpLocks/>
        </xdr:cNvGrpSpPr>
      </xdr:nvGrpSpPr>
      <xdr:grpSpPr bwMode="auto">
        <a:xfrm>
          <a:off x="5486400" y="10096500"/>
          <a:ext cx="266700" cy="0"/>
          <a:chOff x="466" y="3952"/>
          <a:chExt cx="28" cy="16"/>
        </a:xfrm>
      </xdr:grpSpPr>
      <xdr:sp macro="" textlink="">
        <xdr:nvSpPr>
          <xdr:cNvPr id="5101138" name="Line 7352">
            <a:extLst>
              <a:ext uri="{FF2B5EF4-FFF2-40B4-BE49-F238E27FC236}">
                <a16:creationId xmlns:a16="http://schemas.microsoft.com/office/drawing/2014/main" id="{00000000-0008-0000-1100-00005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39" name="Line 7353">
            <a:extLst>
              <a:ext uri="{FF2B5EF4-FFF2-40B4-BE49-F238E27FC236}">
                <a16:creationId xmlns:a16="http://schemas.microsoft.com/office/drawing/2014/main" id="{00000000-0008-0000-1100-00005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57" name="Group 7354">
          <a:extLst>
            <a:ext uri="{FF2B5EF4-FFF2-40B4-BE49-F238E27FC236}">
              <a16:creationId xmlns:a16="http://schemas.microsoft.com/office/drawing/2014/main" id="{00000000-0008-0000-1100-000001D64D00}"/>
            </a:ext>
          </a:extLst>
        </xdr:cNvPr>
        <xdr:cNvGrpSpPr>
          <a:grpSpLocks/>
        </xdr:cNvGrpSpPr>
      </xdr:nvGrpSpPr>
      <xdr:grpSpPr bwMode="auto">
        <a:xfrm>
          <a:off x="4117181" y="10096500"/>
          <a:ext cx="228600" cy="0"/>
          <a:chOff x="466" y="3952"/>
          <a:chExt cx="28" cy="16"/>
        </a:xfrm>
      </xdr:grpSpPr>
      <xdr:sp macro="" textlink="">
        <xdr:nvSpPr>
          <xdr:cNvPr id="5101136" name="Line 7355">
            <a:extLst>
              <a:ext uri="{FF2B5EF4-FFF2-40B4-BE49-F238E27FC236}">
                <a16:creationId xmlns:a16="http://schemas.microsoft.com/office/drawing/2014/main" id="{00000000-0008-0000-1100-00005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37" name="Line 7356">
            <a:extLst>
              <a:ext uri="{FF2B5EF4-FFF2-40B4-BE49-F238E27FC236}">
                <a16:creationId xmlns:a16="http://schemas.microsoft.com/office/drawing/2014/main" id="{00000000-0008-0000-1100-00005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58" name="Group 7357">
          <a:extLst>
            <a:ext uri="{FF2B5EF4-FFF2-40B4-BE49-F238E27FC236}">
              <a16:creationId xmlns:a16="http://schemas.microsoft.com/office/drawing/2014/main" id="{00000000-0008-0000-1100-000002D64D00}"/>
            </a:ext>
          </a:extLst>
        </xdr:cNvPr>
        <xdr:cNvGrpSpPr>
          <a:grpSpLocks/>
        </xdr:cNvGrpSpPr>
      </xdr:nvGrpSpPr>
      <xdr:grpSpPr bwMode="auto">
        <a:xfrm>
          <a:off x="4700588" y="10096500"/>
          <a:ext cx="266700" cy="0"/>
          <a:chOff x="466" y="3952"/>
          <a:chExt cx="28" cy="16"/>
        </a:xfrm>
      </xdr:grpSpPr>
      <xdr:sp macro="" textlink="">
        <xdr:nvSpPr>
          <xdr:cNvPr id="5101134" name="Line 7358">
            <a:extLst>
              <a:ext uri="{FF2B5EF4-FFF2-40B4-BE49-F238E27FC236}">
                <a16:creationId xmlns:a16="http://schemas.microsoft.com/office/drawing/2014/main" id="{00000000-0008-0000-1100-00004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35" name="Line 7359">
            <a:extLst>
              <a:ext uri="{FF2B5EF4-FFF2-40B4-BE49-F238E27FC236}">
                <a16:creationId xmlns:a16="http://schemas.microsoft.com/office/drawing/2014/main" id="{00000000-0008-0000-1100-00004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59" name="Group 7360">
          <a:extLst>
            <a:ext uri="{FF2B5EF4-FFF2-40B4-BE49-F238E27FC236}">
              <a16:creationId xmlns:a16="http://schemas.microsoft.com/office/drawing/2014/main" id="{00000000-0008-0000-1100-000003D64D00}"/>
            </a:ext>
          </a:extLst>
        </xdr:cNvPr>
        <xdr:cNvGrpSpPr>
          <a:grpSpLocks/>
        </xdr:cNvGrpSpPr>
      </xdr:nvGrpSpPr>
      <xdr:grpSpPr bwMode="auto">
        <a:xfrm>
          <a:off x="4117181" y="10096500"/>
          <a:ext cx="228600" cy="0"/>
          <a:chOff x="466" y="3952"/>
          <a:chExt cx="28" cy="16"/>
        </a:xfrm>
      </xdr:grpSpPr>
      <xdr:sp macro="" textlink="">
        <xdr:nvSpPr>
          <xdr:cNvPr id="5101132" name="Line 7361">
            <a:extLst>
              <a:ext uri="{FF2B5EF4-FFF2-40B4-BE49-F238E27FC236}">
                <a16:creationId xmlns:a16="http://schemas.microsoft.com/office/drawing/2014/main" id="{00000000-0008-0000-1100-00004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33" name="Line 7362">
            <a:extLst>
              <a:ext uri="{FF2B5EF4-FFF2-40B4-BE49-F238E27FC236}">
                <a16:creationId xmlns:a16="http://schemas.microsoft.com/office/drawing/2014/main" id="{00000000-0008-0000-1100-00004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60" name="Group 7363">
          <a:extLst>
            <a:ext uri="{FF2B5EF4-FFF2-40B4-BE49-F238E27FC236}">
              <a16:creationId xmlns:a16="http://schemas.microsoft.com/office/drawing/2014/main" id="{00000000-0008-0000-1100-000004D64D00}"/>
            </a:ext>
          </a:extLst>
        </xdr:cNvPr>
        <xdr:cNvGrpSpPr>
          <a:grpSpLocks/>
        </xdr:cNvGrpSpPr>
      </xdr:nvGrpSpPr>
      <xdr:grpSpPr bwMode="auto">
        <a:xfrm>
          <a:off x="4700588" y="10096500"/>
          <a:ext cx="266700" cy="0"/>
          <a:chOff x="466" y="3952"/>
          <a:chExt cx="28" cy="16"/>
        </a:xfrm>
      </xdr:grpSpPr>
      <xdr:sp macro="" textlink="">
        <xdr:nvSpPr>
          <xdr:cNvPr id="5101130" name="Line 7364">
            <a:extLst>
              <a:ext uri="{FF2B5EF4-FFF2-40B4-BE49-F238E27FC236}">
                <a16:creationId xmlns:a16="http://schemas.microsoft.com/office/drawing/2014/main" id="{00000000-0008-0000-1100-00004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31" name="Line 7365">
            <a:extLst>
              <a:ext uri="{FF2B5EF4-FFF2-40B4-BE49-F238E27FC236}">
                <a16:creationId xmlns:a16="http://schemas.microsoft.com/office/drawing/2014/main" id="{00000000-0008-0000-1100-00004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61" name="Group 7366">
          <a:extLst>
            <a:ext uri="{FF2B5EF4-FFF2-40B4-BE49-F238E27FC236}">
              <a16:creationId xmlns:a16="http://schemas.microsoft.com/office/drawing/2014/main" id="{00000000-0008-0000-1100-000005D64D00}"/>
            </a:ext>
          </a:extLst>
        </xdr:cNvPr>
        <xdr:cNvGrpSpPr>
          <a:grpSpLocks/>
        </xdr:cNvGrpSpPr>
      </xdr:nvGrpSpPr>
      <xdr:grpSpPr bwMode="auto">
        <a:xfrm>
          <a:off x="4117181" y="10096500"/>
          <a:ext cx="228600" cy="0"/>
          <a:chOff x="466" y="3952"/>
          <a:chExt cx="28" cy="16"/>
        </a:xfrm>
      </xdr:grpSpPr>
      <xdr:sp macro="" textlink="">
        <xdr:nvSpPr>
          <xdr:cNvPr id="5101128" name="Line 7367">
            <a:extLst>
              <a:ext uri="{FF2B5EF4-FFF2-40B4-BE49-F238E27FC236}">
                <a16:creationId xmlns:a16="http://schemas.microsoft.com/office/drawing/2014/main" id="{00000000-0008-0000-1100-00004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29" name="Line 7368">
            <a:extLst>
              <a:ext uri="{FF2B5EF4-FFF2-40B4-BE49-F238E27FC236}">
                <a16:creationId xmlns:a16="http://schemas.microsoft.com/office/drawing/2014/main" id="{00000000-0008-0000-1100-00004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62" name="Group 7369">
          <a:extLst>
            <a:ext uri="{FF2B5EF4-FFF2-40B4-BE49-F238E27FC236}">
              <a16:creationId xmlns:a16="http://schemas.microsoft.com/office/drawing/2014/main" id="{00000000-0008-0000-1100-000006D64D00}"/>
            </a:ext>
          </a:extLst>
        </xdr:cNvPr>
        <xdr:cNvGrpSpPr>
          <a:grpSpLocks/>
        </xdr:cNvGrpSpPr>
      </xdr:nvGrpSpPr>
      <xdr:grpSpPr bwMode="auto">
        <a:xfrm>
          <a:off x="4700588" y="10096500"/>
          <a:ext cx="266700" cy="0"/>
          <a:chOff x="466" y="3952"/>
          <a:chExt cx="28" cy="16"/>
        </a:xfrm>
      </xdr:grpSpPr>
      <xdr:sp macro="" textlink="">
        <xdr:nvSpPr>
          <xdr:cNvPr id="5101126" name="Line 7370">
            <a:extLst>
              <a:ext uri="{FF2B5EF4-FFF2-40B4-BE49-F238E27FC236}">
                <a16:creationId xmlns:a16="http://schemas.microsoft.com/office/drawing/2014/main" id="{00000000-0008-0000-1100-00004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27" name="Line 7371">
            <a:extLst>
              <a:ext uri="{FF2B5EF4-FFF2-40B4-BE49-F238E27FC236}">
                <a16:creationId xmlns:a16="http://schemas.microsoft.com/office/drawing/2014/main" id="{00000000-0008-0000-1100-00004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63" name="Group 7372">
          <a:extLst>
            <a:ext uri="{FF2B5EF4-FFF2-40B4-BE49-F238E27FC236}">
              <a16:creationId xmlns:a16="http://schemas.microsoft.com/office/drawing/2014/main" id="{00000000-0008-0000-1100-000007D64D00}"/>
            </a:ext>
          </a:extLst>
        </xdr:cNvPr>
        <xdr:cNvGrpSpPr>
          <a:grpSpLocks/>
        </xdr:cNvGrpSpPr>
      </xdr:nvGrpSpPr>
      <xdr:grpSpPr bwMode="auto">
        <a:xfrm>
          <a:off x="4117181" y="10096500"/>
          <a:ext cx="228600" cy="0"/>
          <a:chOff x="466" y="3952"/>
          <a:chExt cx="28" cy="16"/>
        </a:xfrm>
      </xdr:grpSpPr>
      <xdr:sp macro="" textlink="">
        <xdr:nvSpPr>
          <xdr:cNvPr id="5101124" name="Line 7373">
            <a:extLst>
              <a:ext uri="{FF2B5EF4-FFF2-40B4-BE49-F238E27FC236}">
                <a16:creationId xmlns:a16="http://schemas.microsoft.com/office/drawing/2014/main" id="{00000000-0008-0000-1100-00004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25" name="Line 7374">
            <a:extLst>
              <a:ext uri="{FF2B5EF4-FFF2-40B4-BE49-F238E27FC236}">
                <a16:creationId xmlns:a16="http://schemas.microsoft.com/office/drawing/2014/main" id="{00000000-0008-0000-1100-00004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64" name="Group 7375">
          <a:extLst>
            <a:ext uri="{FF2B5EF4-FFF2-40B4-BE49-F238E27FC236}">
              <a16:creationId xmlns:a16="http://schemas.microsoft.com/office/drawing/2014/main" id="{00000000-0008-0000-1100-000008D64D00}"/>
            </a:ext>
          </a:extLst>
        </xdr:cNvPr>
        <xdr:cNvGrpSpPr>
          <a:grpSpLocks/>
        </xdr:cNvGrpSpPr>
      </xdr:nvGrpSpPr>
      <xdr:grpSpPr bwMode="auto">
        <a:xfrm>
          <a:off x="4700588" y="10096500"/>
          <a:ext cx="266700" cy="0"/>
          <a:chOff x="466" y="3952"/>
          <a:chExt cx="28" cy="16"/>
        </a:xfrm>
      </xdr:grpSpPr>
      <xdr:sp macro="" textlink="">
        <xdr:nvSpPr>
          <xdr:cNvPr id="5101122" name="Line 7376">
            <a:extLst>
              <a:ext uri="{FF2B5EF4-FFF2-40B4-BE49-F238E27FC236}">
                <a16:creationId xmlns:a16="http://schemas.microsoft.com/office/drawing/2014/main" id="{00000000-0008-0000-1100-00004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23" name="Line 7377">
            <a:extLst>
              <a:ext uri="{FF2B5EF4-FFF2-40B4-BE49-F238E27FC236}">
                <a16:creationId xmlns:a16="http://schemas.microsoft.com/office/drawing/2014/main" id="{00000000-0008-0000-1100-00004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65" name="Group 7378">
          <a:extLst>
            <a:ext uri="{FF2B5EF4-FFF2-40B4-BE49-F238E27FC236}">
              <a16:creationId xmlns:a16="http://schemas.microsoft.com/office/drawing/2014/main" id="{00000000-0008-0000-1100-000009D64D00}"/>
            </a:ext>
          </a:extLst>
        </xdr:cNvPr>
        <xdr:cNvGrpSpPr>
          <a:grpSpLocks/>
        </xdr:cNvGrpSpPr>
      </xdr:nvGrpSpPr>
      <xdr:grpSpPr bwMode="auto">
        <a:xfrm>
          <a:off x="4117181" y="10096500"/>
          <a:ext cx="228600" cy="0"/>
          <a:chOff x="466" y="3952"/>
          <a:chExt cx="28" cy="16"/>
        </a:xfrm>
      </xdr:grpSpPr>
      <xdr:sp macro="" textlink="">
        <xdr:nvSpPr>
          <xdr:cNvPr id="5101120" name="Line 7379">
            <a:extLst>
              <a:ext uri="{FF2B5EF4-FFF2-40B4-BE49-F238E27FC236}">
                <a16:creationId xmlns:a16="http://schemas.microsoft.com/office/drawing/2014/main" id="{00000000-0008-0000-1100-00004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21" name="Line 7380">
            <a:extLst>
              <a:ext uri="{FF2B5EF4-FFF2-40B4-BE49-F238E27FC236}">
                <a16:creationId xmlns:a16="http://schemas.microsoft.com/office/drawing/2014/main" id="{00000000-0008-0000-1100-00004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66" name="Group 7381">
          <a:extLst>
            <a:ext uri="{FF2B5EF4-FFF2-40B4-BE49-F238E27FC236}">
              <a16:creationId xmlns:a16="http://schemas.microsoft.com/office/drawing/2014/main" id="{00000000-0008-0000-1100-00000AD64D00}"/>
            </a:ext>
          </a:extLst>
        </xdr:cNvPr>
        <xdr:cNvGrpSpPr>
          <a:grpSpLocks/>
        </xdr:cNvGrpSpPr>
      </xdr:nvGrpSpPr>
      <xdr:grpSpPr bwMode="auto">
        <a:xfrm>
          <a:off x="4117181" y="10096500"/>
          <a:ext cx="228600" cy="0"/>
          <a:chOff x="466" y="3952"/>
          <a:chExt cx="28" cy="16"/>
        </a:xfrm>
      </xdr:grpSpPr>
      <xdr:sp macro="" textlink="">
        <xdr:nvSpPr>
          <xdr:cNvPr id="5101118" name="Line 7382">
            <a:extLst>
              <a:ext uri="{FF2B5EF4-FFF2-40B4-BE49-F238E27FC236}">
                <a16:creationId xmlns:a16="http://schemas.microsoft.com/office/drawing/2014/main" id="{00000000-0008-0000-1100-00003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19" name="Line 7383">
            <a:extLst>
              <a:ext uri="{FF2B5EF4-FFF2-40B4-BE49-F238E27FC236}">
                <a16:creationId xmlns:a16="http://schemas.microsoft.com/office/drawing/2014/main" id="{00000000-0008-0000-1100-00003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67" name="Group 7384">
          <a:extLst>
            <a:ext uri="{FF2B5EF4-FFF2-40B4-BE49-F238E27FC236}">
              <a16:creationId xmlns:a16="http://schemas.microsoft.com/office/drawing/2014/main" id="{00000000-0008-0000-1100-00000BD64D00}"/>
            </a:ext>
          </a:extLst>
        </xdr:cNvPr>
        <xdr:cNvGrpSpPr>
          <a:grpSpLocks/>
        </xdr:cNvGrpSpPr>
      </xdr:nvGrpSpPr>
      <xdr:grpSpPr bwMode="auto">
        <a:xfrm>
          <a:off x="4117181" y="10096500"/>
          <a:ext cx="228600" cy="0"/>
          <a:chOff x="466" y="3952"/>
          <a:chExt cx="28" cy="16"/>
        </a:xfrm>
      </xdr:grpSpPr>
      <xdr:sp macro="" textlink="">
        <xdr:nvSpPr>
          <xdr:cNvPr id="5101116" name="Line 7385">
            <a:extLst>
              <a:ext uri="{FF2B5EF4-FFF2-40B4-BE49-F238E27FC236}">
                <a16:creationId xmlns:a16="http://schemas.microsoft.com/office/drawing/2014/main" id="{00000000-0008-0000-1100-00003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17" name="Line 7386">
            <a:extLst>
              <a:ext uri="{FF2B5EF4-FFF2-40B4-BE49-F238E27FC236}">
                <a16:creationId xmlns:a16="http://schemas.microsoft.com/office/drawing/2014/main" id="{00000000-0008-0000-1100-00003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68" name="Group 7387">
          <a:extLst>
            <a:ext uri="{FF2B5EF4-FFF2-40B4-BE49-F238E27FC236}">
              <a16:creationId xmlns:a16="http://schemas.microsoft.com/office/drawing/2014/main" id="{00000000-0008-0000-1100-00000CD64D00}"/>
            </a:ext>
          </a:extLst>
        </xdr:cNvPr>
        <xdr:cNvGrpSpPr>
          <a:grpSpLocks/>
        </xdr:cNvGrpSpPr>
      </xdr:nvGrpSpPr>
      <xdr:grpSpPr bwMode="auto">
        <a:xfrm>
          <a:off x="4117181" y="10096500"/>
          <a:ext cx="228600" cy="0"/>
          <a:chOff x="466" y="3952"/>
          <a:chExt cx="28" cy="16"/>
        </a:xfrm>
      </xdr:grpSpPr>
      <xdr:sp macro="" textlink="">
        <xdr:nvSpPr>
          <xdr:cNvPr id="5101114" name="Line 7388">
            <a:extLst>
              <a:ext uri="{FF2B5EF4-FFF2-40B4-BE49-F238E27FC236}">
                <a16:creationId xmlns:a16="http://schemas.microsoft.com/office/drawing/2014/main" id="{00000000-0008-0000-1100-00003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15" name="Line 7389">
            <a:extLst>
              <a:ext uri="{FF2B5EF4-FFF2-40B4-BE49-F238E27FC236}">
                <a16:creationId xmlns:a16="http://schemas.microsoft.com/office/drawing/2014/main" id="{00000000-0008-0000-1100-00003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69" name="Group 7390">
          <a:extLst>
            <a:ext uri="{FF2B5EF4-FFF2-40B4-BE49-F238E27FC236}">
              <a16:creationId xmlns:a16="http://schemas.microsoft.com/office/drawing/2014/main" id="{00000000-0008-0000-1100-00000DD64D00}"/>
            </a:ext>
          </a:extLst>
        </xdr:cNvPr>
        <xdr:cNvGrpSpPr>
          <a:grpSpLocks/>
        </xdr:cNvGrpSpPr>
      </xdr:nvGrpSpPr>
      <xdr:grpSpPr bwMode="auto">
        <a:xfrm>
          <a:off x="4117181" y="10096500"/>
          <a:ext cx="228600" cy="0"/>
          <a:chOff x="466" y="3952"/>
          <a:chExt cx="28" cy="16"/>
        </a:xfrm>
      </xdr:grpSpPr>
      <xdr:sp macro="" textlink="">
        <xdr:nvSpPr>
          <xdr:cNvPr id="5101112" name="Line 7391">
            <a:extLst>
              <a:ext uri="{FF2B5EF4-FFF2-40B4-BE49-F238E27FC236}">
                <a16:creationId xmlns:a16="http://schemas.microsoft.com/office/drawing/2014/main" id="{00000000-0008-0000-1100-00003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13" name="Line 7392">
            <a:extLst>
              <a:ext uri="{FF2B5EF4-FFF2-40B4-BE49-F238E27FC236}">
                <a16:creationId xmlns:a16="http://schemas.microsoft.com/office/drawing/2014/main" id="{00000000-0008-0000-1100-00003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70" name="Group 7393">
          <a:extLst>
            <a:ext uri="{FF2B5EF4-FFF2-40B4-BE49-F238E27FC236}">
              <a16:creationId xmlns:a16="http://schemas.microsoft.com/office/drawing/2014/main" id="{00000000-0008-0000-1100-00000ED64D00}"/>
            </a:ext>
          </a:extLst>
        </xdr:cNvPr>
        <xdr:cNvGrpSpPr>
          <a:grpSpLocks/>
        </xdr:cNvGrpSpPr>
      </xdr:nvGrpSpPr>
      <xdr:grpSpPr bwMode="auto">
        <a:xfrm>
          <a:off x="4700588" y="10096500"/>
          <a:ext cx="266700" cy="0"/>
          <a:chOff x="466" y="3952"/>
          <a:chExt cx="28" cy="16"/>
        </a:xfrm>
      </xdr:grpSpPr>
      <xdr:sp macro="" textlink="">
        <xdr:nvSpPr>
          <xdr:cNvPr id="5101110" name="Line 7394">
            <a:extLst>
              <a:ext uri="{FF2B5EF4-FFF2-40B4-BE49-F238E27FC236}">
                <a16:creationId xmlns:a16="http://schemas.microsoft.com/office/drawing/2014/main" id="{00000000-0008-0000-1100-00003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11" name="Line 7395">
            <a:extLst>
              <a:ext uri="{FF2B5EF4-FFF2-40B4-BE49-F238E27FC236}">
                <a16:creationId xmlns:a16="http://schemas.microsoft.com/office/drawing/2014/main" id="{00000000-0008-0000-1100-00003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71" name="Group 7396">
          <a:extLst>
            <a:ext uri="{FF2B5EF4-FFF2-40B4-BE49-F238E27FC236}">
              <a16:creationId xmlns:a16="http://schemas.microsoft.com/office/drawing/2014/main" id="{00000000-0008-0000-1100-00000FD64D00}"/>
            </a:ext>
          </a:extLst>
        </xdr:cNvPr>
        <xdr:cNvGrpSpPr>
          <a:grpSpLocks/>
        </xdr:cNvGrpSpPr>
      </xdr:nvGrpSpPr>
      <xdr:grpSpPr bwMode="auto">
        <a:xfrm>
          <a:off x="4700588" y="10096500"/>
          <a:ext cx="266700" cy="0"/>
          <a:chOff x="466" y="3952"/>
          <a:chExt cx="28" cy="16"/>
        </a:xfrm>
      </xdr:grpSpPr>
      <xdr:sp macro="" textlink="">
        <xdr:nvSpPr>
          <xdr:cNvPr id="5101108" name="Line 7397">
            <a:extLst>
              <a:ext uri="{FF2B5EF4-FFF2-40B4-BE49-F238E27FC236}">
                <a16:creationId xmlns:a16="http://schemas.microsoft.com/office/drawing/2014/main" id="{00000000-0008-0000-1100-00003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09" name="Line 7398">
            <a:extLst>
              <a:ext uri="{FF2B5EF4-FFF2-40B4-BE49-F238E27FC236}">
                <a16:creationId xmlns:a16="http://schemas.microsoft.com/office/drawing/2014/main" id="{00000000-0008-0000-1100-00003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72" name="Group 7399">
          <a:extLst>
            <a:ext uri="{FF2B5EF4-FFF2-40B4-BE49-F238E27FC236}">
              <a16:creationId xmlns:a16="http://schemas.microsoft.com/office/drawing/2014/main" id="{00000000-0008-0000-1100-000010D64D00}"/>
            </a:ext>
          </a:extLst>
        </xdr:cNvPr>
        <xdr:cNvGrpSpPr>
          <a:grpSpLocks/>
        </xdr:cNvGrpSpPr>
      </xdr:nvGrpSpPr>
      <xdr:grpSpPr bwMode="auto">
        <a:xfrm>
          <a:off x="4700588" y="10096500"/>
          <a:ext cx="266700" cy="0"/>
          <a:chOff x="466" y="3952"/>
          <a:chExt cx="28" cy="16"/>
        </a:xfrm>
      </xdr:grpSpPr>
      <xdr:sp macro="" textlink="">
        <xdr:nvSpPr>
          <xdr:cNvPr id="5101106" name="Line 7400">
            <a:extLst>
              <a:ext uri="{FF2B5EF4-FFF2-40B4-BE49-F238E27FC236}">
                <a16:creationId xmlns:a16="http://schemas.microsoft.com/office/drawing/2014/main" id="{00000000-0008-0000-1100-00003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07" name="Line 7401">
            <a:extLst>
              <a:ext uri="{FF2B5EF4-FFF2-40B4-BE49-F238E27FC236}">
                <a16:creationId xmlns:a16="http://schemas.microsoft.com/office/drawing/2014/main" id="{00000000-0008-0000-1100-00003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73" name="Group 7402">
          <a:extLst>
            <a:ext uri="{FF2B5EF4-FFF2-40B4-BE49-F238E27FC236}">
              <a16:creationId xmlns:a16="http://schemas.microsoft.com/office/drawing/2014/main" id="{00000000-0008-0000-1100-000011D64D00}"/>
            </a:ext>
          </a:extLst>
        </xdr:cNvPr>
        <xdr:cNvGrpSpPr>
          <a:grpSpLocks/>
        </xdr:cNvGrpSpPr>
      </xdr:nvGrpSpPr>
      <xdr:grpSpPr bwMode="auto">
        <a:xfrm>
          <a:off x="4700588" y="10096500"/>
          <a:ext cx="266700" cy="0"/>
          <a:chOff x="466" y="3952"/>
          <a:chExt cx="28" cy="16"/>
        </a:xfrm>
      </xdr:grpSpPr>
      <xdr:sp macro="" textlink="">
        <xdr:nvSpPr>
          <xdr:cNvPr id="5101104" name="Line 7403">
            <a:extLst>
              <a:ext uri="{FF2B5EF4-FFF2-40B4-BE49-F238E27FC236}">
                <a16:creationId xmlns:a16="http://schemas.microsoft.com/office/drawing/2014/main" id="{00000000-0008-0000-1100-00003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05" name="Line 7404">
            <a:extLst>
              <a:ext uri="{FF2B5EF4-FFF2-40B4-BE49-F238E27FC236}">
                <a16:creationId xmlns:a16="http://schemas.microsoft.com/office/drawing/2014/main" id="{00000000-0008-0000-1100-00003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74" name="Group 7405">
          <a:extLst>
            <a:ext uri="{FF2B5EF4-FFF2-40B4-BE49-F238E27FC236}">
              <a16:creationId xmlns:a16="http://schemas.microsoft.com/office/drawing/2014/main" id="{00000000-0008-0000-1100-000012D64D00}"/>
            </a:ext>
          </a:extLst>
        </xdr:cNvPr>
        <xdr:cNvGrpSpPr>
          <a:grpSpLocks/>
        </xdr:cNvGrpSpPr>
      </xdr:nvGrpSpPr>
      <xdr:grpSpPr bwMode="auto">
        <a:xfrm>
          <a:off x="4700588" y="10096500"/>
          <a:ext cx="266700" cy="0"/>
          <a:chOff x="466" y="3952"/>
          <a:chExt cx="28" cy="16"/>
        </a:xfrm>
      </xdr:grpSpPr>
      <xdr:sp macro="" textlink="">
        <xdr:nvSpPr>
          <xdr:cNvPr id="5101102" name="Line 7406">
            <a:extLst>
              <a:ext uri="{FF2B5EF4-FFF2-40B4-BE49-F238E27FC236}">
                <a16:creationId xmlns:a16="http://schemas.microsoft.com/office/drawing/2014/main" id="{00000000-0008-0000-1100-00002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03" name="Line 7407">
            <a:extLst>
              <a:ext uri="{FF2B5EF4-FFF2-40B4-BE49-F238E27FC236}">
                <a16:creationId xmlns:a16="http://schemas.microsoft.com/office/drawing/2014/main" id="{00000000-0008-0000-1100-00002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75" name="Group 7408">
          <a:extLst>
            <a:ext uri="{FF2B5EF4-FFF2-40B4-BE49-F238E27FC236}">
              <a16:creationId xmlns:a16="http://schemas.microsoft.com/office/drawing/2014/main" id="{00000000-0008-0000-1100-000013D64D00}"/>
            </a:ext>
          </a:extLst>
        </xdr:cNvPr>
        <xdr:cNvGrpSpPr>
          <a:grpSpLocks/>
        </xdr:cNvGrpSpPr>
      </xdr:nvGrpSpPr>
      <xdr:grpSpPr bwMode="auto">
        <a:xfrm>
          <a:off x="4117181" y="10096500"/>
          <a:ext cx="228600" cy="0"/>
          <a:chOff x="466" y="3952"/>
          <a:chExt cx="28" cy="16"/>
        </a:xfrm>
      </xdr:grpSpPr>
      <xdr:sp macro="" textlink="">
        <xdr:nvSpPr>
          <xdr:cNvPr id="5101100" name="Line 7409">
            <a:extLst>
              <a:ext uri="{FF2B5EF4-FFF2-40B4-BE49-F238E27FC236}">
                <a16:creationId xmlns:a16="http://schemas.microsoft.com/office/drawing/2014/main" id="{00000000-0008-0000-1100-00002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01" name="Line 7410">
            <a:extLst>
              <a:ext uri="{FF2B5EF4-FFF2-40B4-BE49-F238E27FC236}">
                <a16:creationId xmlns:a16="http://schemas.microsoft.com/office/drawing/2014/main" id="{00000000-0008-0000-1100-00002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76" name="Group 7414">
          <a:extLst>
            <a:ext uri="{FF2B5EF4-FFF2-40B4-BE49-F238E27FC236}">
              <a16:creationId xmlns:a16="http://schemas.microsoft.com/office/drawing/2014/main" id="{00000000-0008-0000-1100-000014D64D00}"/>
            </a:ext>
          </a:extLst>
        </xdr:cNvPr>
        <xdr:cNvGrpSpPr>
          <a:grpSpLocks/>
        </xdr:cNvGrpSpPr>
      </xdr:nvGrpSpPr>
      <xdr:grpSpPr bwMode="auto">
        <a:xfrm>
          <a:off x="4700588" y="10096500"/>
          <a:ext cx="266700" cy="0"/>
          <a:chOff x="466" y="3952"/>
          <a:chExt cx="28" cy="16"/>
        </a:xfrm>
      </xdr:grpSpPr>
      <xdr:sp macro="" textlink="">
        <xdr:nvSpPr>
          <xdr:cNvPr id="5101098" name="Line 7415">
            <a:extLst>
              <a:ext uri="{FF2B5EF4-FFF2-40B4-BE49-F238E27FC236}">
                <a16:creationId xmlns:a16="http://schemas.microsoft.com/office/drawing/2014/main" id="{00000000-0008-0000-1100-00002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099" name="Line 7416">
            <a:extLst>
              <a:ext uri="{FF2B5EF4-FFF2-40B4-BE49-F238E27FC236}">
                <a16:creationId xmlns:a16="http://schemas.microsoft.com/office/drawing/2014/main" id="{00000000-0008-0000-1100-00002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77" name="Group 7417">
          <a:extLst>
            <a:ext uri="{FF2B5EF4-FFF2-40B4-BE49-F238E27FC236}">
              <a16:creationId xmlns:a16="http://schemas.microsoft.com/office/drawing/2014/main" id="{00000000-0008-0000-1100-000015D64D00}"/>
            </a:ext>
          </a:extLst>
        </xdr:cNvPr>
        <xdr:cNvGrpSpPr>
          <a:grpSpLocks/>
        </xdr:cNvGrpSpPr>
      </xdr:nvGrpSpPr>
      <xdr:grpSpPr bwMode="auto">
        <a:xfrm>
          <a:off x="4700588" y="10096500"/>
          <a:ext cx="266700" cy="0"/>
          <a:chOff x="466" y="3952"/>
          <a:chExt cx="28" cy="16"/>
        </a:xfrm>
      </xdr:grpSpPr>
      <xdr:sp macro="" textlink="">
        <xdr:nvSpPr>
          <xdr:cNvPr id="5101096" name="Line 7418">
            <a:extLst>
              <a:ext uri="{FF2B5EF4-FFF2-40B4-BE49-F238E27FC236}">
                <a16:creationId xmlns:a16="http://schemas.microsoft.com/office/drawing/2014/main" id="{00000000-0008-0000-1100-00002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097" name="Line 7419">
            <a:extLst>
              <a:ext uri="{FF2B5EF4-FFF2-40B4-BE49-F238E27FC236}">
                <a16:creationId xmlns:a16="http://schemas.microsoft.com/office/drawing/2014/main" id="{00000000-0008-0000-1100-00002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5101078" name="Group 7420">
          <a:extLst>
            <a:ext uri="{FF2B5EF4-FFF2-40B4-BE49-F238E27FC236}">
              <a16:creationId xmlns:a16="http://schemas.microsoft.com/office/drawing/2014/main" id="{00000000-0008-0000-1100-000016D64D00}"/>
            </a:ext>
          </a:extLst>
        </xdr:cNvPr>
        <xdr:cNvGrpSpPr>
          <a:grpSpLocks/>
        </xdr:cNvGrpSpPr>
      </xdr:nvGrpSpPr>
      <xdr:grpSpPr bwMode="auto">
        <a:xfrm>
          <a:off x="5486400" y="10096500"/>
          <a:ext cx="228600" cy="0"/>
          <a:chOff x="466" y="3952"/>
          <a:chExt cx="28" cy="16"/>
        </a:xfrm>
      </xdr:grpSpPr>
      <xdr:sp macro="" textlink="">
        <xdr:nvSpPr>
          <xdr:cNvPr id="5101094" name="Line 7421">
            <a:extLst>
              <a:ext uri="{FF2B5EF4-FFF2-40B4-BE49-F238E27FC236}">
                <a16:creationId xmlns:a16="http://schemas.microsoft.com/office/drawing/2014/main" id="{00000000-0008-0000-1100-00002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095" name="Line 7422">
            <a:extLst>
              <a:ext uri="{FF2B5EF4-FFF2-40B4-BE49-F238E27FC236}">
                <a16:creationId xmlns:a16="http://schemas.microsoft.com/office/drawing/2014/main" id="{00000000-0008-0000-1100-00002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79" name="Group 7423">
          <a:extLst>
            <a:ext uri="{FF2B5EF4-FFF2-40B4-BE49-F238E27FC236}">
              <a16:creationId xmlns:a16="http://schemas.microsoft.com/office/drawing/2014/main" id="{00000000-0008-0000-1100-000017D64D00}"/>
            </a:ext>
          </a:extLst>
        </xdr:cNvPr>
        <xdr:cNvGrpSpPr>
          <a:grpSpLocks/>
        </xdr:cNvGrpSpPr>
      </xdr:nvGrpSpPr>
      <xdr:grpSpPr bwMode="auto">
        <a:xfrm>
          <a:off x="4700588" y="10096500"/>
          <a:ext cx="266700" cy="0"/>
          <a:chOff x="466" y="3952"/>
          <a:chExt cx="28" cy="16"/>
        </a:xfrm>
      </xdr:grpSpPr>
      <xdr:sp macro="" textlink="">
        <xdr:nvSpPr>
          <xdr:cNvPr id="5101092" name="Line 7424">
            <a:extLst>
              <a:ext uri="{FF2B5EF4-FFF2-40B4-BE49-F238E27FC236}">
                <a16:creationId xmlns:a16="http://schemas.microsoft.com/office/drawing/2014/main" id="{00000000-0008-0000-1100-00002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093" name="Line 7425">
            <a:extLst>
              <a:ext uri="{FF2B5EF4-FFF2-40B4-BE49-F238E27FC236}">
                <a16:creationId xmlns:a16="http://schemas.microsoft.com/office/drawing/2014/main" id="{00000000-0008-0000-1100-00002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80" name="Group 7426">
          <a:extLst>
            <a:ext uri="{FF2B5EF4-FFF2-40B4-BE49-F238E27FC236}">
              <a16:creationId xmlns:a16="http://schemas.microsoft.com/office/drawing/2014/main" id="{00000000-0008-0000-1100-000018D64D00}"/>
            </a:ext>
          </a:extLst>
        </xdr:cNvPr>
        <xdr:cNvGrpSpPr>
          <a:grpSpLocks/>
        </xdr:cNvGrpSpPr>
      </xdr:nvGrpSpPr>
      <xdr:grpSpPr bwMode="auto">
        <a:xfrm>
          <a:off x="4700588" y="10096500"/>
          <a:ext cx="266700" cy="0"/>
          <a:chOff x="466" y="3952"/>
          <a:chExt cx="28" cy="16"/>
        </a:xfrm>
      </xdr:grpSpPr>
      <xdr:sp macro="" textlink="">
        <xdr:nvSpPr>
          <xdr:cNvPr id="5101090" name="Line 7427">
            <a:extLst>
              <a:ext uri="{FF2B5EF4-FFF2-40B4-BE49-F238E27FC236}">
                <a16:creationId xmlns:a16="http://schemas.microsoft.com/office/drawing/2014/main" id="{00000000-0008-0000-1100-00002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091" name="Line 7428">
            <a:extLst>
              <a:ext uri="{FF2B5EF4-FFF2-40B4-BE49-F238E27FC236}">
                <a16:creationId xmlns:a16="http://schemas.microsoft.com/office/drawing/2014/main" id="{00000000-0008-0000-1100-00002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81" name="Group 7429">
          <a:extLst>
            <a:ext uri="{FF2B5EF4-FFF2-40B4-BE49-F238E27FC236}">
              <a16:creationId xmlns:a16="http://schemas.microsoft.com/office/drawing/2014/main" id="{00000000-0008-0000-1100-000019D64D00}"/>
            </a:ext>
          </a:extLst>
        </xdr:cNvPr>
        <xdr:cNvGrpSpPr>
          <a:grpSpLocks/>
        </xdr:cNvGrpSpPr>
      </xdr:nvGrpSpPr>
      <xdr:grpSpPr bwMode="auto">
        <a:xfrm>
          <a:off x="4700588" y="10096500"/>
          <a:ext cx="266700" cy="0"/>
          <a:chOff x="466" y="3952"/>
          <a:chExt cx="28" cy="16"/>
        </a:xfrm>
      </xdr:grpSpPr>
      <xdr:sp macro="" textlink="">
        <xdr:nvSpPr>
          <xdr:cNvPr id="5101088" name="Line 7430">
            <a:extLst>
              <a:ext uri="{FF2B5EF4-FFF2-40B4-BE49-F238E27FC236}">
                <a16:creationId xmlns:a16="http://schemas.microsoft.com/office/drawing/2014/main" id="{00000000-0008-0000-1100-00002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089" name="Line 7431">
            <a:extLst>
              <a:ext uri="{FF2B5EF4-FFF2-40B4-BE49-F238E27FC236}">
                <a16:creationId xmlns:a16="http://schemas.microsoft.com/office/drawing/2014/main" id="{00000000-0008-0000-1100-00002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82" name="Group 7432">
          <a:extLst>
            <a:ext uri="{FF2B5EF4-FFF2-40B4-BE49-F238E27FC236}">
              <a16:creationId xmlns:a16="http://schemas.microsoft.com/office/drawing/2014/main" id="{00000000-0008-0000-1100-00001AD64D00}"/>
            </a:ext>
          </a:extLst>
        </xdr:cNvPr>
        <xdr:cNvGrpSpPr>
          <a:grpSpLocks/>
        </xdr:cNvGrpSpPr>
      </xdr:nvGrpSpPr>
      <xdr:grpSpPr bwMode="auto">
        <a:xfrm>
          <a:off x="4700588" y="10096500"/>
          <a:ext cx="266700" cy="0"/>
          <a:chOff x="466" y="3952"/>
          <a:chExt cx="28" cy="16"/>
        </a:xfrm>
      </xdr:grpSpPr>
      <xdr:sp macro="" textlink="">
        <xdr:nvSpPr>
          <xdr:cNvPr id="5101086" name="Line 7433">
            <a:extLst>
              <a:ext uri="{FF2B5EF4-FFF2-40B4-BE49-F238E27FC236}">
                <a16:creationId xmlns:a16="http://schemas.microsoft.com/office/drawing/2014/main" id="{00000000-0008-0000-1100-00001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087" name="Line 7434">
            <a:extLst>
              <a:ext uri="{FF2B5EF4-FFF2-40B4-BE49-F238E27FC236}">
                <a16:creationId xmlns:a16="http://schemas.microsoft.com/office/drawing/2014/main" id="{00000000-0008-0000-1100-00001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5101083" name="Group 7435">
          <a:extLst>
            <a:ext uri="{FF2B5EF4-FFF2-40B4-BE49-F238E27FC236}">
              <a16:creationId xmlns:a16="http://schemas.microsoft.com/office/drawing/2014/main" id="{00000000-0008-0000-1100-00001BD64D00}"/>
            </a:ext>
          </a:extLst>
        </xdr:cNvPr>
        <xdr:cNvGrpSpPr>
          <a:grpSpLocks/>
        </xdr:cNvGrpSpPr>
      </xdr:nvGrpSpPr>
      <xdr:grpSpPr bwMode="auto">
        <a:xfrm>
          <a:off x="4576763" y="10096500"/>
          <a:ext cx="228600" cy="0"/>
          <a:chOff x="466" y="3952"/>
          <a:chExt cx="28" cy="16"/>
        </a:xfrm>
      </xdr:grpSpPr>
      <xdr:sp macro="" textlink="">
        <xdr:nvSpPr>
          <xdr:cNvPr id="5101084" name="Line 7436">
            <a:extLst>
              <a:ext uri="{FF2B5EF4-FFF2-40B4-BE49-F238E27FC236}">
                <a16:creationId xmlns:a16="http://schemas.microsoft.com/office/drawing/2014/main" id="{00000000-0008-0000-1100-00001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085" name="Line 7437">
            <a:extLst>
              <a:ext uri="{FF2B5EF4-FFF2-40B4-BE49-F238E27FC236}">
                <a16:creationId xmlns:a16="http://schemas.microsoft.com/office/drawing/2014/main" id="{00000000-0008-0000-1100-00001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wsDr>
</file>

<file path=xl/drawings/drawing18.xml><?xml version="1.0" encoding="utf-8"?>
<xdr:wsDr xmlns:xdr="http://schemas.openxmlformats.org/drawingml/2006/spreadsheetDrawing" xmlns:a="http://schemas.openxmlformats.org/drawingml/2006/main">
  <xdr:twoCellAnchor>
    <xdr:from>
      <xdr:col>7</xdr:col>
      <xdr:colOff>0</xdr:colOff>
      <xdr:row>0</xdr:row>
      <xdr:rowOff>19050</xdr:rowOff>
    </xdr:from>
    <xdr:to>
      <xdr:col>10</xdr:col>
      <xdr:colOff>390525</xdr:colOff>
      <xdr:row>3</xdr:row>
      <xdr:rowOff>0</xdr:rowOff>
    </xdr:to>
    <xdr:grpSp>
      <xdr:nvGrpSpPr>
        <xdr:cNvPr id="4713213" name="Group 4">
          <a:hlinkClick xmlns:r="http://schemas.openxmlformats.org/officeDocument/2006/relationships" r:id="rId1" tooltip="Click for Bid Form"/>
          <a:extLst>
            <a:ext uri="{FF2B5EF4-FFF2-40B4-BE49-F238E27FC236}">
              <a16:creationId xmlns:a16="http://schemas.microsoft.com/office/drawing/2014/main" id="{00000000-0008-0000-1200-0000FDEA4700}"/>
            </a:ext>
          </a:extLst>
        </xdr:cNvPr>
        <xdr:cNvGrpSpPr>
          <a:grpSpLocks/>
        </xdr:cNvGrpSpPr>
      </xdr:nvGrpSpPr>
      <xdr:grpSpPr bwMode="auto">
        <a:xfrm>
          <a:off x="7477125" y="0"/>
          <a:ext cx="0" cy="457200"/>
          <a:chOff x="784" y="2"/>
          <a:chExt cx="116" cy="73"/>
        </a:xfrm>
      </xdr:grpSpPr>
      <xdr:sp macro="" textlink="">
        <xdr:nvSpPr>
          <xdr:cNvPr id="4713214" name="AutoShape 2">
            <a:extLst>
              <a:ext uri="{FF2B5EF4-FFF2-40B4-BE49-F238E27FC236}">
                <a16:creationId xmlns:a16="http://schemas.microsoft.com/office/drawing/2014/main" id="{00000000-0008-0000-1200-0000FEEA4700}"/>
              </a:ext>
            </a:extLst>
          </xdr:cNvPr>
          <xdr:cNvSpPr>
            <a:spLocks noChangeArrowheads="1"/>
          </xdr:cNvSpPr>
        </xdr:nvSpPr>
        <xdr:spPr bwMode="auto">
          <a:xfrm>
            <a:off x="784" y="2"/>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200-000004000000}"/>
              </a:ext>
            </a:extLst>
          </xdr:cNvPr>
          <xdr:cNvSpPr txBox="1">
            <a:spLocks noChangeArrowheads="1"/>
          </xdr:cNvSpPr>
        </xdr:nvSpPr>
        <xdr:spPr bwMode="auto">
          <a:xfrm>
            <a:off x="7477125" y="-2997328095375"/>
            <a:ext cx="0" cy="0"/>
          </a:xfrm>
          <a:prstGeom prst="rect">
            <a:avLst/>
          </a:prstGeom>
          <a:noFill/>
          <a:ln w="9525">
            <a:noFill/>
            <a:miter lim="800000"/>
            <a:headEnd/>
            <a:tailEnd/>
          </a:ln>
        </xdr:spPr>
        <xdr:txBody>
          <a:bodyPr vertOverflow="clip" wrap="square" lIns="27432" tIns="32004" rIns="27432" bIns="32004" anchor="ctr" upright="1"/>
          <a:lstStyle/>
          <a:p>
            <a:pPr algn="ctr" rtl="1">
              <a:defRPr sz="1000"/>
            </a:pPr>
            <a:r>
              <a:rPr lang="en-US" sz="1000" b="1" i="0" strike="noStrike">
                <a:solidFill>
                  <a:srgbClr val="000000"/>
                </a:solidFill>
                <a:latin typeface="Book Antiqua"/>
              </a:rPr>
              <a:t>Click for Bid Form</a:t>
            </a:r>
          </a:p>
        </xdr:txBody>
      </xdr:sp>
    </xdr:grpSp>
    <xdr:clientData/>
  </xdr:twoCellAnchor>
</xdr:wsDr>
</file>

<file path=xl/drawings/drawing19.xml><?xml version="1.0" encoding="utf-8"?>
<xdr:wsDr xmlns:xdr="http://schemas.openxmlformats.org/drawingml/2006/spreadsheetDrawing" xmlns:a="http://schemas.openxmlformats.org/drawingml/2006/main">
  <xdr:twoCellAnchor>
    <xdr:from>
      <xdr:col>4</xdr:col>
      <xdr:colOff>0</xdr:colOff>
      <xdr:row>1</xdr:row>
      <xdr:rowOff>0</xdr:rowOff>
    </xdr:from>
    <xdr:to>
      <xdr:col>5</xdr:col>
      <xdr:colOff>0</xdr:colOff>
      <xdr:row>2</xdr:row>
      <xdr:rowOff>0</xdr:rowOff>
    </xdr:to>
    <xdr:sp macro="" textlink="">
      <xdr:nvSpPr>
        <xdr:cNvPr id="2" name="Text Box 2">
          <a:hlinkClick xmlns:r="http://schemas.openxmlformats.org/officeDocument/2006/relationships" r:id="rId1" tooltip="Click Here to go back to Sch 5"/>
          <a:extLst>
            <a:ext uri="{FF2B5EF4-FFF2-40B4-BE49-F238E27FC236}">
              <a16:creationId xmlns:a16="http://schemas.microsoft.com/office/drawing/2014/main" id="{00000000-0008-0000-1300-000002000000}"/>
            </a:ext>
          </a:extLst>
        </xdr:cNvPr>
        <xdr:cNvSpPr txBox="1">
          <a:spLocks noChangeArrowheads="1"/>
        </xdr:cNvSpPr>
      </xdr:nvSpPr>
      <xdr:spPr bwMode="auto">
        <a:xfrm>
          <a:off x="5667375" y="209550"/>
          <a:ext cx="1190625" cy="276225"/>
        </a:xfrm>
        <a:prstGeom prst="rect">
          <a:avLst/>
        </a:prstGeom>
        <a:solidFill>
          <a:srgbClr val="99CCFF"/>
        </a:solidFill>
        <a:ln w="9525">
          <a:noFill/>
          <a:miter lim="800000"/>
          <a:headEnd/>
          <a:tailEnd/>
        </a:ln>
      </xdr:spPr>
      <xdr:txBody>
        <a:bodyPr vertOverflow="clip" wrap="square" lIns="27432" tIns="27432" rIns="27432" bIns="27432" anchor="ctr" upright="1"/>
        <a:lstStyle/>
        <a:p>
          <a:pPr algn="ctr" rtl="0">
            <a:defRPr sz="1000"/>
          </a:pPr>
          <a:r>
            <a:rPr lang="en-US" sz="1100" b="1" i="0" u="none" strike="noStrike" baseline="0">
              <a:solidFill>
                <a:srgbClr val="000000"/>
              </a:solidFill>
              <a:latin typeface="Book Antiqua"/>
            </a:rPr>
            <a:t>Back to Sch 5</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200025</xdr:colOff>
      <xdr:row>0</xdr:row>
      <xdr:rowOff>57150</xdr:rowOff>
    </xdr:from>
    <xdr:to>
      <xdr:col>3</xdr:col>
      <xdr:colOff>1409700</xdr:colOff>
      <xdr:row>2</xdr:row>
      <xdr:rowOff>28575</xdr:rowOff>
    </xdr:to>
    <xdr:grpSp>
      <xdr:nvGrpSpPr>
        <xdr:cNvPr id="4698108" name="Group 1">
          <a:hlinkClick xmlns:r="http://schemas.openxmlformats.org/officeDocument/2006/relationships" r:id="rId1" tooltip="Click to Proceed"/>
          <a:extLst>
            <a:ext uri="{FF2B5EF4-FFF2-40B4-BE49-F238E27FC236}">
              <a16:creationId xmlns:a16="http://schemas.microsoft.com/office/drawing/2014/main" id="{00000000-0008-0000-0200-0000FCAF4700}"/>
            </a:ext>
          </a:extLst>
        </xdr:cNvPr>
        <xdr:cNvGrpSpPr>
          <a:grpSpLocks/>
        </xdr:cNvGrpSpPr>
      </xdr:nvGrpSpPr>
      <xdr:grpSpPr bwMode="auto">
        <a:xfrm>
          <a:off x="7105650" y="57150"/>
          <a:ext cx="1209675" cy="771525"/>
          <a:chOff x="804" y="5"/>
          <a:chExt cx="116" cy="73"/>
        </a:xfrm>
      </xdr:grpSpPr>
      <xdr:sp macro="" textlink="">
        <xdr:nvSpPr>
          <xdr:cNvPr id="4698110" name="AutoShape 2">
            <a:extLst>
              <a:ext uri="{FF2B5EF4-FFF2-40B4-BE49-F238E27FC236}">
                <a16:creationId xmlns:a16="http://schemas.microsoft.com/office/drawing/2014/main" id="{00000000-0008-0000-0200-0000FEAF47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8435" name="Text Box 3">
            <a:extLst>
              <a:ext uri="{FF2B5EF4-FFF2-40B4-BE49-F238E27FC236}">
                <a16:creationId xmlns:a16="http://schemas.microsoft.com/office/drawing/2014/main" id="{00000000-0008-0000-0200-000003480000}"/>
              </a:ext>
            </a:extLst>
          </xdr:cNvPr>
          <xdr:cNvSpPr txBox="1">
            <a:spLocks noChangeArrowheads="1"/>
          </xdr:cNvSpPr>
        </xdr:nvSpPr>
        <xdr:spPr bwMode="auto">
          <a:xfrm>
            <a:off x="819" y="23"/>
            <a:ext cx="100"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to Proceed</a:t>
            </a:r>
          </a:p>
        </xdr:txBody>
      </xdr:sp>
    </xdr:grpSp>
    <xdr:clientData/>
  </xdr:twoCellAnchor>
  <xdr:twoCellAnchor>
    <xdr:from>
      <xdr:col>2</xdr:col>
      <xdr:colOff>4457700</xdr:colOff>
      <xdr:row>54</xdr:row>
      <xdr:rowOff>0</xdr:rowOff>
    </xdr:from>
    <xdr:to>
      <xdr:col>2</xdr:col>
      <xdr:colOff>4981575</xdr:colOff>
      <xdr:row>54</xdr:row>
      <xdr:rowOff>0</xdr:rowOff>
    </xdr:to>
    <xdr:pic>
      <xdr:nvPicPr>
        <xdr:cNvPr id="4698109" name="Picture 4">
          <a:extLst>
            <a:ext uri="{FF2B5EF4-FFF2-40B4-BE49-F238E27FC236}">
              <a16:creationId xmlns:a16="http://schemas.microsoft.com/office/drawing/2014/main" id="{00000000-0008-0000-0200-0000FDAF4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829300" y="16573500"/>
          <a:ext cx="523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xdr:from>
      <xdr:col>5</xdr:col>
      <xdr:colOff>402166</xdr:colOff>
      <xdr:row>1</xdr:row>
      <xdr:rowOff>105833</xdr:rowOff>
    </xdr:from>
    <xdr:to>
      <xdr:col>7</xdr:col>
      <xdr:colOff>222250</xdr:colOff>
      <xdr:row>2</xdr:row>
      <xdr:rowOff>105833</xdr:rowOff>
    </xdr:to>
    <xdr:sp macro="" textlink="">
      <xdr:nvSpPr>
        <xdr:cNvPr id="2" name="Text Box 4">
          <a:hlinkClick xmlns:r="http://schemas.openxmlformats.org/officeDocument/2006/relationships" r:id="rId1" tooltip="Click Here to go back to Sch 5"/>
          <a:extLst>
            <a:ext uri="{FF2B5EF4-FFF2-40B4-BE49-F238E27FC236}">
              <a16:creationId xmlns:a16="http://schemas.microsoft.com/office/drawing/2014/main" id="{00000000-0008-0000-1400-000002000000}"/>
            </a:ext>
          </a:extLst>
        </xdr:cNvPr>
        <xdr:cNvSpPr txBox="1">
          <a:spLocks noChangeArrowheads="1"/>
        </xdr:cNvSpPr>
      </xdr:nvSpPr>
      <xdr:spPr bwMode="auto">
        <a:xfrm>
          <a:off x="7260166" y="315383"/>
          <a:ext cx="1191684" cy="276225"/>
        </a:xfrm>
        <a:prstGeom prst="rect">
          <a:avLst/>
        </a:prstGeom>
        <a:solidFill>
          <a:srgbClr val="99CCFF"/>
        </a:solidFill>
        <a:ln w="9525">
          <a:noFill/>
          <a:miter lim="800000"/>
          <a:headEnd/>
          <a:tailEnd/>
        </a:ln>
      </xdr:spPr>
      <xdr:txBody>
        <a:bodyPr vertOverflow="clip" wrap="square" lIns="27432" tIns="27432" rIns="27432" bIns="27432" anchor="ctr" upright="1"/>
        <a:lstStyle/>
        <a:p>
          <a:pPr algn="ctr" rtl="0">
            <a:defRPr sz="1000"/>
          </a:pPr>
          <a:r>
            <a:rPr lang="en-US" sz="1100" b="1" i="0" u="none" strike="noStrike" baseline="0">
              <a:solidFill>
                <a:srgbClr val="000000"/>
              </a:solidFill>
              <a:latin typeface="Book Antiqua"/>
            </a:rPr>
            <a:t>Back to Sch 5</a:t>
          </a: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6</xdr:col>
      <xdr:colOff>104775</xdr:colOff>
      <xdr:row>1</xdr:row>
      <xdr:rowOff>19050</xdr:rowOff>
    </xdr:from>
    <xdr:to>
      <xdr:col>7</xdr:col>
      <xdr:colOff>371475</xdr:colOff>
      <xdr:row>2</xdr:row>
      <xdr:rowOff>19050</xdr:rowOff>
    </xdr:to>
    <xdr:sp macro="" textlink="">
      <xdr:nvSpPr>
        <xdr:cNvPr id="2" name="Text Box 1">
          <a:hlinkClick xmlns:r="http://schemas.openxmlformats.org/officeDocument/2006/relationships" r:id="rId1" tooltip="Click Here to go back to Sch 5"/>
          <a:extLst>
            <a:ext uri="{FF2B5EF4-FFF2-40B4-BE49-F238E27FC236}">
              <a16:creationId xmlns:a16="http://schemas.microsoft.com/office/drawing/2014/main" id="{00000000-0008-0000-1500-000002000000}"/>
            </a:ext>
          </a:extLst>
        </xdr:cNvPr>
        <xdr:cNvSpPr txBox="1">
          <a:spLocks noChangeArrowheads="1"/>
        </xdr:cNvSpPr>
      </xdr:nvSpPr>
      <xdr:spPr bwMode="auto">
        <a:xfrm>
          <a:off x="7096125" y="228600"/>
          <a:ext cx="952500" cy="276225"/>
        </a:xfrm>
        <a:prstGeom prst="rect">
          <a:avLst/>
        </a:prstGeom>
        <a:solidFill>
          <a:srgbClr val="99CCFF"/>
        </a:solidFill>
        <a:ln w="9525">
          <a:noFill/>
          <a:miter lim="800000"/>
          <a:headEnd/>
          <a:tailEnd/>
        </a:ln>
      </xdr:spPr>
      <xdr:txBody>
        <a:bodyPr vertOverflow="clip" wrap="square" lIns="27432" tIns="27432" rIns="27432" bIns="27432" anchor="ctr" upright="1"/>
        <a:lstStyle/>
        <a:p>
          <a:pPr algn="ctr" rtl="0">
            <a:defRPr sz="1000"/>
          </a:pPr>
          <a:r>
            <a:rPr lang="en-US" sz="1100" b="1" i="0" u="none" strike="noStrike" baseline="0">
              <a:solidFill>
                <a:srgbClr val="000000"/>
              </a:solidFill>
              <a:latin typeface="Book Antiqua"/>
            </a:rPr>
            <a:t>Back to Sch 5</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6</xdr:col>
      <xdr:colOff>171450</xdr:colOff>
      <xdr:row>0</xdr:row>
      <xdr:rowOff>104775</xdr:rowOff>
    </xdr:from>
    <xdr:to>
      <xdr:col>8</xdr:col>
      <xdr:colOff>76200</xdr:colOff>
      <xdr:row>4</xdr:row>
      <xdr:rowOff>0</xdr:rowOff>
    </xdr:to>
    <xdr:grpSp>
      <xdr:nvGrpSpPr>
        <xdr:cNvPr id="4717309" name="Group 10">
          <a:hlinkClick xmlns:r="http://schemas.openxmlformats.org/officeDocument/2006/relationships" r:id="rId1" tooltip="Back to Cover Page"/>
          <a:extLst>
            <a:ext uri="{FF2B5EF4-FFF2-40B4-BE49-F238E27FC236}">
              <a16:creationId xmlns:a16="http://schemas.microsoft.com/office/drawing/2014/main" id="{00000000-0008-0000-1600-0000FDFA4700}"/>
            </a:ext>
          </a:extLst>
        </xdr:cNvPr>
        <xdr:cNvGrpSpPr>
          <a:grpSpLocks/>
        </xdr:cNvGrpSpPr>
      </xdr:nvGrpSpPr>
      <xdr:grpSpPr bwMode="auto">
        <a:xfrm>
          <a:off x="7553325" y="104775"/>
          <a:ext cx="0" cy="742950"/>
          <a:chOff x="744" y="11"/>
          <a:chExt cx="113" cy="74"/>
        </a:xfrm>
      </xdr:grpSpPr>
      <xdr:sp macro="" textlink="">
        <xdr:nvSpPr>
          <xdr:cNvPr id="4717310" name="AutoShape 7">
            <a:extLst>
              <a:ext uri="{FF2B5EF4-FFF2-40B4-BE49-F238E27FC236}">
                <a16:creationId xmlns:a16="http://schemas.microsoft.com/office/drawing/2014/main" id="{00000000-0008-0000-1600-0000FEFA4700}"/>
              </a:ext>
            </a:extLst>
          </xdr:cNvPr>
          <xdr:cNvSpPr>
            <a:spLocks noChangeArrowheads="1"/>
          </xdr:cNvSpPr>
        </xdr:nvSpPr>
        <xdr:spPr bwMode="auto">
          <a:xfrm flipH="1">
            <a:off x="744" y="11"/>
            <a:ext cx="113" cy="74"/>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441 w 21600"/>
              <a:gd name="T13" fmla="*/ 5546 h 21600"/>
              <a:gd name="T14" fmla="*/ 18924 w 21600"/>
              <a:gd name="T15" fmla="*/ 16346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6392" name="Text Box 8">
            <a:extLst>
              <a:ext uri="{FF2B5EF4-FFF2-40B4-BE49-F238E27FC236}">
                <a16:creationId xmlns:a16="http://schemas.microsoft.com/office/drawing/2014/main" id="{00000000-0008-0000-1600-000008400000}"/>
              </a:ext>
            </a:extLst>
          </xdr:cNvPr>
          <xdr:cNvSpPr txBox="1">
            <a:spLocks noChangeArrowheads="1"/>
          </xdr:cNvSpPr>
        </xdr:nvSpPr>
        <xdr:spPr bwMode="auto">
          <a:xfrm>
            <a:off x="6848475" y="-4546760921700"/>
            <a:ext cx="0" cy="0"/>
          </a:xfrm>
          <a:prstGeom prst="rect">
            <a:avLst/>
          </a:prstGeom>
          <a:noFill/>
          <a:ln w="9525">
            <a:noFill/>
            <a:miter lim="800000"/>
            <a:headEnd/>
            <a:tailEnd/>
          </a:ln>
        </xdr:spPr>
        <xdr:txBody>
          <a:bodyPr vertOverflow="clip" wrap="square" lIns="27432" tIns="32004" rIns="0" bIns="32004" anchor="ctr" upright="1"/>
          <a:lstStyle/>
          <a:p>
            <a:pPr algn="l" rtl="0">
              <a:defRPr sz="1000"/>
            </a:pPr>
            <a:r>
              <a:rPr lang="en-US" sz="1000" b="1" i="0" u="none" strike="noStrike" baseline="0">
                <a:solidFill>
                  <a:srgbClr val="000000"/>
                </a:solidFill>
                <a:latin typeface="Book Antiqua"/>
              </a:rPr>
              <a:t>Back to Cover Page</a:t>
            </a:r>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95250</xdr:colOff>
      <xdr:row>0</xdr:row>
      <xdr:rowOff>47625</xdr:rowOff>
    </xdr:from>
    <xdr:to>
      <xdr:col>8</xdr:col>
      <xdr:colOff>571500</xdr:colOff>
      <xdr:row>1</xdr:row>
      <xdr:rowOff>238125</xdr:rowOff>
    </xdr:to>
    <xdr:grpSp>
      <xdr:nvGrpSpPr>
        <xdr:cNvPr id="4698884" name="Group 6">
          <a:hlinkClick xmlns:r="http://schemas.openxmlformats.org/officeDocument/2006/relationships" r:id="rId1" tooltip="Click for Sch-1"/>
          <a:extLst>
            <a:ext uri="{FF2B5EF4-FFF2-40B4-BE49-F238E27FC236}">
              <a16:creationId xmlns:a16="http://schemas.microsoft.com/office/drawing/2014/main" id="{00000000-0008-0000-0300-000004B34700}"/>
            </a:ext>
          </a:extLst>
        </xdr:cNvPr>
        <xdr:cNvGrpSpPr>
          <a:grpSpLocks/>
        </xdr:cNvGrpSpPr>
      </xdr:nvGrpSpPr>
      <xdr:grpSpPr bwMode="auto">
        <a:xfrm>
          <a:off x="7477125" y="47625"/>
          <a:ext cx="0" cy="1266825"/>
          <a:chOff x="804" y="5"/>
          <a:chExt cx="116" cy="73"/>
        </a:xfrm>
      </xdr:grpSpPr>
      <xdr:sp macro="" textlink="">
        <xdr:nvSpPr>
          <xdr:cNvPr id="4698885" name="AutoShape 2">
            <a:extLst>
              <a:ext uri="{FF2B5EF4-FFF2-40B4-BE49-F238E27FC236}">
                <a16:creationId xmlns:a16="http://schemas.microsoft.com/office/drawing/2014/main" id="{00000000-0008-0000-0300-000005B347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9219" name="Text Box 3">
            <a:extLst>
              <a:ext uri="{FF2B5EF4-FFF2-40B4-BE49-F238E27FC236}">
                <a16:creationId xmlns:a16="http://schemas.microsoft.com/office/drawing/2014/main" id="{00000000-0008-0000-0300-000003240000}"/>
              </a:ext>
            </a:extLst>
          </xdr:cNvPr>
          <xdr:cNvSpPr txBox="1">
            <a:spLocks noChangeArrowheads="1"/>
          </xdr:cNvSpPr>
        </xdr:nvSpPr>
        <xdr:spPr bwMode="auto">
          <a:xfrm>
            <a:off x="7477125" y="-8092619908200"/>
            <a:ext cx="0" cy="0"/>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Sch-1</a:t>
            </a:r>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15</xdr:col>
      <xdr:colOff>247650</xdr:colOff>
      <xdr:row>0</xdr:row>
      <xdr:rowOff>28575</xdr:rowOff>
    </xdr:from>
    <xdr:to>
      <xdr:col>15</xdr:col>
      <xdr:colOff>1362075</xdr:colOff>
      <xdr:row>2</xdr:row>
      <xdr:rowOff>266700</xdr:rowOff>
    </xdr:to>
    <xdr:grpSp>
      <xdr:nvGrpSpPr>
        <xdr:cNvPr id="5010612" name="Group 38">
          <a:hlinkClick xmlns:r="http://schemas.openxmlformats.org/officeDocument/2006/relationships" r:id="rId1" tooltip="Click for Sch-2"/>
          <a:extLst>
            <a:ext uri="{FF2B5EF4-FFF2-40B4-BE49-F238E27FC236}">
              <a16:creationId xmlns:a16="http://schemas.microsoft.com/office/drawing/2014/main" id="{00000000-0008-0000-0400-0000B4744C00}"/>
            </a:ext>
          </a:extLst>
        </xdr:cNvPr>
        <xdr:cNvGrpSpPr>
          <a:grpSpLocks/>
        </xdr:cNvGrpSpPr>
      </xdr:nvGrpSpPr>
      <xdr:grpSpPr bwMode="auto">
        <a:xfrm>
          <a:off x="15773400" y="28575"/>
          <a:ext cx="0" cy="657225"/>
          <a:chOff x="804" y="5"/>
          <a:chExt cx="116" cy="73"/>
        </a:xfrm>
      </xdr:grpSpPr>
      <xdr:sp macro="" textlink="">
        <xdr:nvSpPr>
          <xdr:cNvPr id="5010613" name="AutoShape 39">
            <a:extLst>
              <a:ext uri="{FF2B5EF4-FFF2-40B4-BE49-F238E27FC236}">
                <a16:creationId xmlns:a16="http://schemas.microsoft.com/office/drawing/2014/main" id="{00000000-0008-0000-0400-0000B5744C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3112" name="Text Box 40">
            <a:extLst>
              <a:ext uri="{FF2B5EF4-FFF2-40B4-BE49-F238E27FC236}">
                <a16:creationId xmlns:a16="http://schemas.microsoft.com/office/drawing/2014/main" id="{00000000-0008-0000-0400-0000280C0000}"/>
              </a:ext>
            </a:extLst>
          </xdr:cNvPr>
          <xdr:cNvSpPr txBox="1">
            <a:spLocks noChangeArrowheads="1"/>
          </xdr:cNvSpPr>
        </xdr:nvSpPr>
        <xdr:spPr bwMode="auto">
          <a:xfrm>
            <a:off x="18573750" y="-34168757"/>
            <a:ext cx="0" cy="37"/>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Sch-2</a:t>
            </a: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7</xdr:col>
      <xdr:colOff>247650</xdr:colOff>
      <xdr:row>0</xdr:row>
      <xdr:rowOff>28575</xdr:rowOff>
    </xdr:from>
    <xdr:to>
      <xdr:col>7</xdr:col>
      <xdr:colOff>1362075</xdr:colOff>
      <xdr:row>2</xdr:row>
      <xdr:rowOff>266700</xdr:rowOff>
    </xdr:to>
    <xdr:grpSp>
      <xdr:nvGrpSpPr>
        <xdr:cNvPr id="4700925" name="Group 38">
          <a:hlinkClick xmlns:r="http://schemas.openxmlformats.org/officeDocument/2006/relationships" r:id="rId1" tooltip="Click for Sch-2"/>
          <a:extLst>
            <a:ext uri="{FF2B5EF4-FFF2-40B4-BE49-F238E27FC236}">
              <a16:creationId xmlns:a16="http://schemas.microsoft.com/office/drawing/2014/main" id="{00000000-0008-0000-0500-0000FDBA4700}"/>
            </a:ext>
          </a:extLst>
        </xdr:cNvPr>
        <xdr:cNvGrpSpPr>
          <a:grpSpLocks/>
        </xdr:cNvGrpSpPr>
      </xdr:nvGrpSpPr>
      <xdr:grpSpPr bwMode="auto">
        <a:xfrm>
          <a:off x="8220075" y="28575"/>
          <a:ext cx="1114425" cy="638175"/>
          <a:chOff x="804" y="5"/>
          <a:chExt cx="116" cy="73"/>
        </a:xfrm>
      </xdr:grpSpPr>
      <xdr:sp macro="" textlink="">
        <xdr:nvSpPr>
          <xdr:cNvPr id="4700926" name="AutoShape 39">
            <a:extLst>
              <a:ext uri="{FF2B5EF4-FFF2-40B4-BE49-F238E27FC236}">
                <a16:creationId xmlns:a16="http://schemas.microsoft.com/office/drawing/2014/main" id="{00000000-0008-0000-0500-0000FEBA47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40">
            <a:extLst>
              <a:ext uri="{FF2B5EF4-FFF2-40B4-BE49-F238E27FC236}">
                <a16:creationId xmlns:a16="http://schemas.microsoft.com/office/drawing/2014/main" id="{00000000-0008-0000-0500-000004000000}"/>
              </a:ext>
            </a:extLst>
          </xdr:cNvPr>
          <xdr:cNvSpPr txBox="1">
            <a:spLocks noChangeArrowheads="1"/>
          </xdr:cNvSpPr>
        </xdr:nvSpPr>
        <xdr:spPr bwMode="auto">
          <a:xfrm>
            <a:off x="819" y="24"/>
            <a:ext cx="98" cy="38"/>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Sch-2</a:t>
            </a:r>
          </a:p>
        </xdr:txBody>
      </xdr:sp>
    </xdr:grpSp>
    <xdr:clientData/>
  </xdr:twoCellAnchor>
</xdr:wsDr>
</file>

<file path=xl/drawings/drawing6.xml><?xml version="1.0" encoding="utf-8"?>
<xdr:wsDr xmlns:xdr="http://schemas.openxmlformats.org/drawingml/2006/spreadsheetDrawing" xmlns:a="http://schemas.openxmlformats.org/drawingml/2006/main">
  <xdr:twoCellAnchor>
    <xdr:from>
      <xdr:col>10</xdr:col>
      <xdr:colOff>266700</xdr:colOff>
      <xdr:row>0</xdr:row>
      <xdr:rowOff>19050</xdr:rowOff>
    </xdr:from>
    <xdr:to>
      <xdr:col>12</xdr:col>
      <xdr:colOff>0</xdr:colOff>
      <xdr:row>2</xdr:row>
      <xdr:rowOff>257175</xdr:rowOff>
    </xdr:to>
    <xdr:grpSp>
      <xdr:nvGrpSpPr>
        <xdr:cNvPr id="4701949" name="Group 1">
          <a:hlinkClick xmlns:r="http://schemas.openxmlformats.org/officeDocument/2006/relationships" r:id="rId1" tooltip="Click for Sch-3"/>
          <a:extLst>
            <a:ext uri="{FF2B5EF4-FFF2-40B4-BE49-F238E27FC236}">
              <a16:creationId xmlns:a16="http://schemas.microsoft.com/office/drawing/2014/main" id="{00000000-0008-0000-0600-0000FDBE4700}"/>
            </a:ext>
          </a:extLst>
        </xdr:cNvPr>
        <xdr:cNvGrpSpPr>
          <a:grpSpLocks/>
        </xdr:cNvGrpSpPr>
      </xdr:nvGrpSpPr>
      <xdr:grpSpPr bwMode="auto">
        <a:xfrm>
          <a:off x="13420725" y="19050"/>
          <a:ext cx="1104900" cy="552450"/>
          <a:chOff x="804" y="5"/>
          <a:chExt cx="116" cy="73"/>
        </a:xfrm>
      </xdr:grpSpPr>
      <xdr:sp macro="" textlink="">
        <xdr:nvSpPr>
          <xdr:cNvPr id="4701950" name="AutoShape 2">
            <a:extLst>
              <a:ext uri="{FF2B5EF4-FFF2-40B4-BE49-F238E27FC236}">
                <a16:creationId xmlns:a16="http://schemas.microsoft.com/office/drawing/2014/main" id="{00000000-0008-0000-0600-0000FEBE47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0243" name="Text Box 3">
            <a:extLst>
              <a:ext uri="{FF2B5EF4-FFF2-40B4-BE49-F238E27FC236}">
                <a16:creationId xmlns:a16="http://schemas.microsoft.com/office/drawing/2014/main" id="{00000000-0008-0000-0600-000003280000}"/>
              </a:ext>
            </a:extLst>
          </xdr:cNvPr>
          <xdr:cNvSpPr txBox="1">
            <a:spLocks noChangeArrowheads="1"/>
          </xdr:cNvSpPr>
        </xdr:nvSpPr>
        <xdr:spPr bwMode="auto">
          <a:xfrm>
            <a:off x="14763750" y="1824706458"/>
            <a:ext cx="0"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Sch-3</a:t>
            </a:r>
          </a:p>
        </xdr:txBody>
      </xdr:sp>
    </xdr:grpSp>
    <xdr:clientData/>
  </xdr:twoCellAnchor>
</xdr:wsDr>
</file>

<file path=xl/drawings/drawing7.xml><?xml version="1.0" encoding="utf-8"?>
<xdr:wsDr xmlns:xdr="http://schemas.openxmlformats.org/drawingml/2006/spreadsheetDrawing" xmlns:a="http://schemas.openxmlformats.org/drawingml/2006/main">
  <xdr:twoCellAnchor>
    <xdr:from>
      <xdr:col>6</xdr:col>
      <xdr:colOff>266700</xdr:colOff>
      <xdr:row>0</xdr:row>
      <xdr:rowOff>19050</xdr:rowOff>
    </xdr:from>
    <xdr:to>
      <xdr:col>8</xdr:col>
      <xdr:colOff>0</xdr:colOff>
      <xdr:row>2</xdr:row>
      <xdr:rowOff>257175</xdr:rowOff>
    </xdr:to>
    <xdr:grpSp>
      <xdr:nvGrpSpPr>
        <xdr:cNvPr id="4702973" name="Group 1">
          <a:hlinkClick xmlns:r="http://schemas.openxmlformats.org/officeDocument/2006/relationships" r:id="rId1" tooltip="Click for Sch-3"/>
          <a:extLst>
            <a:ext uri="{FF2B5EF4-FFF2-40B4-BE49-F238E27FC236}">
              <a16:creationId xmlns:a16="http://schemas.microsoft.com/office/drawing/2014/main" id="{00000000-0008-0000-0700-0000FDC24700}"/>
            </a:ext>
          </a:extLst>
        </xdr:cNvPr>
        <xdr:cNvGrpSpPr>
          <a:grpSpLocks/>
        </xdr:cNvGrpSpPr>
      </xdr:nvGrpSpPr>
      <xdr:grpSpPr bwMode="auto">
        <a:xfrm>
          <a:off x="7636669" y="19050"/>
          <a:ext cx="1114425" cy="654844"/>
          <a:chOff x="804" y="5"/>
          <a:chExt cx="116" cy="73"/>
        </a:xfrm>
      </xdr:grpSpPr>
      <xdr:sp macro="" textlink="">
        <xdr:nvSpPr>
          <xdr:cNvPr id="4702974" name="AutoShape 2">
            <a:extLst>
              <a:ext uri="{FF2B5EF4-FFF2-40B4-BE49-F238E27FC236}">
                <a16:creationId xmlns:a16="http://schemas.microsoft.com/office/drawing/2014/main" id="{00000000-0008-0000-0700-0000FEC247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700-000004000000}"/>
              </a:ext>
            </a:extLst>
          </xdr:cNvPr>
          <xdr:cNvSpPr txBox="1">
            <a:spLocks noChangeArrowheads="1"/>
          </xdr:cNvSpPr>
        </xdr:nvSpPr>
        <xdr:spPr bwMode="auto">
          <a:xfrm>
            <a:off x="819" y="23"/>
            <a:ext cx="98"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Sch-3</a:t>
            </a:r>
          </a:p>
        </xdr:txBody>
      </xdr:sp>
    </xdr:grpSp>
    <xdr:clientData/>
  </xdr:twoCellAnchor>
</xdr:wsDr>
</file>

<file path=xl/drawings/drawing8.xml><?xml version="1.0" encoding="utf-8"?>
<xdr:wsDr xmlns:xdr="http://schemas.openxmlformats.org/drawingml/2006/spreadsheetDrawing" xmlns:a="http://schemas.openxmlformats.org/drawingml/2006/main">
  <xdr:twoCellAnchor>
    <xdr:from>
      <xdr:col>16</xdr:col>
      <xdr:colOff>257175</xdr:colOff>
      <xdr:row>0</xdr:row>
      <xdr:rowOff>19050</xdr:rowOff>
    </xdr:from>
    <xdr:to>
      <xdr:col>17</xdr:col>
      <xdr:colOff>0</xdr:colOff>
      <xdr:row>2</xdr:row>
      <xdr:rowOff>257175</xdr:rowOff>
    </xdr:to>
    <xdr:grpSp>
      <xdr:nvGrpSpPr>
        <xdr:cNvPr id="5036162" name="Group 1">
          <a:hlinkClick xmlns:r="http://schemas.openxmlformats.org/officeDocument/2006/relationships" r:id="rId1" tooltip="Click for Sch-4"/>
          <a:extLst>
            <a:ext uri="{FF2B5EF4-FFF2-40B4-BE49-F238E27FC236}">
              <a16:creationId xmlns:a16="http://schemas.microsoft.com/office/drawing/2014/main" id="{00000000-0008-0000-0800-000082D84C00}"/>
            </a:ext>
          </a:extLst>
        </xdr:cNvPr>
        <xdr:cNvGrpSpPr>
          <a:grpSpLocks/>
        </xdr:cNvGrpSpPr>
      </xdr:nvGrpSpPr>
      <xdr:grpSpPr bwMode="auto">
        <a:xfrm>
          <a:off x="15363825" y="19050"/>
          <a:ext cx="1047750" cy="647700"/>
          <a:chOff x="804" y="5"/>
          <a:chExt cx="116" cy="73"/>
        </a:xfrm>
      </xdr:grpSpPr>
      <xdr:sp macro="" textlink="">
        <xdr:nvSpPr>
          <xdr:cNvPr id="5036163" name="AutoShape 2">
            <a:extLst>
              <a:ext uri="{FF2B5EF4-FFF2-40B4-BE49-F238E27FC236}">
                <a16:creationId xmlns:a16="http://schemas.microsoft.com/office/drawing/2014/main" id="{00000000-0008-0000-0800-000083D84C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1267" name="Text Box 3">
            <a:extLst>
              <a:ext uri="{FF2B5EF4-FFF2-40B4-BE49-F238E27FC236}">
                <a16:creationId xmlns:a16="http://schemas.microsoft.com/office/drawing/2014/main" id="{00000000-0008-0000-0800-0000032C0000}"/>
              </a:ext>
            </a:extLst>
          </xdr:cNvPr>
          <xdr:cNvSpPr txBox="1">
            <a:spLocks noChangeArrowheads="1"/>
          </xdr:cNvSpPr>
        </xdr:nvSpPr>
        <xdr:spPr bwMode="auto">
          <a:xfrm>
            <a:off x="819" y="23"/>
            <a:ext cx="100"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Sch-4</a:t>
            </a:r>
          </a:p>
        </xdr:txBody>
      </xdr:sp>
    </xdr:grpSp>
    <xdr:clientData/>
  </xdr:twoCellAnchor>
</xdr:wsDr>
</file>

<file path=xl/drawings/drawing9.xml><?xml version="1.0" encoding="utf-8"?>
<xdr:wsDr xmlns:xdr="http://schemas.openxmlformats.org/drawingml/2006/spreadsheetDrawing" xmlns:a="http://schemas.openxmlformats.org/drawingml/2006/main">
  <xdr:twoCellAnchor>
    <xdr:from>
      <xdr:col>6</xdr:col>
      <xdr:colOff>257175</xdr:colOff>
      <xdr:row>0</xdr:row>
      <xdr:rowOff>19050</xdr:rowOff>
    </xdr:from>
    <xdr:to>
      <xdr:col>7</xdr:col>
      <xdr:colOff>676275</xdr:colOff>
      <xdr:row>2</xdr:row>
      <xdr:rowOff>257175</xdr:rowOff>
    </xdr:to>
    <xdr:grpSp>
      <xdr:nvGrpSpPr>
        <xdr:cNvPr id="4703997" name="Group 1">
          <a:hlinkClick xmlns:r="http://schemas.openxmlformats.org/officeDocument/2006/relationships" r:id="rId1" tooltip="Click for Sch-4"/>
          <a:extLst>
            <a:ext uri="{FF2B5EF4-FFF2-40B4-BE49-F238E27FC236}">
              <a16:creationId xmlns:a16="http://schemas.microsoft.com/office/drawing/2014/main" id="{00000000-0008-0000-0900-0000FDC64700}"/>
            </a:ext>
          </a:extLst>
        </xdr:cNvPr>
        <xdr:cNvGrpSpPr>
          <a:grpSpLocks/>
        </xdr:cNvGrpSpPr>
      </xdr:nvGrpSpPr>
      <xdr:grpSpPr bwMode="auto">
        <a:xfrm>
          <a:off x="7650956" y="19050"/>
          <a:ext cx="1109663" cy="666750"/>
          <a:chOff x="804" y="5"/>
          <a:chExt cx="116" cy="73"/>
        </a:xfrm>
      </xdr:grpSpPr>
      <xdr:sp macro="" textlink="">
        <xdr:nvSpPr>
          <xdr:cNvPr id="4703998" name="AutoShape 2">
            <a:extLst>
              <a:ext uri="{FF2B5EF4-FFF2-40B4-BE49-F238E27FC236}">
                <a16:creationId xmlns:a16="http://schemas.microsoft.com/office/drawing/2014/main" id="{00000000-0008-0000-0900-0000FEC647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900-000004000000}"/>
              </a:ext>
            </a:extLst>
          </xdr:cNvPr>
          <xdr:cNvSpPr txBox="1">
            <a:spLocks noChangeArrowheads="1"/>
          </xdr:cNvSpPr>
        </xdr:nvSpPr>
        <xdr:spPr bwMode="auto">
          <a:xfrm>
            <a:off x="819" y="23"/>
            <a:ext cx="98"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Sch-4</a:t>
            </a:r>
          </a:p>
        </xdr:txBody>
      </xdr:sp>
    </xdr:grpSp>
    <xdr:clientData/>
  </xdr:twoCellAnchor>
</xdr:wsDr>
</file>

<file path=xl/persons/person.xml><?xml version="1.0" encoding="utf-8"?>
<personList xmlns="http://schemas.microsoft.com/office/spreadsheetml/2018/threadedcomments" xmlns:x="http://schemas.openxmlformats.org/spreadsheetml/2006/main">
  <person displayName="Pawan Kumar {पवन कुमार}" id="{620E43FC-DF58-43CE-8B75-FBCC65746CD2}" userId="S::pawan.eck@powergrid.in::8d7a4d58-6d3a-4b04-b109-21070d2f0902" providerId="AD"/>
</personList>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J54" dT="2025-05-27T07:04:32.59" personId="{620E43FC-DF58-43CE-8B75-FBCC65746CD2}" id="{A4DB096C-D594-4369-9765-562E000A4D23}">
    <text xml:space="preserve">6900013884
</text>
  </threadedComment>
</ThreadedComments>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8.bin"/><Relationship Id="rId13" Type="http://schemas.openxmlformats.org/officeDocument/2006/relationships/printerSettings" Target="../printerSettings/printerSettings13.bin"/><Relationship Id="rId18" Type="http://schemas.openxmlformats.org/officeDocument/2006/relationships/printerSettings" Target="../printerSettings/printerSettings18.bin"/><Relationship Id="rId3" Type="http://schemas.openxmlformats.org/officeDocument/2006/relationships/printerSettings" Target="../printerSettings/printerSettings3.bin"/><Relationship Id="rId21" Type="http://schemas.openxmlformats.org/officeDocument/2006/relationships/printerSettings" Target="../printerSettings/printerSettings21.bin"/><Relationship Id="rId7" Type="http://schemas.openxmlformats.org/officeDocument/2006/relationships/printerSettings" Target="../printerSettings/printerSettings7.bin"/><Relationship Id="rId12" Type="http://schemas.openxmlformats.org/officeDocument/2006/relationships/printerSettings" Target="../printerSettings/printerSettings12.bin"/><Relationship Id="rId17" Type="http://schemas.openxmlformats.org/officeDocument/2006/relationships/printerSettings" Target="../printerSettings/printerSettings17.bin"/><Relationship Id="rId25" Type="http://schemas.openxmlformats.org/officeDocument/2006/relationships/printerSettings" Target="../printerSettings/printerSettings25.bin"/><Relationship Id="rId2" Type="http://schemas.openxmlformats.org/officeDocument/2006/relationships/printerSettings" Target="../printerSettings/printerSettings2.bin"/><Relationship Id="rId16" Type="http://schemas.openxmlformats.org/officeDocument/2006/relationships/printerSettings" Target="../printerSettings/printerSettings16.bin"/><Relationship Id="rId20" Type="http://schemas.openxmlformats.org/officeDocument/2006/relationships/printerSettings" Target="../printerSettings/printerSettings20.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11" Type="http://schemas.openxmlformats.org/officeDocument/2006/relationships/printerSettings" Target="../printerSettings/printerSettings11.bin"/><Relationship Id="rId24" Type="http://schemas.openxmlformats.org/officeDocument/2006/relationships/printerSettings" Target="../printerSettings/printerSettings24.bin"/><Relationship Id="rId5" Type="http://schemas.openxmlformats.org/officeDocument/2006/relationships/printerSettings" Target="../printerSettings/printerSettings5.bin"/><Relationship Id="rId15" Type="http://schemas.openxmlformats.org/officeDocument/2006/relationships/printerSettings" Target="../printerSettings/printerSettings15.bin"/><Relationship Id="rId23" Type="http://schemas.openxmlformats.org/officeDocument/2006/relationships/printerSettings" Target="../printerSettings/printerSettings23.bin"/><Relationship Id="rId10" Type="http://schemas.openxmlformats.org/officeDocument/2006/relationships/printerSettings" Target="../printerSettings/printerSettings10.bin"/><Relationship Id="rId19" Type="http://schemas.openxmlformats.org/officeDocument/2006/relationships/printerSettings" Target="../printerSettings/printerSettings19.bin"/><Relationship Id="rId4" Type="http://schemas.openxmlformats.org/officeDocument/2006/relationships/printerSettings" Target="../printerSettings/printerSettings4.bin"/><Relationship Id="rId9" Type="http://schemas.openxmlformats.org/officeDocument/2006/relationships/printerSettings" Target="../printerSettings/printerSettings9.bin"/><Relationship Id="rId14" Type="http://schemas.openxmlformats.org/officeDocument/2006/relationships/printerSettings" Target="../printerSettings/printerSettings14.bin"/><Relationship Id="rId22" Type="http://schemas.openxmlformats.org/officeDocument/2006/relationships/printerSettings" Target="../printerSettings/printerSettings22.bin"/></Relationships>
</file>

<file path=xl/worksheets/_rels/sheet10.xml.rels><?xml version="1.0" encoding="UTF-8" standalone="yes"?>
<Relationships xmlns="http://schemas.openxmlformats.org/package/2006/relationships"><Relationship Id="rId8" Type="http://schemas.openxmlformats.org/officeDocument/2006/relationships/printerSettings" Target="../printerSettings/printerSettings258.bin"/><Relationship Id="rId13" Type="http://schemas.openxmlformats.org/officeDocument/2006/relationships/printerSettings" Target="../printerSettings/printerSettings263.bin"/><Relationship Id="rId18" Type="http://schemas.openxmlformats.org/officeDocument/2006/relationships/printerSettings" Target="../printerSettings/printerSettings268.bin"/><Relationship Id="rId26" Type="http://schemas.openxmlformats.org/officeDocument/2006/relationships/printerSettings" Target="../printerSettings/printerSettings276.bin"/><Relationship Id="rId3" Type="http://schemas.openxmlformats.org/officeDocument/2006/relationships/printerSettings" Target="../printerSettings/printerSettings253.bin"/><Relationship Id="rId21" Type="http://schemas.openxmlformats.org/officeDocument/2006/relationships/printerSettings" Target="../printerSettings/printerSettings271.bin"/><Relationship Id="rId7" Type="http://schemas.openxmlformats.org/officeDocument/2006/relationships/printerSettings" Target="../printerSettings/printerSettings257.bin"/><Relationship Id="rId12" Type="http://schemas.openxmlformats.org/officeDocument/2006/relationships/printerSettings" Target="../printerSettings/printerSettings262.bin"/><Relationship Id="rId17" Type="http://schemas.openxmlformats.org/officeDocument/2006/relationships/printerSettings" Target="../printerSettings/printerSettings267.bin"/><Relationship Id="rId25" Type="http://schemas.openxmlformats.org/officeDocument/2006/relationships/printerSettings" Target="../printerSettings/printerSettings275.bin"/><Relationship Id="rId2" Type="http://schemas.openxmlformats.org/officeDocument/2006/relationships/printerSettings" Target="../printerSettings/printerSettings252.bin"/><Relationship Id="rId16" Type="http://schemas.openxmlformats.org/officeDocument/2006/relationships/printerSettings" Target="../printerSettings/printerSettings266.bin"/><Relationship Id="rId20" Type="http://schemas.openxmlformats.org/officeDocument/2006/relationships/printerSettings" Target="../printerSettings/printerSettings270.bin"/><Relationship Id="rId1" Type="http://schemas.openxmlformats.org/officeDocument/2006/relationships/printerSettings" Target="../printerSettings/printerSettings251.bin"/><Relationship Id="rId6" Type="http://schemas.openxmlformats.org/officeDocument/2006/relationships/printerSettings" Target="../printerSettings/printerSettings256.bin"/><Relationship Id="rId11" Type="http://schemas.openxmlformats.org/officeDocument/2006/relationships/printerSettings" Target="../printerSettings/printerSettings261.bin"/><Relationship Id="rId24" Type="http://schemas.openxmlformats.org/officeDocument/2006/relationships/printerSettings" Target="../printerSettings/printerSettings274.bin"/><Relationship Id="rId5" Type="http://schemas.openxmlformats.org/officeDocument/2006/relationships/printerSettings" Target="../printerSettings/printerSettings255.bin"/><Relationship Id="rId15" Type="http://schemas.openxmlformats.org/officeDocument/2006/relationships/printerSettings" Target="../printerSettings/printerSettings265.bin"/><Relationship Id="rId23" Type="http://schemas.openxmlformats.org/officeDocument/2006/relationships/printerSettings" Target="../printerSettings/printerSettings273.bin"/><Relationship Id="rId10" Type="http://schemas.openxmlformats.org/officeDocument/2006/relationships/printerSettings" Target="../printerSettings/printerSettings260.bin"/><Relationship Id="rId19" Type="http://schemas.openxmlformats.org/officeDocument/2006/relationships/printerSettings" Target="../printerSettings/printerSettings269.bin"/><Relationship Id="rId4" Type="http://schemas.openxmlformats.org/officeDocument/2006/relationships/printerSettings" Target="../printerSettings/printerSettings254.bin"/><Relationship Id="rId9" Type="http://schemas.openxmlformats.org/officeDocument/2006/relationships/printerSettings" Target="../printerSettings/printerSettings259.bin"/><Relationship Id="rId14" Type="http://schemas.openxmlformats.org/officeDocument/2006/relationships/printerSettings" Target="../printerSettings/printerSettings264.bin"/><Relationship Id="rId22" Type="http://schemas.openxmlformats.org/officeDocument/2006/relationships/printerSettings" Target="../printerSettings/printerSettings272.bin"/><Relationship Id="rId27"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8" Type="http://schemas.openxmlformats.org/officeDocument/2006/relationships/printerSettings" Target="../printerSettings/printerSettings284.bin"/><Relationship Id="rId3" Type="http://schemas.openxmlformats.org/officeDocument/2006/relationships/printerSettings" Target="../printerSettings/printerSettings279.bin"/><Relationship Id="rId7" Type="http://schemas.openxmlformats.org/officeDocument/2006/relationships/printerSettings" Target="../printerSettings/printerSettings283.bin"/><Relationship Id="rId12" Type="http://schemas.openxmlformats.org/officeDocument/2006/relationships/drawing" Target="../drawings/drawing10.xml"/><Relationship Id="rId2" Type="http://schemas.openxmlformats.org/officeDocument/2006/relationships/printerSettings" Target="../printerSettings/printerSettings278.bin"/><Relationship Id="rId1" Type="http://schemas.openxmlformats.org/officeDocument/2006/relationships/printerSettings" Target="../printerSettings/printerSettings277.bin"/><Relationship Id="rId6" Type="http://schemas.openxmlformats.org/officeDocument/2006/relationships/printerSettings" Target="../printerSettings/printerSettings282.bin"/><Relationship Id="rId11" Type="http://schemas.openxmlformats.org/officeDocument/2006/relationships/printerSettings" Target="../printerSettings/printerSettings287.bin"/><Relationship Id="rId5" Type="http://schemas.openxmlformats.org/officeDocument/2006/relationships/printerSettings" Target="../printerSettings/printerSettings281.bin"/><Relationship Id="rId10" Type="http://schemas.openxmlformats.org/officeDocument/2006/relationships/printerSettings" Target="../printerSettings/printerSettings286.bin"/><Relationship Id="rId4" Type="http://schemas.openxmlformats.org/officeDocument/2006/relationships/printerSettings" Target="../printerSettings/printerSettings280.bin"/><Relationship Id="rId9" Type="http://schemas.openxmlformats.org/officeDocument/2006/relationships/printerSettings" Target="../printerSettings/printerSettings285.bin"/></Relationships>
</file>

<file path=xl/worksheets/_rels/sheet12.xml.rels><?xml version="1.0" encoding="UTF-8" standalone="yes"?>
<Relationships xmlns="http://schemas.openxmlformats.org/package/2006/relationships"><Relationship Id="rId8" Type="http://schemas.openxmlformats.org/officeDocument/2006/relationships/printerSettings" Target="../printerSettings/printerSettings295.bin"/><Relationship Id="rId13" Type="http://schemas.openxmlformats.org/officeDocument/2006/relationships/printerSettings" Target="../printerSettings/printerSettings300.bin"/><Relationship Id="rId18" Type="http://schemas.openxmlformats.org/officeDocument/2006/relationships/printerSettings" Target="../printerSettings/printerSettings305.bin"/><Relationship Id="rId26" Type="http://schemas.openxmlformats.org/officeDocument/2006/relationships/printerSettings" Target="../printerSettings/printerSettings313.bin"/><Relationship Id="rId3" Type="http://schemas.openxmlformats.org/officeDocument/2006/relationships/printerSettings" Target="../printerSettings/printerSettings290.bin"/><Relationship Id="rId21" Type="http://schemas.openxmlformats.org/officeDocument/2006/relationships/printerSettings" Target="../printerSettings/printerSettings308.bin"/><Relationship Id="rId7" Type="http://schemas.openxmlformats.org/officeDocument/2006/relationships/printerSettings" Target="../printerSettings/printerSettings294.bin"/><Relationship Id="rId12" Type="http://schemas.openxmlformats.org/officeDocument/2006/relationships/printerSettings" Target="../printerSettings/printerSettings299.bin"/><Relationship Id="rId17" Type="http://schemas.openxmlformats.org/officeDocument/2006/relationships/printerSettings" Target="../printerSettings/printerSettings304.bin"/><Relationship Id="rId25" Type="http://schemas.openxmlformats.org/officeDocument/2006/relationships/printerSettings" Target="../printerSettings/printerSettings312.bin"/><Relationship Id="rId2" Type="http://schemas.openxmlformats.org/officeDocument/2006/relationships/printerSettings" Target="../printerSettings/printerSettings289.bin"/><Relationship Id="rId16" Type="http://schemas.openxmlformats.org/officeDocument/2006/relationships/printerSettings" Target="../printerSettings/printerSettings303.bin"/><Relationship Id="rId20" Type="http://schemas.openxmlformats.org/officeDocument/2006/relationships/printerSettings" Target="../printerSettings/printerSettings307.bin"/><Relationship Id="rId29" Type="http://schemas.openxmlformats.org/officeDocument/2006/relationships/printerSettings" Target="../printerSettings/printerSettings316.bin"/><Relationship Id="rId1" Type="http://schemas.openxmlformats.org/officeDocument/2006/relationships/printerSettings" Target="../printerSettings/printerSettings288.bin"/><Relationship Id="rId6" Type="http://schemas.openxmlformats.org/officeDocument/2006/relationships/printerSettings" Target="../printerSettings/printerSettings293.bin"/><Relationship Id="rId11" Type="http://schemas.openxmlformats.org/officeDocument/2006/relationships/printerSettings" Target="../printerSettings/printerSettings298.bin"/><Relationship Id="rId24" Type="http://schemas.openxmlformats.org/officeDocument/2006/relationships/printerSettings" Target="../printerSettings/printerSettings311.bin"/><Relationship Id="rId5" Type="http://schemas.openxmlformats.org/officeDocument/2006/relationships/printerSettings" Target="../printerSettings/printerSettings292.bin"/><Relationship Id="rId15" Type="http://schemas.openxmlformats.org/officeDocument/2006/relationships/printerSettings" Target="../printerSettings/printerSettings302.bin"/><Relationship Id="rId23" Type="http://schemas.openxmlformats.org/officeDocument/2006/relationships/printerSettings" Target="../printerSettings/printerSettings310.bin"/><Relationship Id="rId28" Type="http://schemas.openxmlformats.org/officeDocument/2006/relationships/printerSettings" Target="../printerSettings/printerSettings315.bin"/><Relationship Id="rId10" Type="http://schemas.openxmlformats.org/officeDocument/2006/relationships/printerSettings" Target="../printerSettings/printerSettings297.bin"/><Relationship Id="rId19" Type="http://schemas.openxmlformats.org/officeDocument/2006/relationships/printerSettings" Target="../printerSettings/printerSettings306.bin"/><Relationship Id="rId4" Type="http://schemas.openxmlformats.org/officeDocument/2006/relationships/printerSettings" Target="../printerSettings/printerSettings291.bin"/><Relationship Id="rId9" Type="http://schemas.openxmlformats.org/officeDocument/2006/relationships/printerSettings" Target="../printerSettings/printerSettings296.bin"/><Relationship Id="rId14" Type="http://schemas.openxmlformats.org/officeDocument/2006/relationships/printerSettings" Target="../printerSettings/printerSettings301.bin"/><Relationship Id="rId22" Type="http://schemas.openxmlformats.org/officeDocument/2006/relationships/printerSettings" Target="../printerSettings/printerSettings309.bin"/><Relationship Id="rId27" Type="http://schemas.openxmlformats.org/officeDocument/2006/relationships/printerSettings" Target="../printerSettings/printerSettings314.bin"/><Relationship Id="rId30" Type="http://schemas.openxmlformats.org/officeDocument/2006/relationships/drawing" Target="../drawings/drawing11.xml"/></Relationships>
</file>

<file path=xl/worksheets/_rels/sheet13.xml.rels><?xml version="1.0" encoding="UTF-8" standalone="yes"?>
<Relationships xmlns="http://schemas.openxmlformats.org/package/2006/relationships"><Relationship Id="rId8" Type="http://schemas.openxmlformats.org/officeDocument/2006/relationships/printerSettings" Target="../printerSettings/printerSettings324.bin"/><Relationship Id="rId13" Type="http://schemas.openxmlformats.org/officeDocument/2006/relationships/printerSettings" Target="../printerSettings/printerSettings329.bin"/><Relationship Id="rId18" Type="http://schemas.openxmlformats.org/officeDocument/2006/relationships/printerSettings" Target="../printerSettings/printerSettings334.bin"/><Relationship Id="rId26" Type="http://schemas.openxmlformats.org/officeDocument/2006/relationships/printerSettings" Target="../printerSettings/printerSettings342.bin"/><Relationship Id="rId3" Type="http://schemas.openxmlformats.org/officeDocument/2006/relationships/printerSettings" Target="../printerSettings/printerSettings319.bin"/><Relationship Id="rId21" Type="http://schemas.openxmlformats.org/officeDocument/2006/relationships/printerSettings" Target="../printerSettings/printerSettings337.bin"/><Relationship Id="rId7" Type="http://schemas.openxmlformats.org/officeDocument/2006/relationships/printerSettings" Target="../printerSettings/printerSettings323.bin"/><Relationship Id="rId12" Type="http://schemas.openxmlformats.org/officeDocument/2006/relationships/printerSettings" Target="../printerSettings/printerSettings328.bin"/><Relationship Id="rId17" Type="http://schemas.openxmlformats.org/officeDocument/2006/relationships/printerSettings" Target="../printerSettings/printerSettings333.bin"/><Relationship Id="rId25" Type="http://schemas.openxmlformats.org/officeDocument/2006/relationships/printerSettings" Target="../printerSettings/printerSettings341.bin"/><Relationship Id="rId2" Type="http://schemas.openxmlformats.org/officeDocument/2006/relationships/printerSettings" Target="../printerSettings/printerSettings318.bin"/><Relationship Id="rId16" Type="http://schemas.openxmlformats.org/officeDocument/2006/relationships/printerSettings" Target="../printerSettings/printerSettings332.bin"/><Relationship Id="rId20" Type="http://schemas.openxmlformats.org/officeDocument/2006/relationships/printerSettings" Target="../printerSettings/printerSettings336.bin"/><Relationship Id="rId29" Type="http://schemas.openxmlformats.org/officeDocument/2006/relationships/printerSettings" Target="../printerSettings/printerSettings345.bin"/><Relationship Id="rId1" Type="http://schemas.openxmlformats.org/officeDocument/2006/relationships/printerSettings" Target="../printerSettings/printerSettings317.bin"/><Relationship Id="rId6" Type="http://schemas.openxmlformats.org/officeDocument/2006/relationships/printerSettings" Target="../printerSettings/printerSettings322.bin"/><Relationship Id="rId11" Type="http://schemas.openxmlformats.org/officeDocument/2006/relationships/printerSettings" Target="../printerSettings/printerSettings327.bin"/><Relationship Id="rId24" Type="http://schemas.openxmlformats.org/officeDocument/2006/relationships/printerSettings" Target="../printerSettings/printerSettings340.bin"/><Relationship Id="rId5" Type="http://schemas.openxmlformats.org/officeDocument/2006/relationships/printerSettings" Target="../printerSettings/printerSettings321.bin"/><Relationship Id="rId15" Type="http://schemas.openxmlformats.org/officeDocument/2006/relationships/printerSettings" Target="../printerSettings/printerSettings331.bin"/><Relationship Id="rId23" Type="http://schemas.openxmlformats.org/officeDocument/2006/relationships/printerSettings" Target="../printerSettings/printerSettings339.bin"/><Relationship Id="rId28" Type="http://schemas.openxmlformats.org/officeDocument/2006/relationships/printerSettings" Target="../printerSettings/printerSettings344.bin"/><Relationship Id="rId10" Type="http://schemas.openxmlformats.org/officeDocument/2006/relationships/printerSettings" Target="../printerSettings/printerSettings326.bin"/><Relationship Id="rId19" Type="http://schemas.openxmlformats.org/officeDocument/2006/relationships/printerSettings" Target="../printerSettings/printerSettings335.bin"/><Relationship Id="rId4" Type="http://schemas.openxmlformats.org/officeDocument/2006/relationships/printerSettings" Target="../printerSettings/printerSettings320.bin"/><Relationship Id="rId9" Type="http://schemas.openxmlformats.org/officeDocument/2006/relationships/printerSettings" Target="../printerSettings/printerSettings325.bin"/><Relationship Id="rId14" Type="http://schemas.openxmlformats.org/officeDocument/2006/relationships/printerSettings" Target="../printerSettings/printerSettings330.bin"/><Relationship Id="rId22" Type="http://schemas.openxmlformats.org/officeDocument/2006/relationships/printerSettings" Target="../printerSettings/printerSettings338.bin"/><Relationship Id="rId27" Type="http://schemas.openxmlformats.org/officeDocument/2006/relationships/printerSettings" Target="../printerSettings/printerSettings343.bin"/><Relationship Id="rId30"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8" Type="http://schemas.openxmlformats.org/officeDocument/2006/relationships/printerSettings" Target="../printerSettings/printerSettings353.bin"/><Relationship Id="rId13" Type="http://schemas.openxmlformats.org/officeDocument/2006/relationships/printerSettings" Target="../printerSettings/printerSettings358.bin"/><Relationship Id="rId18" Type="http://schemas.openxmlformats.org/officeDocument/2006/relationships/printerSettings" Target="../printerSettings/printerSettings363.bin"/><Relationship Id="rId26" Type="http://schemas.openxmlformats.org/officeDocument/2006/relationships/printerSettings" Target="../printerSettings/printerSettings371.bin"/><Relationship Id="rId3" Type="http://schemas.openxmlformats.org/officeDocument/2006/relationships/printerSettings" Target="../printerSettings/printerSettings348.bin"/><Relationship Id="rId21" Type="http://schemas.openxmlformats.org/officeDocument/2006/relationships/printerSettings" Target="../printerSettings/printerSettings366.bin"/><Relationship Id="rId7" Type="http://schemas.openxmlformats.org/officeDocument/2006/relationships/printerSettings" Target="../printerSettings/printerSettings352.bin"/><Relationship Id="rId12" Type="http://schemas.openxmlformats.org/officeDocument/2006/relationships/printerSettings" Target="../printerSettings/printerSettings357.bin"/><Relationship Id="rId17" Type="http://schemas.openxmlformats.org/officeDocument/2006/relationships/printerSettings" Target="../printerSettings/printerSettings362.bin"/><Relationship Id="rId25" Type="http://schemas.openxmlformats.org/officeDocument/2006/relationships/printerSettings" Target="../printerSettings/printerSettings370.bin"/><Relationship Id="rId2" Type="http://schemas.openxmlformats.org/officeDocument/2006/relationships/printerSettings" Target="../printerSettings/printerSettings347.bin"/><Relationship Id="rId16" Type="http://schemas.openxmlformats.org/officeDocument/2006/relationships/printerSettings" Target="../printerSettings/printerSettings361.bin"/><Relationship Id="rId20" Type="http://schemas.openxmlformats.org/officeDocument/2006/relationships/printerSettings" Target="../printerSettings/printerSettings365.bin"/><Relationship Id="rId1" Type="http://schemas.openxmlformats.org/officeDocument/2006/relationships/printerSettings" Target="../printerSettings/printerSettings346.bin"/><Relationship Id="rId6" Type="http://schemas.openxmlformats.org/officeDocument/2006/relationships/printerSettings" Target="../printerSettings/printerSettings351.bin"/><Relationship Id="rId11" Type="http://schemas.openxmlformats.org/officeDocument/2006/relationships/printerSettings" Target="../printerSettings/printerSettings356.bin"/><Relationship Id="rId24" Type="http://schemas.openxmlformats.org/officeDocument/2006/relationships/printerSettings" Target="../printerSettings/printerSettings369.bin"/><Relationship Id="rId5" Type="http://schemas.openxmlformats.org/officeDocument/2006/relationships/printerSettings" Target="../printerSettings/printerSettings350.bin"/><Relationship Id="rId15" Type="http://schemas.openxmlformats.org/officeDocument/2006/relationships/printerSettings" Target="../printerSettings/printerSettings360.bin"/><Relationship Id="rId23" Type="http://schemas.openxmlformats.org/officeDocument/2006/relationships/printerSettings" Target="../printerSettings/printerSettings368.bin"/><Relationship Id="rId10" Type="http://schemas.openxmlformats.org/officeDocument/2006/relationships/printerSettings" Target="../printerSettings/printerSettings355.bin"/><Relationship Id="rId19" Type="http://schemas.openxmlformats.org/officeDocument/2006/relationships/printerSettings" Target="../printerSettings/printerSettings364.bin"/><Relationship Id="rId4" Type="http://schemas.openxmlformats.org/officeDocument/2006/relationships/printerSettings" Target="../printerSettings/printerSettings349.bin"/><Relationship Id="rId9" Type="http://schemas.openxmlformats.org/officeDocument/2006/relationships/printerSettings" Target="../printerSettings/printerSettings354.bin"/><Relationship Id="rId14" Type="http://schemas.openxmlformats.org/officeDocument/2006/relationships/printerSettings" Target="../printerSettings/printerSettings359.bin"/><Relationship Id="rId22" Type="http://schemas.openxmlformats.org/officeDocument/2006/relationships/printerSettings" Target="../printerSettings/printerSettings367.bin"/><Relationship Id="rId27" Type="http://schemas.openxmlformats.org/officeDocument/2006/relationships/drawing" Target="../drawings/drawing13.xml"/></Relationships>
</file>

<file path=xl/worksheets/_rels/sheet15.xml.rels><?xml version="1.0" encoding="UTF-8" standalone="yes"?>
<Relationships xmlns="http://schemas.openxmlformats.org/package/2006/relationships"><Relationship Id="rId8" Type="http://schemas.openxmlformats.org/officeDocument/2006/relationships/printerSettings" Target="../printerSettings/printerSettings379.bin"/><Relationship Id="rId13" Type="http://schemas.openxmlformats.org/officeDocument/2006/relationships/printerSettings" Target="../printerSettings/printerSettings384.bin"/><Relationship Id="rId18" Type="http://schemas.openxmlformats.org/officeDocument/2006/relationships/printerSettings" Target="../printerSettings/printerSettings389.bin"/><Relationship Id="rId26" Type="http://schemas.openxmlformats.org/officeDocument/2006/relationships/printerSettings" Target="../printerSettings/printerSettings397.bin"/><Relationship Id="rId3" Type="http://schemas.openxmlformats.org/officeDocument/2006/relationships/printerSettings" Target="../printerSettings/printerSettings374.bin"/><Relationship Id="rId21" Type="http://schemas.openxmlformats.org/officeDocument/2006/relationships/printerSettings" Target="../printerSettings/printerSettings392.bin"/><Relationship Id="rId7" Type="http://schemas.openxmlformats.org/officeDocument/2006/relationships/printerSettings" Target="../printerSettings/printerSettings378.bin"/><Relationship Id="rId12" Type="http://schemas.openxmlformats.org/officeDocument/2006/relationships/printerSettings" Target="../printerSettings/printerSettings383.bin"/><Relationship Id="rId17" Type="http://schemas.openxmlformats.org/officeDocument/2006/relationships/printerSettings" Target="../printerSettings/printerSettings388.bin"/><Relationship Id="rId25" Type="http://schemas.openxmlformats.org/officeDocument/2006/relationships/printerSettings" Target="../printerSettings/printerSettings396.bin"/><Relationship Id="rId2" Type="http://schemas.openxmlformats.org/officeDocument/2006/relationships/printerSettings" Target="../printerSettings/printerSettings373.bin"/><Relationship Id="rId16" Type="http://schemas.openxmlformats.org/officeDocument/2006/relationships/printerSettings" Target="../printerSettings/printerSettings387.bin"/><Relationship Id="rId20" Type="http://schemas.openxmlformats.org/officeDocument/2006/relationships/printerSettings" Target="../printerSettings/printerSettings391.bin"/><Relationship Id="rId29" Type="http://schemas.openxmlformats.org/officeDocument/2006/relationships/printerSettings" Target="../printerSettings/printerSettings400.bin"/><Relationship Id="rId1" Type="http://schemas.openxmlformats.org/officeDocument/2006/relationships/printerSettings" Target="../printerSettings/printerSettings372.bin"/><Relationship Id="rId6" Type="http://schemas.openxmlformats.org/officeDocument/2006/relationships/printerSettings" Target="../printerSettings/printerSettings377.bin"/><Relationship Id="rId11" Type="http://schemas.openxmlformats.org/officeDocument/2006/relationships/printerSettings" Target="../printerSettings/printerSettings382.bin"/><Relationship Id="rId24" Type="http://schemas.openxmlformats.org/officeDocument/2006/relationships/printerSettings" Target="../printerSettings/printerSettings395.bin"/><Relationship Id="rId5" Type="http://schemas.openxmlformats.org/officeDocument/2006/relationships/printerSettings" Target="../printerSettings/printerSettings376.bin"/><Relationship Id="rId15" Type="http://schemas.openxmlformats.org/officeDocument/2006/relationships/printerSettings" Target="../printerSettings/printerSettings386.bin"/><Relationship Id="rId23" Type="http://schemas.openxmlformats.org/officeDocument/2006/relationships/printerSettings" Target="../printerSettings/printerSettings394.bin"/><Relationship Id="rId28" Type="http://schemas.openxmlformats.org/officeDocument/2006/relationships/printerSettings" Target="../printerSettings/printerSettings399.bin"/><Relationship Id="rId10" Type="http://schemas.openxmlformats.org/officeDocument/2006/relationships/printerSettings" Target="../printerSettings/printerSettings381.bin"/><Relationship Id="rId19" Type="http://schemas.openxmlformats.org/officeDocument/2006/relationships/printerSettings" Target="../printerSettings/printerSettings390.bin"/><Relationship Id="rId4" Type="http://schemas.openxmlformats.org/officeDocument/2006/relationships/printerSettings" Target="../printerSettings/printerSettings375.bin"/><Relationship Id="rId9" Type="http://schemas.openxmlformats.org/officeDocument/2006/relationships/printerSettings" Target="../printerSettings/printerSettings380.bin"/><Relationship Id="rId14" Type="http://schemas.openxmlformats.org/officeDocument/2006/relationships/printerSettings" Target="../printerSettings/printerSettings385.bin"/><Relationship Id="rId22" Type="http://schemas.openxmlformats.org/officeDocument/2006/relationships/printerSettings" Target="../printerSettings/printerSettings393.bin"/><Relationship Id="rId27" Type="http://schemas.openxmlformats.org/officeDocument/2006/relationships/printerSettings" Target="../printerSettings/printerSettings398.bin"/><Relationship Id="rId30"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8" Type="http://schemas.openxmlformats.org/officeDocument/2006/relationships/printerSettings" Target="../printerSettings/printerSettings408.bin"/><Relationship Id="rId13" Type="http://schemas.openxmlformats.org/officeDocument/2006/relationships/printerSettings" Target="../printerSettings/printerSettings413.bin"/><Relationship Id="rId18" Type="http://schemas.openxmlformats.org/officeDocument/2006/relationships/printerSettings" Target="../printerSettings/printerSettings418.bin"/><Relationship Id="rId26" Type="http://schemas.openxmlformats.org/officeDocument/2006/relationships/printerSettings" Target="../printerSettings/printerSettings426.bin"/><Relationship Id="rId3" Type="http://schemas.openxmlformats.org/officeDocument/2006/relationships/printerSettings" Target="../printerSettings/printerSettings403.bin"/><Relationship Id="rId21" Type="http://schemas.openxmlformats.org/officeDocument/2006/relationships/printerSettings" Target="../printerSettings/printerSettings421.bin"/><Relationship Id="rId7" Type="http://schemas.openxmlformats.org/officeDocument/2006/relationships/printerSettings" Target="../printerSettings/printerSettings407.bin"/><Relationship Id="rId12" Type="http://schemas.openxmlformats.org/officeDocument/2006/relationships/printerSettings" Target="../printerSettings/printerSettings412.bin"/><Relationship Id="rId17" Type="http://schemas.openxmlformats.org/officeDocument/2006/relationships/printerSettings" Target="../printerSettings/printerSettings417.bin"/><Relationship Id="rId25" Type="http://schemas.openxmlformats.org/officeDocument/2006/relationships/printerSettings" Target="../printerSettings/printerSettings425.bin"/><Relationship Id="rId2" Type="http://schemas.openxmlformats.org/officeDocument/2006/relationships/printerSettings" Target="../printerSettings/printerSettings402.bin"/><Relationship Id="rId16" Type="http://schemas.openxmlformats.org/officeDocument/2006/relationships/printerSettings" Target="../printerSettings/printerSettings416.bin"/><Relationship Id="rId20" Type="http://schemas.openxmlformats.org/officeDocument/2006/relationships/printerSettings" Target="../printerSettings/printerSettings420.bin"/><Relationship Id="rId1" Type="http://schemas.openxmlformats.org/officeDocument/2006/relationships/printerSettings" Target="../printerSettings/printerSettings401.bin"/><Relationship Id="rId6" Type="http://schemas.openxmlformats.org/officeDocument/2006/relationships/printerSettings" Target="../printerSettings/printerSettings406.bin"/><Relationship Id="rId11" Type="http://schemas.openxmlformats.org/officeDocument/2006/relationships/printerSettings" Target="../printerSettings/printerSettings411.bin"/><Relationship Id="rId24" Type="http://schemas.openxmlformats.org/officeDocument/2006/relationships/printerSettings" Target="../printerSettings/printerSettings424.bin"/><Relationship Id="rId5" Type="http://schemas.openxmlformats.org/officeDocument/2006/relationships/printerSettings" Target="../printerSettings/printerSettings405.bin"/><Relationship Id="rId15" Type="http://schemas.openxmlformats.org/officeDocument/2006/relationships/printerSettings" Target="../printerSettings/printerSettings415.bin"/><Relationship Id="rId23" Type="http://schemas.openxmlformats.org/officeDocument/2006/relationships/printerSettings" Target="../printerSettings/printerSettings423.bin"/><Relationship Id="rId10" Type="http://schemas.openxmlformats.org/officeDocument/2006/relationships/printerSettings" Target="../printerSettings/printerSettings410.bin"/><Relationship Id="rId19" Type="http://schemas.openxmlformats.org/officeDocument/2006/relationships/printerSettings" Target="../printerSettings/printerSettings419.bin"/><Relationship Id="rId4" Type="http://schemas.openxmlformats.org/officeDocument/2006/relationships/printerSettings" Target="../printerSettings/printerSettings404.bin"/><Relationship Id="rId9" Type="http://schemas.openxmlformats.org/officeDocument/2006/relationships/printerSettings" Target="../printerSettings/printerSettings409.bin"/><Relationship Id="rId14" Type="http://schemas.openxmlformats.org/officeDocument/2006/relationships/printerSettings" Target="../printerSettings/printerSettings414.bin"/><Relationship Id="rId22" Type="http://schemas.openxmlformats.org/officeDocument/2006/relationships/printerSettings" Target="../printerSettings/printerSettings422.bin"/><Relationship Id="rId27"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8" Type="http://schemas.openxmlformats.org/officeDocument/2006/relationships/printerSettings" Target="../printerSettings/printerSettings434.bin"/><Relationship Id="rId13" Type="http://schemas.openxmlformats.org/officeDocument/2006/relationships/printerSettings" Target="../printerSettings/printerSettings439.bin"/><Relationship Id="rId18" Type="http://schemas.openxmlformats.org/officeDocument/2006/relationships/printerSettings" Target="../printerSettings/printerSettings444.bin"/><Relationship Id="rId26" Type="http://schemas.openxmlformats.org/officeDocument/2006/relationships/printerSettings" Target="../printerSettings/printerSettings452.bin"/><Relationship Id="rId3" Type="http://schemas.openxmlformats.org/officeDocument/2006/relationships/printerSettings" Target="../printerSettings/printerSettings429.bin"/><Relationship Id="rId21" Type="http://schemas.openxmlformats.org/officeDocument/2006/relationships/printerSettings" Target="../printerSettings/printerSettings447.bin"/><Relationship Id="rId7" Type="http://schemas.openxmlformats.org/officeDocument/2006/relationships/printerSettings" Target="../printerSettings/printerSettings433.bin"/><Relationship Id="rId12" Type="http://schemas.openxmlformats.org/officeDocument/2006/relationships/printerSettings" Target="../printerSettings/printerSettings438.bin"/><Relationship Id="rId17" Type="http://schemas.openxmlformats.org/officeDocument/2006/relationships/printerSettings" Target="../printerSettings/printerSettings443.bin"/><Relationship Id="rId25" Type="http://schemas.openxmlformats.org/officeDocument/2006/relationships/printerSettings" Target="../printerSettings/printerSettings451.bin"/><Relationship Id="rId2" Type="http://schemas.openxmlformats.org/officeDocument/2006/relationships/printerSettings" Target="../printerSettings/printerSettings428.bin"/><Relationship Id="rId16" Type="http://schemas.openxmlformats.org/officeDocument/2006/relationships/printerSettings" Target="../printerSettings/printerSettings442.bin"/><Relationship Id="rId20" Type="http://schemas.openxmlformats.org/officeDocument/2006/relationships/printerSettings" Target="../printerSettings/printerSettings446.bin"/><Relationship Id="rId29" Type="http://schemas.openxmlformats.org/officeDocument/2006/relationships/printerSettings" Target="../printerSettings/printerSettings455.bin"/><Relationship Id="rId1" Type="http://schemas.openxmlformats.org/officeDocument/2006/relationships/printerSettings" Target="../printerSettings/printerSettings427.bin"/><Relationship Id="rId6" Type="http://schemas.openxmlformats.org/officeDocument/2006/relationships/printerSettings" Target="../printerSettings/printerSettings432.bin"/><Relationship Id="rId11" Type="http://schemas.openxmlformats.org/officeDocument/2006/relationships/printerSettings" Target="../printerSettings/printerSettings437.bin"/><Relationship Id="rId24" Type="http://schemas.openxmlformats.org/officeDocument/2006/relationships/printerSettings" Target="../printerSettings/printerSettings450.bin"/><Relationship Id="rId5" Type="http://schemas.openxmlformats.org/officeDocument/2006/relationships/printerSettings" Target="../printerSettings/printerSettings431.bin"/><Relationship Id="rId15" Type="http://schemas.openxmlformats.org/officeDocument/2006/relationships/printerSettings" Target="../printerSettings/printerSettings441.bin"/><Relationship Id="rId23" Type="http://schemas.openxmlformats.org/officeDocument/2006/relationships/printerSettings" Target="../printerSettings/printerSettings449.bin"/><Relationship Id="rId28" Type="http://schemas.openxmlformats.org/officeDocument/2006/relationships/printerSettings" Target="../printerSettings/printerSettings454.bin"/><Relationship Id="rId10" Type="http://schemas.openxmlformats.org/officeDocument/2006/relationships/printerSettings" Target="../printerSettings/printerSettings436.bin"/><Relationship Id="rId19" Type="http://schemas.openxmlformats.org/officeDocument/2006/relationships/printerSettings" Target="../printerSettings/printerSettings445.bin"/><Relationship Id="rId4" Type="http://schemas.openxmlformats.org/officeDocument/2006/relationships/printerSettings" Target="../printerSettings/printerSettings430.bin"/><Relationship Id="rId9" Type="http://schemas.openxmlformats.org/officeDocument/2006/relationships/printerSettings" Target="../printerSettings/printerSettings435.bin"/><Relationship Id="rId14" Type="http://schemas.openxmlformats.org/officeDocument/2006/relationships/printerSettings" Target="../printerSettings/printerSettings440.bin"/><Relationship Id="rId22" Type="http://schemas.openxmlformats.org/officeDocument/2006/relationships/printerSettings" Target="../printerSettings/printerSettings448.bin"/><Relationship Id="rId27" Type="http://schemas.openxmlformats.org/officeDocument/2006/relationships/printerSettings" Target="../printerSettings/printerSettings453.bin"/><Relationship Id="rId30"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8" Type="http://schemas.openxmlformats.org/officeDocument/2006/relationships/printerSettings" Target="../printerSettings/printerSettings463.bin"/><Relationship Id="rId13" Type="http://schemas.openxmlformats.org/officeDocument/2006/relationships/printerSettings" Target="../printerSettings/printerSettings468.bin"/><Relationship Id="rId18" Type="http://schemas.openxmlformats.org/officeDocument/2006/relationships/printerSettings" Target="../printerSettings/printerSettings473.bin"/><Relationship Id="rId26" Type="http://schemas.openxmlformats.org/officeDocument/2006/relationships/printerSettings" Target="../printerSettings/printerSettings481.bin"/><Relationship Id="rId3" Type="http://schemas.openxmlformats.org/officeDocument/2006/relationships/printerSettings" Target="../printerSettings/printerSettings458.bin"/><Relationship Id="rId21" Type="http://schemas.openxmlformats.org/officeDocument/2006/relationships/printerSettings" Target="../printerSettings/printerSettings476.bin"/><Relationship Id="rId7" Type="http://schemas.openxmlformats.org/officeDocument/2006/relationships/printerSettings" Target="../printerSettings/printerSettings462.bin"/><Relationship Id="rId12" Type="http://schemas.openxmlformats.org/officeDocument/2006/relationships/printerSettings" Target="../printerSettings/printerSettings467.bin"/><Relationship Id="rId17" Type="http://schemas.openxmlformats.org/officeDocument/2006/relationships/printerSettings" Target="../printerSettings/printerSettings472.bin"/><Relationship Id="rId25" Type="http://schemas.openxmlformats.org/officeDocument/2006/relationships/printerSettings" Target="../printerSettings/printerSettings480.bin"/><Relationship Id="rId2" Type="http://schemas.openxmlformats.org/officeDocument/2006/relationships/printerSettings" Target="../printerSettings/printerSettings457.bin"/><Relationship Id="rId16" Type="http://schemas.openxmlformats.org/officeDocument/2006/relationships/printerSettings" Target="../printerSettings/printerSettings471.bin"/><Relationship Id="rId20" Type="http://schemas.openxmlformats.org/officeDocument/2006/relationships/printerSettings" Target="../printerSettings/printerSettings475.bin"/><Relationship Id="rId1" Type="http://schemas.openxmlformats.org/officeDocument/2006/relationships/printerSettings" Target="../printerSettings/printerSettings456.bin"/><Relationship Id="rId6" Type="http://schemas.openxmlformats.org/officeDocument/2006/relationships/printerSettings" Target="../printerSettings/printerSettings461.bin"/><Relationship Id="rId11" Type="http://schemas.openxmlformats.org/officeDocument/2006/relationships/printerSettings" Target="../printerSettings/printerSettings466.bin"/><Relationship Id="rId24" Type="http://schemas.openxmlformats.org/officeDocument/2006/relationships/printerSettings" Target="../printerSettings/printerSettings479.bin"/><Relationship Id="rId5" Type="http://schemas.openxmlformats.org/officeDocument/2006/relationships/printerSettings" Target="../printerSettings/printerSettings460.bin"/><Relationship Id="rId15" Type="http://schemas.openxmlformats.org/officeDocument/2006/relationships/printerSettings" Target="../printerSettings/printerSettings470.bin"/><Relationship Id="rId23" Type="http://schemas.openxmlformats.org/officeDocument/2006/relationships/printerSettings" Target="../printerSettings/printerSettings478.bin"/><Relationship Id="rId10" Type="http://schemas.openxmlformats.org/officeDocument/2006/relationships/printerSettings" Target="../printerSettings/printerSettings465.bin"/><Relationship Id="rId19" Type="http://schemas.openxmlformats.org/officeDocument/2006/relationships/printerSettings" Target="../printerSettings/printerSettings474.bin"/><Relationship Id="rId4" Type="http://schemas.openxmlformats.org/officeDocument/2006/relationships/printerSettings" Target="../printerSettings/printerSettings459.bin"/><Relationship Id="rId9" Type="http://schemas.openxmlformats.org/officeDocument/2006/relationships/printerSettings" Target="../printerSettings/printerSettings464.bin"/><Relationship Id="rId14" Type="http://schemas.openxmlformats.org/officeDocument/2006/relationships/printerSettings" Target="../printerSettings/printerSettings469.bin"/><Relationship Id="rId22" Type="http://schemas.openxmlformats.org/officeDocument/2006/relationships/printerSettings" Target="../printerSettings/printerSettings477.bin"/><Relationship Id="rId27" Type="http://schemas.openxmlformats.org/officeDocument/2006/relationships/drawing" Target="../drawings/drawing17.xml"/></Relationships>
</file>

<file path=xl/worksheets/_rels/sheet19.xml.rels><?xml version="1.0" encoding="UTF-8" standalone="yes"?>
<Relationships xmlns="http://schemas.openxmlformats.org/package/2006/relationships"><Relationship Id="rId8" Type="http://schemas.openxmlformats.org/officeDocument/2006/relationships/printerSettings" Target="../printerSettings/printerSettings489.bin"/><Relationship Id="rId13" Type="http://schemas.openxmlformats.org/officeDocument/2006/relationships/printerSettings" Target="../printerSettings/printerSettings494.bin"/><Relationship Id="rId18" Type="http://schemas.openxmlformats.org/officeDocument/2006/relationships/printerSettings" Target="../printerSettings/printerSettings499.bin"/><Relationship Id="rId26" Type="http://schemas.openxmlformats.org/officeDocument/2006/relationships/printerSettings" Target="../printerSettings/printerSettings507.bin"/><Relationship Id="rId3" Type="http://schemas.openxmlformats.org/officeDocument/2006/relationships/printerSettings" Target="../printerSettings/printerSettings484.bin"/><Relationship Id="rId21" Type="http://schemas.openxmlformats.org/officeDocument/2006/relationships/printerSettings" Target="../printerSettings/printerSettings502.bin"/><Relationship Id="rId7" Type="http://schemas.openxmlformats.org/officeDocument/2006/relationships/printerSettings" Target="../printerSettings/printerSettings488.bin"/><Relationship Id="rId12" Type="http://schemas.openxmlformats.org/officeDocument/2006/relationships/printerSettings" Target="../printerSettings/printerSettings493.bin"/><Relationship Id="rId17" Type="http://schemas.openxmlformats.org/officeDocument/2006/relationships/printerSettings" Target="../printerSettings/printerSettings498.bin"/><Relationship Id="rId25" Type="http://schemas.openxmlformats.org/officeDocument/2006/relationships/printerSettings" Target="../printerSettings/printerSettings506.bin"/><Relationship Id="rId2" Type="http://schemas.openxmlformats.org/officeDocument/2006/relationships/printerSettings" Target="../printerSettings/printerSettings483.bin"/><Relationship Id="rId16" Type="http://schemas.openxmlformats.org/officeDocument/2006/relationships/printerSettings" Target="../printerSettings/printerSettings497.bin"/><Relationship Id="rId20" Type="http://schemas.openxmlformats.org/officeDocument/2006/relationships/printerSettings" Target="../printerSettings/printerSettings501.bin"/><Relationship Id="rId1" Type="http://schemas.openxmlformats.org/officeDocument/2006/relationships/printerSettings" Target="../printerSettings/printerSettings482.bin"/><Relationship Id="rId6" Type="http://schemas.openxmlformats.org/officeDocument/2006/relationships/printerSettings" Target="../printerSettings/printerSettings487.bin"/><Relationship Id="rId11" Type="http://schemas.openxmlformats.org/officeDocument/2006/relationships/printerSettings" Target="../printerSettings/printerSettings492.bin"/><Relationship Id="rId24" Type="http://schemas.openxmlformats.org/officeDocument/2006/relationships/printerSettings" Target="../printerSettings/printerSettings505.bin"/><Relationship Id="rId5" Type="http://schemas.openxmlformats.org/officeDocument/2006/relationships/printerSettings" Target="../printerSettings/printerSettings486.bin"/><Relationship Id="rId15" Type="http://schemas.openxmlformats.org/officeDocument/2006/relationships/printerSettings" Target="../printerSettings/printerSettings496.bin"/><Relationship Id="rId23" Type="http://schemas.openxmlformats.org/officeDocument/2006/relationships/printerSettings" Target="../printerSettings/printerSettings504.bin"/><Relationship Id="rId10" Type="http://schemas.openxmlformats.org/officeDocument/2006/relationships/printerSettings" Target="../printerSettings/printerSettings491.bin"/><Relationship Id="rId19" Type="http://schemas.openxmlformats.org/officeDocument/2006/relationships/printerSettings" Target="../printerSettings/printerSettings500.bin"/><Relationship Id="rId4" Type="http://schemas.openxmlformats.org/officeDocument/2006/relationships/printerSettings" Target="../printerSettings/printerSettings485.bin"/><Relationship Id="rId9" Type="http://schemas.openxmlformats.org/officeDocument/2006/relationships/printerSettings" Target="../printerSettings/printerSettings490.bin"/><Relationship Id="rId14" Type="http://schemas.openxmlformats.org/officeDocument/2006/relationships/printerSettings" Target="../printerSettings/printerSettings495.bin"/><Relationship Id="rId22" Type="http://schemas.openxmlformats.org/officeDocument/2006/relationships/printerSettings" Target="../printerSettings/printerSettings503.bin"/><Relationship Id="rId27"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33.bin"/><Relationship Id="rId13" Type="http://schemas.openxmlformats.org/officeDocument/2006/relationships/printerSettings" Target="../printerSettings/printerSettings38.bin"/><Relationship Id="rId18" Type="http://schemas.openxmlformats.org/officeDocument/2006/relationships/printerSettings" Target="../printerSettings/printerSettings43.bin"/><Relationship Id="rId26" Type="http://schemas.openxmlformats.org/officeDocument/2006/relationships/printerSettings" Target="../printerSettings/printerSettings51.bin"/><Relationship Id="rId3" Type="http://schemas.openxmlformats.org/officeDocument/2006/relationships/printerSettings" Target="../printerSettings/printerSettings28.bin"/><Relationship Id="rId21" Type="http://schemas.openxmlformats.org/officeDocument/2006/relationships/printerSettings" Target="../printerSettings/printerSettings46.bin"/><Relationship Id="rId7" Type="http://schemas.openxmlformats.org/officeDocument/2006/relationships/printerSettings" Target="../printerSettings/printerSettings32.bin"/><Relationship Id="rId12" Type="http://schemas.openxmlformats.org/officeDocument/2006/relationships/printerSettings" Target="../printerSettings/printerSettings37.bin"/><Relationship Id="rId17" Type="http://schemas.openxmlformats.org/officeDocument/2006/relationships/printerSettings" Target="../printerSettings/printerSettings42.bin"/><Relationship Id="rId25" Type="http://schemas.openxmlformats.org/officeDocument/2006/relationships/printerSettings" Target="../printerSettings/printerSettings50.bin"/><Relationship Id="rId2" Type="http://schemas.openxmlformats.org/officeDocument/2006/relationships/printerSettings" Target="../printerSettings/printerSettings27.bin"/><Relationship Id="rId16" Type="http://schemas.openxmlformats.org/officeDocument/2006/relationships/printerSettings" Target="../printerSettings/printerSettings41.bin"/><Relationship Id="rId20" Type="http://schemas.openxmlformats.org/officeDocument/2006/relationships/printerSettings" Target="../printerSettings/printerSettings45.bin"/><Relationship Id="rId29" Type="http://schemas.openxmlformats.org/officeDocument/2006/relationships/printerSettings" Target="../printerSettings/printerSettings54.bin"/><Relationship Id="rId1" Type="http://schemas.openxmlformats.org/officeDocument/2006/relationships/printerSettings" Target="../printerSettings/printerSettings26.bin"/><Relationship Id="rId6" Type="http://schemas.openxmlformats.org/officeDocument/2006/relationships/printerSettings" Target="../printerSettings/printerSettings31.bin"/><Relationship Id="rId11" Type="http://schemas.openxmlformats.org/officeDocument/2006/relationships/printerSettings" Target="../printerSettings/printerSettings36.bin"/><Relationship Id="rId24" Type="http://schemas.openxmlformats.org/officeDocument/2006/relationships/printerSettings" Target="../printerSettings/printerSettings49.bin"/><Relationship Id="rId5" Type="http://schemas.openxmlformats.org/officeDocument/2006/relationships/printerSettings" Target="../printerSettings/printerSettings30.bin"/><Relationship Id="rId15" Type="http://schemas.openxmlformats.org/officeDocument/2006/relationships/printerSettings" Target="../printerSettings/printerSettings40.bin"/><Relationship Id="rId23" Type="http://schemas.openxmlformats.org/officeDocument/2006/relationships/printerSettings" Target="../printerSettings/printerSettings48.bin"/><Relationship Id="rId28" Type="http://schemas.openxmlformats.org/officeDocument/2006/relationships/printerSettings" Target="../printerSettings/printerSettings53.bin"/><Relationship Id="rId10" Type="http://schemas.openxmlformats.org/officeDocument/2006/relationships/printerSettings" Target="../printerSettings/printerSettings35.bin"/><Relationship Id="rId19" Type="http://schemas.openxmlformats.org/officeDocument/2006/relationships/printerSettings" Target="../printerSettings/printerSettings44.bin"/><Relationship Id="rId4" Type="http://schemas.openxmlformats.org/officeDocument/2006/relationships/printerSettings" Target="../printerSettings/printerSettings29.bin"/><Relationship Id="rId9" Type="http://schemas.openxmlformats.org/officeDocument/2006/relationships/printerSettings" Target="../printerSettings/printerSettings34.bin"/><Relationship Id="rId14" Type="http://schemas.openxmlformats.org/officeDocument/2006/relationships/printerSettings" Target="../printerSettings/printerSettings39.bin"/><Relationship Id="rId22" Type="http://schemas.openxmlformats.org/officeDocument/2006/relationships/printerSettings" Target="../printerSettings/printerSettings47.bin"/><Relationship Id="rId27" Type="http://schemas.openxmlformats.org/officeDocument/2006/relationships/printerSettings" Target="../printerSettings/printerSettings52.bin"/><Relationship Id="rId30" Type="http://schemas.openxmlformats.org/officeDocument/2006/relationships/drawing" Target="../drawings/drawing1.xml"/></Relationships>
</file>

<file path=xl/worksheets/_rels/sheet20.xml.rels><?xml version="1.0" encoding="UTF-8" standalone="yes"?>
<Relationships xmlns="http://schemas.openxmlformats.org/package/2006/relationships"><Relationship Id="rId8" Type="http://schemas.openxmlformats.org/officeDocument/2006/relationships/printerSettings" Target="../printerSettings/printerSettings515.bin"/><Relationship Id="rId13" Type="http://schemas.openxmlformats.org/officeDocument/2006/relationships/printerSettings" Target="../printerSettings/printerSettings520.bin"/><Relationship Id="rId18" Type="http://schemas.openxmlformats.org/officeDocument/2006/relationships/printerSettings" Target="../printerSettings/printerSettings525.bin"/><Relationship Id="rId26" Type="http://schemas.openxmlformats.org/officeDocument/2006/relationships/printerSettings" Target="../printerSettings/printerSettings533.bin"/><Relationship Id="rId3" Type="http://schemas.openxmlformats.org/officeDocument/2006/relationships/printerSettings" Target="../printerSettings/printerSettings510.bin"/><Relationship Id="rId21" Type="http://schemas.openxmlformats.org/officeDocument/2006/relationships/printerSettings" Target="../printerSettings/printerSettings528.bin"/><Relationship Id="rId7" Type="http://schemas.openxmlformats.org/officeDocument/2006/relationships/printerSettings" Target="../printerSettings/printerSettings514.bin"/><Relationship Id="rId12" Type="http://schemas.openxmlformats.org/officeDocument/2006/relationships/printerSettings" Target="../printerSettings/printerSettings519.bin"/><Relationship Id="rId17" Type="http://schemas.openxmlformats.org/officeDocument/2006/relationships/printerSettings" Target="../printerSettings/printerSettings524.bin"/><Relationship Id="rId25" Type="http://schemas.openxmlformats.org/officeDocument/2006/relationships/printerSettings" Target="../printerSettings/printerSettings532.bin"/><Relationship Id="rId2" Type="http://schemas.openxmlformats.org/officeDocument/2006/relationships/printerSettings" Target="../printerSettings/printerSettings509.bin"/><Relationship Id="rId16" Type="http://schemas.openxmlformats.org/officeDocument/2006/relationships/printerSettings" Target="../printerSettings/printerSettings523.bin"/><Relationship Id="rId20" Type="http://schemas.openxmlformats.org/officeDocument/2006/relationships/printerSettings" Target="../printerSettings/printerSettings527.bin"/><Relationship Id="rId1" Type="http://schemas.openxmlformats.org/officeDocument/2006/relationships/printerSettings" Target="../printerSettings/printerSettings508.bin"/><Relationship Id="rId6" Type="http://schemas.openxmlformats.org/officeDocument/2006/relationships/printerSettings" Target="../printerSettings/printerSettings513.bin"/><Relationship Id="rId11" Type="http://schemas.openxmlformats.org/officeDocument/2006/relationships/printerSettings" Target="../printerSettings/printerSettings518.bin"/><Relationship Id="rId24" Type="http://schemas.openxmlformats.org/officeDocument/2006/relationships/printerSettings" Target="../printerSettings/printerSettings531.bin"/><Relationship Id="rId5" Type="http://schemas.openxmlformats.org/officeDocument/2006/relationships/printerSettings" Target="../printerSettings/printerSettings512.bin"/><Relationship Id="rId15" Type="http://schemas.openxmlformats.org/officeDocument/2006/relationships/printerSettings" Target="../printerSettings/printerSettings522.bin"/><Relationship Id="rId23" Type="http://schemas.openxmlformats.org/officeDocument/2006/relationships/printerSettings" Target="../printerSettings/printerSettings530.bin"/><Relationship Id="rId10" Type="http://schemas.openxmlformats.org/officeDocument/2006/relationships/printerSettings" Target="../printerSettings/printerSettings517.bin"/><Relationship Id="rId19" Type="http://schemas.openxmlformats.org/officeDocument/2006/relationships/printerSettings" Target="../printerSettings/printerSettings526.bin"/><Relationship Id="rId4" Type="http://schemas.openxmlformats.org/officeDocument/2006/relationships/printerSettings" Target="../printerSettings/printerSettings511.bin"/><Relationship Id="rId9" Type="http://schemas.openxmlformats.org/officeDocument/2006/relationships/printerSettings" Target="../printerSettings/printerSettings516.bin"/><Relationship Id="rId14" Type="http://schemas.openxmlformats.org/officeDocument/2006/relationships/printerSettings" Target="../printerSettings/printerSettings521.bin"/><Relationship Id="rId22" Type="http://schemas.openxmlformats.org/officeDocument/2006/relationships/printerSettings" Target="../printerSettings/printerSettings529.bin"/><Relationship Id="rId27" Type="http://schemas.openxmlformats.org/officeDocument/2006/relationships/drawing" Target="../drawings/drawing19.xml"/></Relationships>
</file>

<file path=xl/worksheets/_rels/sheet21.xml.rels><?xml version="1.0" encoding="UTF-8" standalone="yes"?>
<Relationships xmlns="http://schemas.openxmlformats.org/package/2006/relationships"><Relationship Id="rId8" Type="http://schemas.openxmlformats.org/officeDocument/2006/relationships/printerSettings" Target="../printerSettings/printerSettings541.bin"/><Relationship Id="rId13" Type="http://schemas.openxmlformats.org/officeDocument/2006/relationships/printerSettings" Target="../printerSettings/printerSettings546.bin"/><Relationship Id="rId18" Type="http://schemas.openxmlformats.org/officeDocument/2006/relationships/printerSettings" Target="../printerSettings/printerSettings551.bin"/><Relationship Id="rId26" Type="http://schemas.openxmlformats.org/officeDocument/2006/relationships/printerSettings" Target="../printerSettings/printerSettings559.bin"/><Relationship Id="rId3" Type="http://schemas.openxmlformats.org/officeDocument/2006/relationships/printerSettings" Target="../printerSettings/printerSettings536.bin"/><Relationship Id="rId21" Type="http://schemas.openxmlformats.org/officeDocument/2006/relationships/printerSettings" Target="../printerSettings/printerSettings554.bin"/><Relationship Id="rId7" Type="http://schemas.openxmlformats.org/officeDocument/2006/relationships/printerSettings" Target="../printerSettings/printerSettings540.bin"/><Relationship Id="rId12" Type="http://schemas.openxmlformats.org/officeDocument/2006/relationships/printerSettings" Target="../printerSettings/printerSettings545.bin"/><Relationship Id="rId17" Type="http://schemas.openxmlformats.org/officeDocument/2006/relationships/printerSettings" Target="../printerSettings/printerSettings550.bin"/><Relationship Id="rId25" Type="http://schemas.openxmlformats.org/officeDocument/2006/relationships/printerSettings" Target="../printerSettings/printerSettings558.bin"/><Relationship Id="rId2" Type="http://schemas.openxmlformats.org/officeDocument/2006/relationships/printerSettings" Target="../printerSettings/printerSettings535.bin"/><Relationship Id="rId16" Type="http://schemas.openxmlformats.org/officeDocument/2006/relationships/printerSettings" Target="../printerSettings/printerSettings549.bin"/><Relationship Id="rId20" Type="http://schemas.openxmlformats.org/officeDocument/2006/relationships/printerSettings" Target="../printerSettings/printerSettings553.bin"/><Relationship Id="rId1" Type="http://schemas.openxmlformats.org/officeDocument/2006/relationships/printerSettings" Target="../printerSettings/printerSettings534.bin"/><Relationship Id="rId6" Type="http://schemas.openxmlformats.org/officeDocument/2006/relationships/printerSettings" Target="../printerSettings/printerSettings539.bin"/><Relationship Id="rId11" Type="http://schemas.openxmlformats.org/officeDocument/2006/relationships/printerSettings" Target="../printerSettings/printerSettings544.bin"/><Relationship Id="rId24" Type="http://schemas.openxmlformats.org/officeDocument/2006/relationships/printerSettings" Target="../printerSettings/printerSettings557.bin"/><Relationship Id="rId5" Type="http://schemas.openxmlformats.org/officeDocument/2006/relationships/printerSettings" Target="../printerSettings/printerSettings538.bin"/><Relationship Id="rId15" Type="http://schemas.openxmlformats.org/officeDocument/2006/relationships/printerSettings" Target="../printerSettings/printerSettings548.bin"/><Relationship Id="rId23" Type="http://schemas.openxmlformats.org/officeDocument/2006/relationships/printerSettings" Target="../printerSettings/printerSettings556.bin"/><Relationship Id="rId10" Type="http://schemas.openxmlformats.org/officeDocument/2006/relationships/printerSettings" Target="../printerSettings/printerSettings543.bin"/><Relationship Id="rId19" Type="http://schemas.openxmlformats.org/officeDocument/2006/relationships/printerSettings" Target="../printerSettings/printerSettings552.bin"/><Relationship Id="rId4" Type="http://schemas.openxmlformats.org/officeDocument/2006/relationships/printerSettings" Target="../printerSettings/printerSettings537.bin"/><Relationship Id="rId9" Type="http://schemas.openxmlformats.org/officeDocument/2006/relationships/printerSettings" Target="../printerSettings/printerSettings542.bin"/><Relationship Id="rId14" Type="http://schemas.openxmlformats.org/officeDocument/2006/relationships/printerSettings" Target="../printerSettings/printerSettings547.bin"/><Relationship Id="rId22" Type="http://schemas.openxmlformats.org/officeDocument/2006/relationships/printerSettings" Target="../printerSettings/printerSettings555.bin"/><Relationship Id="rId27" Type="http://schemas.openxmlformats.org/officeDocument/2006/relationships/drawing" Target="../drawings/drawing20.xml"/></Relationships>
</file>

<file path=xl/worksheets/_rels/sheet22.xml.rels><?xml version="1.0" encoding="UTF-8" standalone="yes"?>
<Relationships xmlns="http://schemas.openxmlformats.org/package/2006/relationships"><Relationship Id="rId8" Type="http://schemas.openxmlformats.org/officeDocument/2006/relationships/printerSettings" Target="../printerSettings/printerSettings567.bin"/><Relationship Id="rId13" Type="http://schemas.openxmlformats.org/officeDocument/2006/relationships/printerSettings" Target="../printerSettings/printerSettings572.bin"/><Relationship Id="rId18" Type="http://schemas.openxmlformats.org/officeDocument/2006/relationships/printerSettings" Target="../printerSettings/printerSettings577.bin"/><Relationship Id="rId26" Type="http://schemas.openxmlformats.org/officeDocument/2006/relationships/printerSettings" Target="../printerSettings/printerSettings585.bin"/><Relationship Id="rId3" Type="http://schemas.openxmlformats.org/officeDocument/2006/relationships/printerSettings" Target="../printerSettings/printerSettings562.bin"/><Relationship Id="rId21" Type="http://schemas.openxmlformats.org/officeDocument/2006/relationships/printerSettings" Target="../printerSettings/printerSettings580.bin"/><Relationship Id="rId7" Type="http://schemas.openxmlformats.org/officeDocument/2006/relationships/printerSettings" Target="../printerSettings/printerSettings566.bin"/><Relationship Id="rId12" Type="http://schemas.openxmlformats.org/officeDocument/2006/relationships/printerSettings" Target="../printerSettings/printerSettings571.bin"/><Relationship Id="rId17" Type="http://schemas.openxmlformats.org/officeDocument/2006/relationships/printerSettings" Target="../printerSettings/printerSettings576.bin"/><Relationship Id="rId25" Type="http://schemas.openxmlformats.org/officeDocument/2006/relationships/printerSettings" Target="../printerSettings/printerSettings584.bin"/><Relationship Id="rId2" Type="http://schemas.openxmlformats.org/officeDocument/2006/relationships/printerSettings" Target="../printerSettings/printerSettings561.bin"/><Relationship Id="rId16" Type="http://schemas.openxmlformats.org/officeDocument/2006/relationships/printerSettings" Target="../printerSettings/printerSettings575.bin"/><Relationship Id="rId20" Type="http://schemas.openxmlformats.org/officeDocument/2006/relationships/printerSettings" Target="../printerSettings/printerSettings579.bin"/><Relationship Id="rId1" Type="http://schemas.openxmlformats.org/officeDocument/2006/relationships/printerSettings" Target="../printerSettings/printerSettings560.bin"/><Relationship Id="rId6" Type="http://schemas.openxmlformats.org/officeDocument/2006/relationships/printerSettings" Target="../printerSettings/printerSettings565.bin"/><Relationship Id="rId11" Type="http://schemas.openxmlformats.org/officeDocument/2006/relationships/printerSettings" Target="../printerSettings/printerSettings570.bin"/><Relationship Id="rId24" Type="http://schemas.openxmlformats.org/officeDocument/2006/relationships/printerSettings" Target="../printerSettings/printerSettings583.bin"/><Relationship Id="rId5" Type="http://schemas.openxmlformats.org/officeDocument/2006/relationships/printerSettings" Target="../printerSettings/printerSettings564.bin"/><Relationship Id="rId15" Type="http://schemas.openxmlformats.org/officeDocument/2006/relationships/printerSettings" Target="../printerSettings/printerSettings574.bin"/><Relationship Id="rId23" Type="http://schemas.openxmlformats.org/officeDocument/2006/relationships/printerSettings" Target="../printerSettings/printerSettings582.bin"/><Relationship Id="rId10" Type="http://schemas.openxmlformats.org/officeDocument/2006/relationships/printerSettings" Target="../printerSettings/printerSettings569.bin"/><Relationship Id="rId19" Type="http://schemas.openxmlformats.org/officeDocument/2006/relationships/printerSettings" Target="../printerSettings/printerSettings578.bin"/><Relationship Id="rId4" Type="http://schemas.openxmlformats.org/officeDocument/2006/relationships/printerSettings" Target="../printerSettings/printerSettings563.bin"/><Relationship Id="rId9" Type="http://schemas.openxmlformats.org/officeDocument/2006/relationships/printerSettings" Target="../printerSettings/printerSettings568.bin"/><Relationship Id="rId14" Type="http://schemas.openxmlformats.org/officeDocument/2006/relationships/printerSettings" Target="../printerSettings/printerSettings573.bin"/><Relationship Id="rId22" Type="http://schemas.openxmlformats.org/officeDocument/2006/relationships/printerSettings" Target="../printerSettings/printerSettings581.bin"/><Relationship Id="rId27" Type="http://schemas.openxmlformats.org/officeDocument/2006/relationships/drawing" Target="../drawings/drawing21.xml"/></Relationships>
</file>

<file path=xl/worksheets/_rels/sheet23.xml.rels><?xml version="1.0" encoding="UTF-8" standalone="yes"?>
<Relationships xmlns="http://schemas.openxmlformats.org/package/2006/relationships"><Relationship Id="rId8" Type="http://schemas.openxmlformats.org/officeDocument/2006/relationships/printerSettings" Target="../printerSettings/printerSettings593.bin"/><Relationship Id="rId13" Type="http://schemas.openxmlformats.org/officeDocument/2006/relationships/printerSettings" Target="../printerSettings/printerSettings598.bin"/><Relationship Id="rId18" Type="http://schemas.openxmlformats.org/officeDocument/2006/relationships/printerSettings" Target="../printerSettings/printerSettings603.bin"/><Relationship Id="rId26" Type="http://schemas.openxmlformats.org/officeDocument/2006/relationships/printerSettings" Target="../printerSettings/printerSettings611.bin"/><Relationship Id="rId3" Type="http://schemas.openxmlformats.org/officeDocument/2006/relationships/printerSettings" Target="../printerSettings/printerSettings588.bin"/><Relationship Id="rId21" Type="http://schemas.openxmlformats.org/officeDocument/2006/relationships/printerSettings" Target="../printerSettings/printerSettings606.bin"/><Relationship Id="rId7" Type="http://schemas.openxmlformats.org/officeDocument/2006/relationships/printerSettings" Target="../printerSettings/printerSettings592.bin"/><Relationship Id="rId12" Type="http://schemas.openxmlformats.org/officeDocument/2006/relationships/printerSettings" Target="../printerSettings/printerSettings597.bin"/><Relationship Id="rId17" Type="http://schemas.openxmlformats.org/officeDocument/2006/relationships/printerSettings" Target="../printerSettings/printerSettings602.bin"/><Relationship Id="rId25" Type="http://schemas.openxmlformats.org/officeDocument/2006/relationships/printerSettings" Target="../printerSettings/printerSettings610.bin"/><Relationship Id="rId2" Type="http://schemas.openxmlformats.org/officeDocument/2006/relationships/printerSettings" Target="../printerSettings/printerSettings587.bin"/><Relationship Id="rId16" Type="http://schemas.openxmlformats.org/officeDocument/2006/relationships/printerSettings" Target="../printerSettings/printerSettings601.bin"/><Relationship Id="rId20" Type="http://schemas.openxmlformats.org/officeDocument/2006/relationships/printerSettings" Target="../printerSettings/printerSettings605.bin"/><Relationship Id="rId29" Type="http://schemas.openxmlformats.org/officeDocument/2006/relationships/printerSettings" Target="../printerSettings/printerSettings614.bin"/><Relationship Id="rId1" Type="http://schemas.openxmlformats.org/officeDocument/2006/relationships/printerSettings" Target="../printerSettings/printerSettings586.bin"/><Relationship Id="rId6" Type="http://schemas.openxmlformats.org/officeDocument/2006/relationships/printerSettings" Target="../printerSettings/printerSettings591.bin"/><Relationship Id="rId11" Type="http://schemas.openxmlformats.org/officeDocument/2006/relationships/printerSettings" Target="../printerSettings/printerSettings596.bin"/><Relationship Id="rId24" Type="http://schemas.openxmlformats.org/officeDocument/2006/relationships/printerSettings" Target="../printerSettings/printerSettings609.bin"/><Relationship Id="rId5" Type="http://schemas.openxmlformats.org/officeDocument/2006/relationships/printerSettings" Target="../printerSettings/printerSettings590.bin"/><Relationship Id="rId15" Type="http://schemas.openxmlformats.org/officeDocument/2006/relationships/printerSettings" Target="../printerSettings/printerSettings600.bin"/><Relationship Id="rId23" Type="http://schemas.openxmlformats.org/officeDocument/2006/relationships/printerSettings" Target="../printerSettings/printerSettings608.bin"/><Relationship Id="rId28" Type="http://schemas.openxmlformats.org/officeDocument/2006/relationships/printerSettings" Target="../printerSettings/printerSettings613.bin"/><Relationship Id="rId10" Type="http://schemas.openxmlformats.org/officeDocument/2006/relationships/printerSettings" Target="../printerSettings/printerSettings595.bin"/><Relationship Id="rId19" Type="http://schemas.openxmlformats.org/officeDocument/2006/relationships/printerSettings" Target="../printerSettings/printerSettings604.bin"/><Relationship Id="rId4" Type="http://schemas.openxmlformats.org/officeDocument/2006/relationships/printerSettings" Target="../printerSettings/printerSettings589.bin"/><Relationship Id="rId9" Type="http://schemas.openxmlformats.org/officeDocument/2006/relationships/printerSettings" Target="../printerSettings/printerSettings594.bin"/><Relationship Id="rId14" Type="http://schemas.openxmlformats.org/officeDocument/2006/relationships/printerSettings" Target="../printerSettings/printerSettings599.bin"/><Relationship Id="rId22" Type="http://schemas.openxmlformats.org/officeDocument/2006/relationships/printerSettings" Target="../printerSettings/printerSettings607.bin"/><Relationship Id="rId27" Type="http://schemas.openxmlformats.org/officeDocument/2006/relationships/printerSettings" Target="../printerSettings/printerSettings612.bin"/><Relationship Id="rId30" Type="http://schemas.openxmlformats.org/officeDocument/2006/relationships/drawing" Target="../drawings/drawing22.xml"/></Relationships>
</file>

<file path=xl/worksheets/_rels/sheet24.xml.rels><?xml version="1.0" encoding="UTF-8" standalone="yes"?>
<Relationships xmlns="http://schemas.openxmlformats.org/package/2006/relationships"><Relationship Id="rId8" Type="http://schemas.openxmlformats.org/officeDocument/2006/relationships/printerSettings" Target="../printerSettings/printerSettings622.bin"/><Relationship Id="rId13" Type="http://schemas.openxmlformats.org/officeDocument/2006/relationships/printerSettings" Target="../printerSettings/printerSettings627.bin"/><Relationship Id="rId18" Type="http://schemas.openxmlformats.org/officeDocument/2006/relationships/printerSettings" Target="../printerSettings/printerSettings632.bin"/><Relationship Id="rId3" Type="http://schemas.openxmlformats.org/officeDocument/2006/relationships/printerSettings" Target="../printerSettings/printerSettings617.bin"/><Relationship Id="rId21" Type="http://schemas.openxmlformats.org/officeDocument/2006/relationships/printerSettings" Target="../printerSettings/printerSettings635.bin"/><Relationship Id="rId7" Type="http://schemas.openxmlformats.org/officeDocument/2006/relationships/printerSettings" Target="../printerSettings/printerSettings621.bin"/><Relationship Id="rId12" Type="http://schemas.openxmlformats.org/officeDocument/2006/relationships/printerSettings" Target="../printerSettings/printerSettings626.bin"/><Relationship Id="rId17" Type="http://schemas.openxmlformats.org/officeDocument/2006/relationships/printerSettings" Target="../printerSettings/printerSettings631.bin"/><Relationship Id="rId25" Type="http://schemas.openxmlformats.org/officeDocument/2006/relationships/printerSettings" Target="../printerSettings/printerSettings639.bin"/><Relationship Id="rId2" Type="http://schemas.openxmlformats.org/officeDocument/2006/relationships/printerSettings" Target="../printerSettings/printerSettings616.bin"/><Relationship Id="rId16" Type="http://schemas.openxmlformats.org/officeDocument/2006/relationships/printerSettings" Target="../printerSettings/printerSettings630.bin"/><Relationship Id="rId20" Type="http://schemas.openxmlformats.org/officeDocument/2006/relationships/printerSettings" Target="../printerSettings/printerSettings634.bin"/><Relationship Id="rId1" Type="http://schemas.openxmlformats.org/officeDocument/2006/relationships/printerSettings" Target="../printerSettings/printerSettings615.bin"/><Relationship Id="rId6" Type="http://schemas.openxmlformats.org/officeDocument/2006/relationships/printerSettings" Target="../printerSettings/printerSettings620.bin"/><Relationship Id="rId11" Type="http://schemas.openxmlformats.org/officeDocument/2006/relationships/printerSettings" Target="../printerSettings/printerSettings625.bin"/><Relationship Id="rId24" Type="http://schemas.openxmlformats.org/officeDocument/2006/relationships/printerSettings" Target="../printerSettings/printerSettings638.bin"/><Relationship Id="rId5" Type="http://schemas.openxmlformats.org/officeDocument/2006/relationships/printerSettings" Target="../printerSettings/printerSettings619.bin"/><Relationship Id="rId15" Type="http://schemas.openxmlformats.org/officeDocument/2006/relationships/printerSettings" Target="../printerSettings/printerSettings629.bin"/><Relationship Id="rId23" Type="http://schemas.openxmlformats.org/officeDocument/2006/relationships/printerSettings" Target="../printerSettings/printerSettings637.bin"/><Relationship Id="rId10" Type="http://schemas.openxmlformats.org/officeDocument/2006/relationships/printerSettings" Target="../printerSettings/printerSettings624.bin"/><Relationship Id="rId19" Type="http://schemas.openxmlformats.org/officeDocument/2006/relationships/printerSettings" Target="../printerSettings/printerSettings633.bin"/><Relationship Id="rId4" Type="http://schemas.openxmlformats.org/officeDocument/2006/relationships/printerSettings" Target="../printerSettings/printerSettings618.bin"/><Relationship Id="rId9" Type="http://schemas.openxmlformats.org/officeDocument/2006/relationships/printerSettings" Target="../printerSettings/printerSettings623.bin"/><Relationship Id="rId14" Type="http://schemas.openxmlformats.org/officeDocument/2006/relationships/printerSettings" Target="../printerSettings/printerSettings628.bin"/><Relationship Id="rId22" Type="http://schemas.openxmlformats.org/officeDocument/2006/relationships/printerSettings" Target="../printerSettings/printerSettings636.bin"/></Relationships>
</file>

<file path=xl/worksheets/_rels/sheet25.xml.rels><?xml version="1.0" encoding="UTF-8" standalone="yes"?>
<Relationships xmlns="http://schemas.openxmlformats.org/package/2006/relationships"><Relationship Id="rId8" Type="http://schemas.openxmlformats.org/officeDocument/2006/relationships/printerSettings" Target="../printerSettings/printerSettings647.bin"/><Relationship Id="rId13" Type="http://schemas.openxmlformats.org/officeDocument/2006/relationships/printerSettings" Target="../printerSettings/printerSettings652.bin"/><Relationship Id="rId18" Type="http://schemas.openxmlformats.org/officeDocument/2006/relationships/printerSettings" Target="../printerSettings/printerSettings657.bin"/><Relationship Id="rId26" Type="http://schemas.openxmlformats.org/officeDocument/2006/relationships/printerSettings" Target="../printerSettings/printerSettings665.bin"/><Relationship Id="rId3" Type="http://schemas.openxmlformats.org/officeDocument/2006/relationships/printerSettings" Target="../printerSettings/printerSettings642.bin"/><Relationship Id="rId21" Type="http://schemas.openxmlformats.org/officeDocument/2006/relationships/printerSettings" Target="../printerSettings/printerSettings660.bin"/><Relationship Id="rId7" Type="http://schemas.openxmlformats.org/officeDocument/2006/relationships/printerSettings" Target="../printerSettings/printerSettings646.bin"/><Relationship Id="rId12" Type="http://schemas.openxmlformats.org/officeDocument/2006/relationships/printerSettings" Target="../printerSettings/printerSettings651.bin"/><Relationship Id="rId17" Type="http://schemas.openxmlformats.org/officeDocument/2006/relationships/printerSettings" Target="../printerSettings/printerSettings656.bin"/><Relationship Id="rId25" Type="http://schemas.openxmlformats.org/officeDocument/2006/relationships/printerSettings" Target="../printerSettings/printerSettings664.bin"/><Relationship Id="rId2" Type="http://schemas.openxmlformats.org/officeDocument/2006/relationships/printerSettings" Target="../printerSettings/printerSettings641.bin"/><Relationship Id="rId16" Type="http://schemas.openxmlformats.org/officeDocument/2006/relationships/printerSettings" Target="../printerSettings/printerSettings655.bin"/><Relationship Id="rId20" Type="http://schemas.openxmlformats.org/officeDocument/2006/relationships/printerSettings" Target="../printerSettings/printerSettings659.bin"/><Relationship Id="rId29" Type="http://schemas.openxmlformats.org/officeDocument/2006/relationships/printerSettings" Target="../printerSettings/printerSettings668.bin"/><Relationship Id="rId1" Type="http://schemas.openxmlformats.org/officeDocument/2006/relationships/printerSettings" Target="../printerSettings/printerSettings640.bin"/><Relationship Id="rId6" Type="http://schemas.openxmlformats.org/officeDocument/2006/relationships/printerSettings" Target="../printerSettings/printerSettings645.bin"/><Relationship Id="rId11" Type="http://schemas.openxmlformats.org/officeDocument/2006/relationships/printerSettings" Target="../printerSettings/printerSettings650.bin"/><Relationship Id="rId24" Type="http://schemas.openxmlformats.org/officeDocument/2006/relationships/printerSettings" Target="../printerSettings/printerSettings663.bin"/><Relationship Id="rId5" Type="http://schemas.openxmlformats.org/officeDocument/2006/relationships/printerSettings" Target="../printerSettings/printerSettings644.bin"/><Relationship Id="rId15" Type="http://schemas.openxmlformats.org/officeDocument/2006/relationships/printerSettings" Target="../printerSettings/printerSettings654.bin"/><Relationship Id="rId23" Type="http://schemas.openxmlformats.org/officeDocument/2006/relationships/printerSettings" Target="../printerSettings/printerSettings662.bin"/><Relationship Id="rId28" Type="http://schemas.openxmlformats.org/officeDocument/2006/relationships/printerSettings" Target="../printerSettings/printerSettings667.bin"/><Relationship Id="rId10" Type="http://schemas.openxmlformats.org/officeDocument/2006/relationships/printerSettings" Target="../printerSettings/printerSettings649.bin"/><Relationship Id="rId19" Type="http://schemas.openxmlformats.org/officeDocument/2006/relationships/printerSettings" Target="../printerSettings/printerSettings658.bin"/><Relationship Id="rId4" Type="http://schemas.openxmlformats.org/officeDocument/2006/relationships/printerSettings" Target="../printerSettings/printerSettings643.bin"/><Relationship Id="rId9" Type="http://schemas.openxmlformats.org/officeDocument/2006/relationships/printerSettings" Target="../printerSettings/printerSettings648.bin"/><Relationship Id="rId14" Type="http://schemas.openxmlformats.org/officeDocument/2006/relationships/printerSettings" Target="../printerSettings/printerSettings653.bin"/><Relationship Id="rId22" Type="http://schemas.openxmlformats.org/officeDocument/2006/relationships/printerSettings" Target="../printerSettings/printerSettings661.bin"/><Relationship Id="rId27" Type="http://schemas.openxmlformats.org/officeDocument/2006/relationships/printerSettings" Target="../printerSettings/printerSettings666.bin"/></Relationships>
</file>

<file path=xl/worksheets/_rels/sheet26.xml.rels><?xml version="1.0" encoding="UTF-8" standalone="yes"?>
<Relationships xmlns="http://schemas.openxmlformats.org/package/2006/relationships"><Relationship Id="rId8" Type="http://schemas.openxmlformats.org/officeDocument/2006/relationships/printerSettings" Target="../printerSettings/printerSettings676.bin"/><Relationship Id="rId13" Type="http://schemas.openxmlformats.org/officeDocument/2006/relationships/printerSettings" Target="../printerSettings/printerSettings681.bin"/><Relationship Id="rId18" Type="http://schemas.openxmlformats.org/officeDocument/2006/relationships/printerSettings" Target="../printerSettings/printerSettings686.bin"/><Relationship Id="rId26" Type="http://schemas.openxmlformats.org/officeDocument/2006/relationships/printerSettings" Target="../printerSettings/printerSettings694.bin"/><Relationship Id="rId3" Type="http://schemas.openxmlformats.org/officeDocument/2006/relationships/printerSettings" Target="../printerSettings/printerSettings671.bin"/><Relationship Id="rId21" Type="http://schemas.openxmlformats.org/officeDocument/2006/relationships/printerSettings" Target="../printerSettings/printerSettings689.bin"/><Relationship Id="rId7" Type="http://schemas.openxmlformats.org/officeDocument/2006/relationships/printerSettings" Target="../printerSettings/printerSettings675.bin"/><Relationship Id="rId12" Type="http://schemas.openxmlformats.org/officeDocument/2006/relationships/printerSettings" Target="../printerSettings/printerSettings680.bin"/><Relationship Id="rId17" Type="http://schemas.openxmlformats.org/officeDocument/2006/relationships/printerSettings" Target="../printerSettings/printerSettings685.bin"/><Relationship Id="rId25" Type="http://schemas.openxmlformats.org/officeDocument/2006/relationships/printerSettings" Target="../printerSettings/printerSettings693.bin"/><Relationship Id="rId2" Type="http://schemas.openxmlformats.org/officeDocument/2006/relationships/printerSettings" Target="../printerSettings/printerSettings670.bin"/><Relationship Id="rId16" Type="http://schemas.openxmlformats.org/officeDocument/2006/relationships/printerSettings" Target="../printerSettings/printerSettings684.bin"/><Relationship Id="rId20" Type="http://schemas.openxmlformats.org/officeDocument/2006/relationships/printerSettings" Target="../printerSettings/printerSettings688.bin"/><Relationship Id="rId29" Type="http://schemas.openxmlformats.org/officeDocument/2006/relationships/printerSettings" Target="../printerSettings/printerSettings697.bin"/><Relationship Id="rId1" Type="http://schemas.openxmlformats.org/officeDocument/2006/relationships/printerSettings" Target="../printerSettings/printerSettings669.bin"/><Relationship Id="rId6" Type="http://schemas.openxmlformats.org/officeDocument/2006/relationships/printerSettings" Target="../printerSettings/printerSettings674.bin"/><Relationship Id="rId11" Type="http://schemas.openxmlformats.org/officeDocument/2006/relationships/printerSettings" Target="../printerSettings/printerSettings679.bin"/><Relationship Id="rId24" Type="http://schemas.openxmlformats.org/officeDocument/2006/relationships/printerSettings" Target="../printerSettings/printerSettings692.bin"/><Relationship Id="rId5" Type="http://schemas.openxmlformats.org/officeDocument/2006/relationships/printerSettings" Target="../printerSettings/printerSettings673.bin"/><Relationship Id="rId15" Type="http://schemas.openxmlformats.org/officeDocument/2006/relationships/printerSettings" Target="../printerSettings/printerSettings683.bin"/><Relationship Id="rId23" Type="http://schemas.openxmlformats.org/officeDocument/2006/relationships/printerSettings" Target="../printerSettings/printerSettings691.bin"/><Relationship Id="rId28" Type="http://schemas.openxmlformats.org/officeDocument/2006/relationships/printerSettings" Target="../printerSettings/printerSettings696.bin"/><Relationship Id="rId10" Type="http://schemas.openxmlformats.org/officeDocument/2006/relationships/printerSettings" Target="../printerSettings/printerSettings678.bin"/><Relationship Id="rId19" Type="http://schemas.openxmlformats.org/officeDocument/2006/relationships/printerSettings" Target="../printerSettings/printerSettings687.bin"/><Relationship Id="rId4" Type="http://schemas.openxmlformats.org/officeDocument/2006/relationships/printerSettings" Target="../printerSettings/printerSettings672.bin"/><Relationship Id="rId9" Type="http://schemas.openxmlformats.org/officeDocument/2006/relationships/printerSettings" Target="../printerSettings/printerSettings677.bin"/><Relationship Id="rId14" Type="http://schemas.openxmlformats.org/officeDocument/2006/relationships/printerSettings" Target="../printerSettings/printerSettings682.bin"/><Relationship Id="rId22" Type="http://schemas.openxmlformats.org/officeDocument/2006/relationships/printerSettings" Target="../printerSettings/printerSettings690.bin"/><Relationship Id="rId27" Type="http://schemas.openxmlformats.org/officeDocument/2006/relationships/printerSettings" Target="../printerSettings/printerSettings695.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62.bin"/><Relationship Id="rId13" Type="http://schemas.openxmlformats.org/officeDocument/2006/relationships/printerSettings" Target="../printerSettings/printerSettings67.bin"/><Relationship Id="rId18" Type="http://schemas.openxmlformats.org/officeDocument/2006/relationships/printerSettings" Target="../printerSettings/printerSettings72.bin"/><Relationship Id="rId26" Type="http://schemas.openxmlformats.org/officeDocument/2006/relationships/printerSettings" Target="../printerSettings/printerSettings80.bin"/><Relationship Id="rId3" Type="http://schemas.openxmlformats.org/officeDocument/2006/relationships/printerSettings" Target="../printerSettings/printerSettings57.bin"/><Relationship Id="rId21" Type="http://schemas.openxmlformats.org/officeDocument/2006/relationships/printerSettings" Target="../printerSettings/printerSettings75.bin"/><Relationship Id="rId7" Type="http://schemas.openxmlformats.org/officeDocument/2006/relationships/printerSettings" Target="../printerSettings/printerSettings61.bin"/><Relationship Id="rId12" Type="http://schemas.openxmlformats.org/officeDocument/2006/relationships/printerSettings" Target="../printerSettings/printerSettings66.bin"/><Relationship Id="rId17" Type="http://schemas.openxmlformats.org/officeDocument/2006/relationships/printerSettings" Target="../printerSettings/printerSettings71.bin"/><Relationship Id="rId25" Type="http://schemas.openxmlformats.org/officeDocument/2006/relationships/printerSettings" Target="../printerSettings/printerSettings79.bin"/><Relationship Id="rId2" Type="http://schemas.openxmlformats.org/officeDocument/2006/relationships/printerSettings" Target="../printerSettings/printerSettings56.bin"/><Relationship Id="rId16" Type="http://schemas.openxmlformats.org/officeDocument/2006/relationships/printerSettings" Target="../printerSettings/printerSettings70.bin"/><Relationship Id="rId20" Type="http://schemas.openxmlformats.org/officeDocument/2006/relationships/printerSettings" Target="../printerSettings/printerSettings74.bin"/><Relationship Id="rId29" Type="http://schemas.openxmlformats.org/officeDocument/2006/relationships/drawing" Target="../drawings/drawing2.xml"/><Relationship Id="rId1" Type="http://schemas.openxmlformats.org/officeDocument/2006/relationships/printerSettings" Target="../printerSettings/printerSettings55.bin"/><Relationship Id="rId6" Type="http://schemas.openxmlformats.org/officeDocument/2006/relationships/printerSettings" Target="../printerSettings/printerSettings60.bin"/><Relationship Id="rId11" Type="http://schemas.openxmlformats.org/officeDocument/2006/relationships/printerSettings" Target="../printerSettings/printerSettings65.bin"/><Relationship Id="rId24" Type="http://schemas.openxmlformats.org/officeDocument/2006/relationships/printerSettings" Target="../printerSettings/printerSettings78.bin"/><Relationship Id="rId5" Type="http://schemas.openxmlformats.org/officeDocument/2006/relationships/printerSettings" Target="../printerSettings/printerSettings59.bin"/><Relationship Id="rId15" Type="http://schemas.openxmlformats.org/officeDocument/2006/relationships/printerSettings" Target="../printerSettings/printerSettings69.bin"/><Relationship Id="rId23" Type="http://schemas.openxmlformats.org/officeDocument/2006/relationships/printerSettings" Target="../printerSettings/printerSettings77.bin"/><Relationship Id="rId28" Type="http://schemas.openxmlformats.org/officeDocument/2006/relationships/printerSettings" Target="../printerSettings/printerSettings82.bin"/><Relationship Id="rId10" Type="http://schemas.openxmlformats.org/officeDocument/2006/relationships/printerSettings" Target="../printerSettings/printerSettings64.bin"/><Relationship Id="rId19" Type="http://schemas.openxmlformats.org/officeDocument/2006/relationships/printerSettings" Target="../printerSettings/printerSettings73.bin"/><Relationship Id="rId4" Type="http://schemas.openxmlformats.org/officeDocument/2006/relationships/printerSettings" Target="../printerSettings/printerSettings58.bin"/><Relationship Id="rId9" Type="http://schemas.openxmlformats.org/officeDocument/2006/relationships/printerSettings" Target="../printerSettings/printerSettings63.bin"/><Relationship Id="rId14" Type="http://schemas.openxmlformats.org/officeDocument/2006/relationships/printerSettings" Target="../printerSettings/printerSettings68.bin"/><Relationship Id="rId22" Type="http://schemas.openxmlformats.org/officeDocument/2006/relationships/printerSettings" Target="../printerSettings/printerSettings76.bin"/><Relationship Id="rId27" Type="http://schemas.openxmlformats.org/officeDocument/2006/relationships/printerSettings" Target="../printerSettings/printerSettings81.bin"/></Relationships>
</file>

<file path=xl/worksheets/_rels/sheet4.xml.rels><?xml version="1.0" encoding="UTF-8" standalone="yes"?>
<Relationships xmlns="http://schemas.openxmlformats.org/package/2006/relationships"><Relationship Id="rId8" Type="http://schemas.openxmlformats.org/officeDocument/2006/relationships/printerSettings" Target="../printerSettings/printerSettings90.bin"/><Relationship Id="rId13" Type="http://schemas.openxmlformats.org/officeDocument/2006/relationships/printerSettings" Target="../printerSettings/printerSettings95.bin"/><Relationship Id="rId18" Type="http://schemas.openxmlformats.org/officeDocument/2006/relationships/printerSettings" Target="../printerSettings/printerSettings100.bin"/><Relationship Id="rId26" Type="http://schemas.openxmlformats.org/officeDocument/2006/relationships/printerSettings" Target="../printerSettings/printerSettings108.bin"/><Relationship Id="rId3" Type="http://schemas.openxmlformats.org/officeDocument/2006/relationships/printerSettings" Target="../printerSettings/printerSettings85.bin"/><Relationship Id="rId21" Type="http://schemas.openxmlformats.org/officeDocument/2006/relationships/printerSettings" Target="../printerSettings/printerSettings103.bin"/><Relationship Id="rId7" Type="http://schemas.openxmlformats.org/officeDocument/2006/relationships/printerSettings" Target="../printerSettings/printerSettings89.bin"/><Relationship Id="rId12" Type="http://schemas.openxmlformats.org/officeDocument/2006/relationships/printerSettings" Target="../printerSettings/printerSettings94.bin"/><Relationship Id="rId17" Type="http://schemas.openxmlformats.org/officeDocument/2006/relationships/printerSettings" Target="../printerSettings/printerSettings99.bin"/><Relationship Id="rId25" Type="http://schemas.openxmlformats.org/officeDocument/2006/relationships/printerSettings" Target="../printerSettings/printerSettings107.bin"/><Relationship Id="rId2" Type="http://schemas.openxmlformats.org/officeDocument/2006/relationships/printerSettings" Target="../printerSettings/printerSettings84.bin"/><Relationship Id="rId16" Type="http://schemas.openxmlformats.org/officeDocument/2006/relationships/printerSettings" Target="../printerSettings/printerSettings98.bin"/><Relationship Id="rId20" Type="http://schemas.openxmlformats.org/officeDocument/2006/relationships/printerSettings" Target="../printerSettings/printerSettings102.bin"/><Relationship Id="rId29" Type="http://schemas.openxmlformats.org/officeDocument/2006/relationships/printerSettings" Target="../printerSettings/printerSettings111.bin"/><Relationship Id="rId1" Type="http://schemas.openxmlformats.org/officeDocument/2006/relationships/printerSettings" Target="../printerSettings/printerSettings83.bin"/><Relationship Id="rId6" Type="http://schemas.openxmlformats.org/officeDocument/2006/relationships/printerSettings" Target="../printerSettings/printerSettings88.bin"/><Relationship Id="rId11" Type="http://schemas.openxmlformats.org/officeDocument/2006/relationships/printerSettings" Target="../printerSettings/printerSettings93.bin"/><Relationship Id="rId24" Type="http://schemas.openxmlformats.org/officeDocument/2006/relationships/printerSettings" Target="../printerSettings/printerSettings106.bin"/><Relationship Id="rId5" Type="http://schemas.openxmlformats.org/officeDocument/2006/relationships/printerSettings" Target="../printerSettings/printerSettings87.bin"/><Relationship Id="rId15" Type="http://schemas.openxmlformats.org/officeDocument/2006/relationships/printerSettings" Target="../printerSettings/printerSettings97.bin"/><Relationship Id="rId23" Type="http://schemas.openxmlformats.org/officeDocument/2006/relationships/printerSettings" Target="../printerSettings/printerSettings105.bin"/><Relationship Id="rId28" Type="http://schemas.openxmlformats.org/officeDocument/2006/relationships/printerSettings" Target="../printerSettings/printerSettings110.bin"/><Relationship Id="rId10" Type="http://schemas.openxmlformats.org/officeDocument/2006/relationships/printerSettings" Target="../printerSettings/printerSettings92.bin"/><Relationship Id="rId19" Type="http://schemas.openxmlformats.org/officeDocument/2006/relationships/printerSettings" Target="../printerSettings/printerSettings101.bin"/><Relationship Id="rId4" Type="http://schemas.openxmlformats.org/officeDocument/2006/relationships/printerSettings" Target="../printerSettings/printerSettings86.bin"/><Relationship Id="rId9" Type="http://schemas.openxmlformats.org/officeDocument/2006/relationships/printerSettings" Target="../printerSettings/printerSettings91.bin"/><Relationship Id="rId14" Type="http://schemas.openxmlformats.org/officeDocument/2006/relationships/printerSettings" Target="../printerSettings/printerSettings96.bin"/><Relationship Id="rId22" Type="http://schemas.openxmlformats.org/officeDocument/2006/relationships/printerSettings" Target="../printerSettings/printerSettings104.bin"/><Relationship Id="rId27" Type="http://schemas.openxmlformats.org/officeDocument/2006/relationships/printerSettings" Target="../printerSettings/printerSettings109.bin"/><Relationship Id="rId30"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3" Type="http://schemas.openxmlformats.org/officeDocument/2006/relationships/printerSettings" Target="../printerSettings/printerSettings124.bin"/><Relationship Id="rId18" Type="http://schemas.openxmlformats.org/officeDocument/2006/relationships/printerSettings" Target="../printerSettings/printerSettings129.bin"/><Relationship Id="rId26" Type="http://schemas.openxmlformats.org/officeDocument/2006/relationships/printerSettings" Target="../printerSettings/printerSettings137.bin"/><Relationship Id="rId3" Type="http://schemas.openxmlformats.org/officeDocument/2006/relationships/printerSettings" Target="../printerSettings/printerSettings114.bin"/><Relationship Id="rId21" Type="http://schemas.openxmlformats.org/officeDocument/2006/relationships/printerSettings" Target="../printerSettings/printerSettings132.bin"/><Relationship Id="rId7" Type="http://schemas.openxmlformats.org/officeDocument/2006/relationships/printerSettings" Target="../printerSettings/printerSettings118.bin"/><Relationship Id="rId12" Type="http://schemas.openxmlformats.org/officeDocument/2006/relationships/printerSettings" Target="../printerSettings/printerSettings123.bin"/><Relationship Id="rId17" Type="http://schemas.openxmlformats.org/officeDocument/2006/relationships/printerSettings" Target="../printerSettings/printerSettings128.bin"/><Relationship Id="rId25" Type="http://schemas.openxmlformats.org/officeDocument/2006/relationships/printerSettings" Target="../printerSettings/printerSettings136.bin"/><Relationship Id="rId33" Type="http://schemas.microsoft.com/office/2017/10/relationships/threadedComment" Target="../threadedComments/threadedComment1.xml"/><Relationship Id="rId2" Type="http://schemas.openxmlformats.org/officeDocument/2006/relationships/printerSettings" Target="../printerSettings/printerSettings113.bin"/><Relationship Id="rId16" Type="http://schemas.openxmlformats.org/officeDocument/2006/relationships/printerSettings" Target="../printerSettings/printerSettings127.bin"/><Relationship Id="rId20" Type="http://schemas.openxmlformats.org/officeDocument/2006/relationships/printerSettings" Target="../printerSettings/printerSettings131.bin"/><Relationship Id="rId29" Type="http://schemas.openxmlformats.org/officeDocument/2006/relationships/printerSettings" Target="../printerSettings/printerSettings140.bin"/><Relationship Id="rId1" Type="http://schemas.openxmlformats.org/officeDocument/2006/relationships/printerSettings" Target="../printerSettings/printerSettings112.bin"/><Relationship Id="rId6" Type="http://schemas.openxmlformats.org/officeDocument/2006/relationships/printerSettings" Target="../printerSettings/printerSettings117.bin"/><Relationship Id="rId11" Type="http://schemas.openxmlformats.org/officeDocument/2006/relationships/printerSettings" Target="../printerSettings/printerSettings122.bin"/><Relationship Id="rId24" Type="http://schemas.openxmlformats.org/officeDocument/2006/relationships/printerSettings" Target="../printerSettings/printerSettings135.bin"/><Relationship Id="rId32" Type="http://schemas.openxmlformats.org/officeDocument/2006/relationships/comments" Target="../comments1.xml"/><Relationship Id="rId5" Type="http://schemas.openxmlformats.org/officeDocument/2006/relationships/printerSettings" Target="../printerSettings/printerSettings116.bin"/><Relationship Id="rId15" Type="http://schemas.openxmlformats.org/officeDocument/2006/relationships/printerSettings" Target="../printerSettings/printerSettings126.bin"/><Relationship Id="rId23" Type="http://schemas.openxmlformats.org/officeDocument/2006/relationships/printerSettings" Target="../printerSettings/printerSettings134.bin"/><Relationship Id="rId28" Type="http://schemas.openxmlformats.org/officeDocument/2006/relationships/printerSettings" Target="../printerSettings/printerSettings139.bin"/><Relationship Id="rId10" Type="http://schemas.openxmlformats.org/officeDocument/2006/relationships/printerSettings" Target="../printerSettings/printerSettings121.bin"/><Relationship Id="rId19" Type="http://schemas.openxmlformats.org/officeDocument/2006/relationships/printerSettings" Target="../printerSettings/printerSettings130.bin"/><Relationship Id="rId31" Type="http://schemas.openxmlformats.org/officeDocument/2006/relationships/vmlDrawing" Target="../drawings/vmlDrawing1.vml"/><Relationship Id="rId4" Type="http://schemas.openxmlformats.org/officeDocument/2006/relationships/printerSettings" Target="../printerSettings/printerSettings115.bin"/><Relationship Id="rId9" Type="http://schemas.openxmlformats.org/officeDocument/2006/relationships/printerSettings" Target="../printerSettings/printerSettings120.bin"/><Relationship Id="rId14" Type="http://schemas.openxmlformats.org/officeDocument/2006/relationships/printerSettings" Target="../printerSettings/printerSettings125.bin"/><Relationship Id="rId22" Type="http://schemas.openxmlformats.org/officeDocument/2006/relationships/printerSettings" Target="../printerSettings/printerSettings133.bin"/><Relationship Id="rId27" Type="http://schemas.openxmlformats.org/officeDocument/2006/relationships/printerSettings" Target="../printerSettings/printerSettings138.bin"/><Relationship Id="rId30" Type="http://schemas.openxmlformats.org/officeDocument/2006/relationships/drawing" Target="../drawings/drawing4.xml"/><Relationship Id="rId8" Type="http://schemas.openxmlformats.org/officeDocument/2006/relationships/printerSettings" Target="../printerSettings/printerSettings119.bin"/></Relationships>
</file>

<file path=xl/worksheets/_rels/sheet6.xml.rels><?xml version="1.0" encoding="UTF-8" standalone="yes"?>
<Relationships xmlns="http://schemas.openxmlformats.org/package/2006/relationships"><Relationship Id="rId8" Type="http://schemas.openxmlformats.org/officeDocument/2006/relationships/printerSettings" Target="../printerSettings/printerSettings148.bin"/><Relationship Id="rId13" Type="http://schemas.openxmlformats.org/officeDocument/2006/relationships/printerSettings" Target="../printerSettings/printerSettings153.bin"/><Relationship Id="rId18" Type="http://schemas.openxmlformats.org/officeDocument/2006/relationships/printerSettings" Target="../printerSettings/printerSettings158.bin"/><Relationship Id="rId26" Type="http://schemas.openxmlformats.org/officeDocument/2006/relationships/printerSettings" Target="../printerSettings/printerSettings166.bin"/><Relationship Id="rId3" Type="http://schemas.openxmlformats.org/officeDocument/2006/relationships/printerSettings" Target="../printerSettings/printerSettings143.bin"/><Relationship Id="rId21" Type="http://schemas.openxmlformats.org/officeDocument/2006/relationships/printerSettings" Target="../printerSettings/printerSettings161.bin"/><Relationship Id="rId7" Type="http://schemas.openxmlformats.org/officeDocument/2006/relationships/printerSettings" Target="../printerSettings/printerSettings147.bin"/><Relationship Id="rId12" Type="http://schemas.openxmlformats.org/officeDocument/2006/relationships/printerSettings" Target="../printerSettings/printerSettings152.bin"/><Relationship Id="rId17" Type="http://schemas.openxmlformats.org/officeDocument/2006/relationships/printerSettings" Target="../printerSettings/printerSettings157.bin"/><Relationship Id="rId25" Type="http://schemas.openxmlformats.org/officeDocument/2006/relationships/printerSettings" Target="../printerSettings/printerSettings165.bin"/><Relationship Id="rId2" Type="http://schemas.openxmlformats.org/officeDocument/2006/relationships/printerSettings" Target="../printerSettings/printerSettings142.bin"/><Relationship Id="rId16" Type="http://schemas.openxmlformats.org/officeDocument/2006/relationships/printerSettings" Target="../printerSettings/printerSettings156.bin"/><Relationship Id="rId20" Type="http://schemas.openxmlformats.org/officeDocument/2006/relationships/printerSettings" Target="../printerSettings/printerSettings160.bin"/><Relationship Id="rId1" Type="http://schemas.openxmlformats.org/officeDocument/2006/relationships/printerSettings" Target="../printerSettings/printerSettings141.bin"/><Relationship Id="rId6" Type="http://schemas.openxmlformats.org/officeDocument/2006/relationships/printerSettings" Target="../printerSettings/printerSettings146.bin"/><Relationship Id="rId11" Type="http://schemas.openxmlformats.org/officeDocument/2006/relationships/printerSettings" Target="../printerSettings/printerSettings151.bin"/><Relationship Id="rId24" Type="http://schemas.openxmlformats.org/officeDocument/2006/relationships/printerSettings" Target="../printerSettings/printerSettings164.bin"/><Relationship Id="rId5" Type="http://schemas.openxmlformats.org/officeDocument/2006/relationships/printerSettings" Target="../printerSettings/printerSettings145.bin"/><Relationship Id="rId15" Type="http://schemas.openxmlformats.org/officeDocument/2006/relationships/printerSettings" Target="../printerSettings/printerSettings155.bin"/><Relationship Id="rId23" Type="http://schemas.openxmlformats.org/officeDocument/2006/relationships/printerSettings" Target="../printerSettings/printerSettings163.bin"/><Relationship Id="rId10" Type="http://schemas.openxmlformats.org/officeDocument/2006/relationships/printerSettings" Target="../printerSettings/printerSettings150.bin"/><Relationship Id="rId19" Type="http://schemas.openxmlformats.org/officeDocument/2006/relationships/printerSettings" Target="../printerSettings/printerSettings159.bin"/><Relationship Id="rId4" Type="http://schemas.openxmlformats.org/officeDocument/2006/relationships/printerSettings" Target="../printerSettings/printerSettings144.bin"/><Relationship Id="rId9" Type="http://schemas.openxmlformats.org/officeDocument/2006/relationships/printerSettings" Target="../printerSettings/printerSettings149.bin"/><Relationship Id="rId14" Type="http://schemas.openxmlformats.org/officeDocument/2006/relationships/printerSettings" Target="../printerSettings/printerSettings154.bin"/><Relationship Id="rId22" Type="http://schemas.openxmlformats.org/officeDocument/2006/relationships/printerSettings" Target="../printerSettings/printerSettings162.bin"/><Relationship Id="rId27"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8" Type="http://schemas.openxmlformats.org/officeDocument/2006/relationships/printerSettings" Target="../printerSettings/printerSettings174.bin"/><Relationship Id="rId13" Type="http://schemas.openxmlformats.org/officeDocument/2006/relationships/printerSettings" Target="../printerSettings/printerSettings179.bin"/><Relationship Id="rId18" Type="http://schemas.openxmlformats.org/officeDocument/2006/relationships/printerSettings" Target="../printerSettings/printerSettings184.bin"/><Relationship Id="rId26" Type="http://schemas.openxmlformats.org/officeDocument/2006/relationships/printerSettings" Target="../printerSettings/printerSettings192.bin"/><Relationship Id="rId3" Type="http://schemas.openxmlformats.org/officeDocument/2006/relationships/printerSettings" Target="../printerSettings/printerSettings169.bin"/><Relationship Id="rId21" Type="http://schemas.openxmlformats.org/officeDocument/2006/relationships/printerSettings" Target="../printerSettings/printerSettings187.bin"/><Relationship Id="rId7" Type="http://schemas.openxmlformats.org/officeDocument/2006/relationships/printerSettings" Target="../printerSettings/printerSettings173.bin"/><Relationship Id="rId12" Type="http://schemas.openxmlformats.org/officeDocument/2006/relationships/printerSettings" Target="../printerSettings/printerSettings178.bin"/><Relationship Id="rId17" Type="http://schemas.openxmlformats.org/officeDocument/2006/relationships/printerSettings" Target="../printerSettings/printerSettings183.bin"/><Relationship Id="rId25" Type="http://schemas.openxmlformats.org/officeDocument/2006/relationships/printerSettings" Target="../printerSettings/printerSettings191.bin"/><Relationship Id="rId2" Type="http://schemas.openxmlformats.org/officeDocument/2006/relationships/printerSettings" Target="../printerSettings/printerSettings168.bin"/><Relationship Id="rId16" Type="http://schemas.openxmlformats.org/officeDocument/2006/relationships/printerSettings" Target="../printerSettings/printerSettings182.bin"/><Relationship Id="rId20" Type="http://schemas.openxmlformats.org/officeDocument/2006/relationships/printerSettings" Target="../printerSettings/printerSettings186.bin"/><Relationship Id="rId29" Type="http://schemas.openxmlformats.org/officeDocument/2006/relationships/printerSettings" Target="../printerSettings/printerSettings195.bin"/><Relationship Id="rId1" Type="http://schemas.openxmlformats.org/officeDocument/2006/relationships/printerSettings" Target="../printerSettings/printerSettings167.bin"/><Relationship Id="rId6" Type="http://schemas.openxmlformats.org/officeDocument/2006/relationships/printerSettings" Target="../printerSettings/printerSettings172.bin"/><Relationship Id="rId11" Type="http://schemas.openxmlformats.org/officeDocument/2006/relationships/printerSettings" Target="../printerSettings/printerSettings177.bin"/><Relationship Id="rId24" Type="http://schemas.openxmlformats.org/officeDocument/2006/relationships/printerSettings" Target="../printerSettings/printerSettings190.bin"/><Relationship Id="rId5" Type="http://schemas.openxmlformats.org/officeDocument/2006/relationships/printerSettings" Target="../printerSettings/printerSettings171.bin"/><Relationship Id="rId15" Type="http://schemas.openxmlformats.org/officeDocument/2006/relationships/printerSettings" Target="../printerSettings/printerSettings181.bin"/><Relationship Id="rId23" Type="http://schemas.openxmlformats.org/officeDocument/2006/relationships/printerSettings" Target="../printerSettings/printerSettings189.bin"/><Relationship Id="rId28" Type="http://schemas.openxmlformats.org/officeDocument/2006/relationships/printerSettings" Target="../printerSettings/printerSettings194.bin"/><Relationship Id="rId10" Type="http://schemas.openxmlformats.org/officeDocument/2006/relationships/printerSettings" Target="../printerSettings/printerSettings176.bin"/><Relationship Id="rId19" Type="http://schemas.openxmlformats.org/officeDocument/2006/relationships/printerSettings" Target="../printerSettings/printerSettings185.bin"/><Relationship Id="rId4" Type="http://schemas.openxmlformats.org/officeDocument/2006/relationships/printerSettings" Target="../printerSettings/printerSettings170.bin"/><Relationship Id="rId9" Type="http://schemas.openxmlformats.org/officeDocument/2006/relationships/printerSettings" Target="../printerSettings/printerSettings175.bin"/><Relationship Id="rId14" Type="http://schemas.openxmlformats.org/officeDocument/2006/relationships/printerSettings" Target="../printerSettings/printerSettings180.bin"/><Relationship Id="rId22" Type="http://schemas.openxmlformats.org/officeDocument/2006/relationships/printerSettings" Target="../printerSettings/printerSettings188.bin"/><Relationship Id="rId27" Type="http://schemas.openxmlformats.org/officeDocument/2006/relationships/printerSettings" Target="../printerSettings/printerSettings193.bin"/><Relationship Id="rId30"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8" Type="http://schemas.openxmlformats.org/officeDocument/2006/relationships/printerSettings" Target="../printerSettings/printerSettings203.bin"/><Relationship Id="rId13" Type="http://schemas.openxmlformats.org/officeDocument/2006/relationships/printerSettings" Target="../printerSettings/printerSettings208.bin"/><Relationship Id="rId18" Type="http://schemas.openxmlformats.org/officeDocument/2006/relationships/printerSettings" Target="../printerSettings/printerSettings213.bin"/><Relationship Id="rId26" Type="http://schemas.openxmlformats.org/officeDocument/2006/relationships/printerSettings" Target="../printerSettings/printerSettings221.bin"/><Relationship Id="rId3" Type="http://schemas.openxmlformats.org/officeDocument/2006/relationships/printerSettings" Target="../printerSettings/printerSettings198.bin"/><Relationship Id="rId21" Type="http://schemas.openxmlformats.org/officeDocument/2006/relationships/printerSettings" Target="../printerSettings/printerSettings216.bin"/><Relationship Id="rId7" Type="http://schemas.openxmlformats.org/officeDocument/2006/relationships/printerSettings" Target="../printerSettings/printerSettings202.bin"/><Relationship Id="rId12" Type="http://schemas.openxmlformats.org/officeDocument/2006/relationships/printerSettings" Target="../printerSettings/printerSettings207.bin"/><Relationship Id="rId17" Type="http://schemas.openxmlformats.org/officeDocument/2006/relationships/printerSettings" Target="../printerSettings/printerSettings212.bin"/><Relationship Id="rId25" Type="http://schemas.openxmlformats.org/officeDocument/2006/relationships/printerSettings" Target="../printerSettings/printerSettings220.bin"/><Relationship Id="rId2" Type="http://schemas.openxmlformats.org/officeDocument/2006/relationships/printerSettings" Target="../printerSettings/printerSettings197.bin"/><Relationship Id="rId16" Type="http://schemas.openxmlformats.org/officeDocument/2006/relationships/printerSettings" Target="../printerSettings/printerSettings211.bin"/><Relationship Id="rId20" Type="http://schemas.openxmlformats.org/officeDocument/2006/relationships/printerSettings" Target="../printerSettings/printerSettings215.bin"/><Relationship Id="rId1" Type="http://schemas.openxmlformats.org/officeDocument/2006/relationships/printerSettings" Target="../printerSettings/printerSettings196.bin"/><Relationship Id="rId6" Type="http://schemas.openxmlformats.org/officeDocument/2006/relationships/printerSettings" Target="../printerSettings/printerSettings201.bin"/><Relationship Id="rId11" Type="http://schemas.openxmlformats.org/officeDocument/2006/relationships/printerSettings" Target="../printerSettings/printerSettings206.bin"/><Relationship Id="rId24" Type="http://schemas.openxmlformats.org/officeDocument/2006/relationships/printerSettings" Target="../printerSettings/printerSettings219.bin"/><Relationship Id="rId5" Type="http://schemas.openxmlformats.org/officeDocument/2006/relationships/printerSettings" Target="../printerSettings/printerSettings200.bin"/><Relationship Id="rId15" Type="http://schemas.openxmlformats.org/officeDocument/2006/relationships/printerSettings" Target="../printerSettings/printerSettings210.bin"/><Relationship Id="rId23" Type="http://schemas.openxmlformats.org/officeDocument/2006/relationships/printerSettings" Target="../printerSettings/printerSettings218.bin"/><Relationship Id="rId10" Type="http://schemas.openxmlformats.org/officeDocument/2006/relationships/printerSettings" Target="../printerSettings/printerSettings205.bin"/><Relationship Id="rId19" Type="http://schemas.openxmlformats.org/officeDocument/2006/relationships/printerSettings" Target="../printerSettings/printerSettings214.bin"/><Relationship Id="rId4" Type="http://schemas.openxmlformats.org/officeDocument/2006/relationships/printerSettings" Target="../printerSettings/printerSettings199.bin"/><Relationship Id="rId9" Type="http://schemas.openxmlformats.org/officeDocument/2006/relationships/printerSettings" Target="../printerSettings/printerSettings204.bin"/><Relationship Id="rId14" Type="http://schemas.openxmlformats.org/officeDocument/2006/relationships/printerSettings" Target="../printerSettings/printerSettings209.bin"/><Relationship Id="rId22" Type="http://schemas.openxmlformats.org/officeDocument/2006/relationships/printerSettings" Target="../printerSettings/printerSettings217.bin"/><Relationship Id="rId27"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8" Type="http://schemas.openxmlformats.org/officeDocument/2006/relationships/printerSettings" Target="../printerSettings/printerSettings229.bin"/><Relationship Id="rId13" Type="http://schemas.openxmlformats.org/officeDocument/2006/relationships/printerSettings" Target="../printerSettings/printerSettings234.bin"/><Relationship Id="rId18" Type="http://schemas.openxmlformats.org/officeDocument/2006/relationships/printerSettings" Target="../printerSettings/printerSettings239.bin"/><Relationship Id="rId26" Type="http://schemas.openxmlformats.org/officeDocument/2006/relationships/printerSettings" Target="../printerSettings/printerSettings247.bin"/><Relationship Id="rId3" Type="http://schemas.openxmlformats.org/officeDocument/2006/relationships/printerSettings" Target="../printerSettings/printerSettings224.bin"/><Relationship Id="rId21" Type="http://schemas.openxmlformats.org/officeDocument/2006/relationships/printerSettings" Target="../printerSettings/printerSettings242.bin"/><Relationship Id="rId7" Type="http://schemas.openxmlformats.org/officeDocument/2006/relationships/printerSettings" Target="../printerSettings/printerSettings228.bin"/><Relationship Id="rId12" Type="http://schemas.openxmlformats.org/officeDocument/2006/relationships/printerSettings" Target="../printerSettings/printerSettings233.bin"/><Relationship Id="rId17" Type="http://schemas.openxmlformats.org/officeDocument/2006/relationships/printerSettings" Target="../printerSettings/printerSettings238.bin"/><Relationship Id="rId25" Type="http://schemas.openxmlformats.org/officeDocument/2006/relationships/printerSettings" Target="../printerSettings/printerSettings246.bin"/><Relationship Id="rId2" Type="http://schemas.openxmlformats.org/officeDocument/2006/relationships/printerSettings" Target="../printerSettings/printerSettings223.bin"/><Relationship Id="rId16" Type="http://schemas.openxmlformats.org/officeDocument/2006/relationships/printerSettings" Target="../printerSettings/printerSettings237.bin"/><Relationship Id="rId20" Type="http://schemas.openxmlformats.org/officeDocument/2006/relationships/printerSettings" Target="../printerSettings/printerSettings241.bin"/><Relationship Id="rId29" Type="http://schemas.openxmlformats.org/officeDocument/2006/relationships/printerSettings" Target="../printerSettings/printerSettings250.bin"/><Relationship Id="rId1" Type="http://schemas.openxmlformats.org/officeDocument/2006/relationships/printerSettings" Target="../printerSettings/printerSettings222.bin"/><Relationship Id="rId6" Type="http://schemas.openxmlformats.org/officeDocument/2006/relationships/printerSettings" Target="../printerSettings/printerSettings227.bin"/><Relationship Id="rId11" Type="http://schemas.openxmlformats.org/officeDocument/2006/relationships/printerSettings" Target="../printerSettings/printerSettings232.bin"/><Relationship Id="rId24" Type="http://schemas.openxmlformats.org/officeDocument/2006/relationships/printerSettings" Target="../printerSettings/printerSettings245.bin"/><Relationship Id="rId5" Type="http://schemas.openxmlformats.org/officeDocument/2006/relationships/printerSettings" Target="../printerSettings/printerSettings226.bin"/><Relationship Id="rId15" Type="http://schemas.openxmlformats.org/officeDocument/2006/relationships/printerSettings" Target="../printerSettings/printerSettings236.bin"/><Relationship Id="rId23" Type="http://schemas.openxmlformats.org/officeDocument/2006/relationships/printerSettings" Target="../printerSettings/printerSettings244.bin"/><Relationship Id="rId28" Type="http://schemas.openxmlformats.org/officeDocument/2006/relationships/printerSettings" Target="../printerSettings/printerSettings249.bin"/><Relationship Id="rId10" Type="http://schemas.openxmlformats.org/officeDocument/2006/relationships/printerSettings" Target="../printerSettings/printerSettings231.bin"/><Relationship Id="rId19" Type="http://schemas.openxmlformats.org/officeDocument/2006/relationships/printerSettings" Target="../printerSettings/printerSettings240.bin"/><Relationship Id="rId4" Type="http://schemas.openxmlformats.org/officeDocument/2006/relationships/printerSettings" Target="../printerSettings/printerSettings225.bin"/><Relationship Id="rId9" Type="http://schemas.openxmlformats.org/officeDocument/2006/relationships/printerSettings" Target="../printerSettings/printerSettings230.bin"/><Relationship Id="rId14" Type="http://schemas.openxmlformats.org/officeDocument/2006/relationships/printerSettings" Target="../printerSettings/printerSettings235.bin"/><Relationship Id="rId22" Type="http://schemas.openxmlformats.org/officeDocument/2006/relationships/printerSettings" Target="../printerSettings/printerSettings243.bin"/><Relationship Id="rId27" Type="http://schemas.openxmlformats.org/officeDocument/2006/relationships/printerSettings" Target="../printerSettings/printerSettings248.bin"/><Relationship Id="rId30"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3"/>
  <dimension ref="A1:H7"/>
  <sheetViews>
    <sheetView workbookViewId="0">
      <selection activeCell="K13" sqref="K13"/>
    </sheetView>
  </sheetViews>
  <sheetFormatPr defaultRowHeight="16.5"/>
  <cols>
    <col min="1" max="1" width="18" customWidth="1"/>
    <col min="2" max="2" width="71.875" customWidth="1"/>
  </cols>
  <sheetData>
    <row r="1" spans="1:8" ht="76.5" customHeight="1">
      <c r="A1" s="277" t="s">
        <v>472</v>
      </c>
      <c r="B1" s="659" t="s">
        <v>589</v>
      </c>
      <c r="C1" s="586"/>
      <c r="D1" s="586"/>
      <c r="E1" s="586"/>
      <c r="F1" s="586"/>
      <c r="G1" s="586"/>
      <c r="H1" s="586"/>
    </row>
    <row r="2" spans="1:8">
      <c r="B2" s="448"/>
    </row>
    <row r="3" spans="1:8">
      <c r="A3" t="s">
        <v>305</v>
      </c>
      <c r="B3" s="581"/>
    </row>
    <row r="5" spans="1:8">
      <c r="A5" t="s">
        <v>306</v>
      </c>
      <c r="B5" s="1123" t="s">
        <v>590</v>
      </c>
      <c r="C5" s="1124"/>
      <c r="D5" s="1124"/>
      <c r="E5" s="1124"/>
      <c r="F5" s="1124"/>
      <c r="G5" s="1124"/>
      <c r="H5" s="1124"/>
    </row>
    <row r="7" spans="1:8">
      <c r="B7" s="657" t="s">
        <v>561</v>
      </c>
    </row>
  </sheetData>
  <sheetProtection algorithmName="SHA-512" hashValue="4QK2/PBdh7M+b/s/Vw1NXGEehT0GgaPGXsMw9PRDEy/9QFRJXgHFObkVnd8FU4sElHGA7JdXMhHz9vdrVD4XgQ==" saltValue="To+vcvqhfmQwf+BcxQTjXA==" spinCount="100000" sheet="1" formatColumns="0" formatRows="0" selectLockedCells="1" selectUnlockedCells="1"/>
  <customSheetViews>
    <customSheetView guid="{987A3FAC-920D-4C0C-8129-D8F4AFD7E477}" state="hidden">
      <selection activeCell="B2" sqref="B2"/>
      <pageMargins left="0.75" right="0.75" top="1" bottom="1" header="0.5" footer="0.5"/>
      <pageSetup orientation="portrait" r:id="rId1"/>
      <headerFooter alignWithMargins="0"/>
    </customSheetView>
    <customSheetView guid="{CB55CDDD-15EC-4265-9148-3411BBB26D54}" state="hidden">
      <selection activeCell="B10" sqref="B10"/>
      <pageMargins left="0.75" right="0.75" top="1" bottom="1" header="0.5" footer="0.5"/>
      <pageSetup orientation="portrait" r:id="rId2"/>
      <headerFooter alignWithMargins="0"/>
    </customSheetView>
    <customSheetView guid="{023E95C7-CD0A-46A1-945E-64751E02EBFE}" state="hidden">
      <selection activeCell="B12" sqref="B12"/>
      <pageMargins left="0.75" right="0.75" top="1" bottom="1" header="0.5" footer="0.5"/>
      <pageSetup orientation="portrait" r:id="rId3"/>
      <headerFooter alignWithMargins="0"/>
    </customSheetView>
    <customSheetView guid="{BB6473B7-092C-417E-97E7-ED0705AE17A0}" state="hidden">
      <selection activeCell="B7" sqref="B7"/>
      <pageMargins left="0.75" right="0.75" top="1" bottom="1" header="0.5" footer="0.5"/>
      <pageSetup orientation="portrait" r:id="rId4"/>
      <headerFooter alignWithMargins="0"/>
    </customSheetView>
    <customSheetView guid="{A41EE4DE-0D82-4A56-8210-F78316511D11}" state="hidden">
      <selection activeCell="B8" sqref="B8"/>
      <pageMargins left="0.75" right="0.75" top="1" bottom="1" header="0.5" footer="0.5"/>
      <pageSetup orientation="portrait" r:id="rId5"/>
      <headerFooter alignWithMargins="0"/>
    </customSheetView>
    <customSheetView guid="{1E0C44A1-9358-4FBD-8C2C-4DB661DA1476}" state="hidden">
      <selection activeCell="B14" sqref="B14"/>
      <pageMargins left="0.75" right="0.75" top="1" bottom="1" header="0.5" footer="0.5"/>
      <pageSetup orientation="portrait" r:id="rId6"/>
      <headerFooter alignWithMargins="0"/>
    </customSheetView>
    <customSheetView guid="{498493C3-769C-4143-9114-C68CD1D40B11}" state="hidden">
      <selection activeCell="B13" sqref="B13"/>
      <pageMargins left="0.75" right="0.75" top="1" bottom="1" header="0.5" footer="0.5"/>
      <pageSetup orientation="portrait" r:id="rId7"/>
      <headerFooter alignWithMargins="0"/>
    </customSheetView>
    <customSheetView guid="{C431BC99-7569-44AB-83F6-AB73BDED3783}" state="hidden">
      <selection activeCell="B11" sqref="B11"/>
      <pageMargins left="0.75" right="0.75" top="1" bottom="1" header="0.5" footer="0.5"/>
      <pageSetup orientation="portrait" r:id="rId8"/>
      <headerFooter alignWithMargins="0"/>
    </customSheetView>
    <customSheetView guid="{E97134B6-5E8D-4951-8DA0-73D065532361}" state="hidden">
      <selection activeCell="B1" sqref="B1:H1"/>
      <pageMargins left="0.75" right="0.75" top="1" bottom="1" header="0.5" footer="0.5"/>
      <pageSetup orientation="portrait" r:id="rId9"/>
      <headerFooter alignWithMargins="0"/>
    </customSheetView>
    <customSheetView guid="{D0757F9E-DF41-4B40-A5E5-F4F8FDD8D61D}" state="hidden">
      <selection activeCell="B6" sqref="B6"/>
      <pageMargins left="0.75" right="0.75" top="1" bottom="1" header="0.5" footer="0.5"/>
      <pageSetup orientation="portrait" r:id="rId10"/>
      <headerFooter alignWithMargins="0"/>
    </customSheetView>
    <customSheetView guid="{EE46BCD1-F715-4FA9-A5FC-1B125AD601E0}" state="hidden">
      <selection activeCell="B5" sqref="B5:H5"/>
      <pageMargins left="0.75" right="0.75" top="1" bottom="1" header="0.5" footer="0.5"/>
      <pageSetup orientation="portrait" r:id="rId11"/>
      <headerFooter alignWithMargins="0"/>
    </customSheetView>
    <customSheetView guid="{4AA1107B-A795-4744-B566-827168772C7A}" state="hidden">
      <selection activeCell="B2" sqref="B2"/>
      <pageMargins left="0.75" right="0.75" top="1" bottom="1" header="0.5" footer="0.5"/>
      <pageSetup orientation="portrait" r:id="rId12"/>
      <headerFooter alignWithMargins="0"/>
    </customSheetView>
    <customSheetView guid="{B23AD343-29DA-4CE0-BD10-47BF44F3782F}" state="hidden">
      <selection activeCell="B10" sqref="B10"/>
      <pageMargins left="0.75" right="0.75" top="1" bottom="1" header="0.5" footer="0.5"/>
      <pageSetup orientation="portrait" r:id="rId13"/>
      <headerFooter alignWithMargins="0"/>
    </customSheetView>
    <customSheetView guid="{ECE9294F-C910-4036-88BC-B1F2176FB06B}" state="hidden">
      <selection activeCell="B8" sqref="B8"/>
      <pageMargins left="0.75" right="0.75" top="1" bottom="1" header="0.5" footer="0.5"/>
      <pageSetup orientation="portrait" r:id="rId14"/>
      <headerFooter alignWithMargins="0"/>
    </customSheetView>
    <customSheetView guid="{4F65FF32-EC61-4022-A399-2986D7B6B8B3}" state="hidden" showRuler="0">
      <selection activeCell="B2" sqref="B2"/>
      <pageMargins left="0.75" right="0.75" top="1" bottom="1" header="0.5" footer="0.5"/>
      <headerFooter alignWithMargins="0"/>
    </customSheetView>
    <customSheetView guid="{14D7F02E-BCCA-4517-ABC7-537FF4AEB67A}" state="hidden">
      <selection activeCell="B5" sqref="B5"/>
      <pageMargins left="0.75" right="0.75" top="1" bottom="1" header="0.5" footer="0.5"/>
      <headerFooter alignWithMargins="0"/>
    </customSheetView>
    <customSheetView guid="{27A45B7A-04F2-4516-B80B-5ED0825D4ED3}" state="hidden">
      <selection activeCell="B1" sqref="B1"/>
      <pageMargins left="0.75" right="0.75" top="1" bottom="1" header="0.5" footer="0.5"/>
      <headerFooter alignWithMargins="0"/>
    </customSheetView>
    <customSheetView guid="{E9F4E142-7D26-464D-BECA-4F3806DB1FE1}" state="hidden">
      <selection activeCell="B10" sqref="B10"/>
      <pageMargins left="0.75" right="0.75" top="1" bottom="1" header="0.5" footer="0.5"/>
      <pageSetup orientation="portrait" r:id="rId15"/>
      <headerFooter alignWithMargins="0"/>
    </customSheetView>
    <customSheetView guid="{A7DBDDEF-9245-44C6-9EBF-032DB6E1C0A2}" state="hidden">
      <selection activeCell="B8" sqref="B8"/>
      <pageMargins left="0.75" right="0.75" top="1" bottom="1" header="0.5" footer="0.5"/>
      <pageSetup orientation="portrait" r:id="rId16"/>
      <headerFooter alignWithMargins="0"/>
    </customSheetView>
    <customSheetView guid="{7487ED9F-BBED-4B2A-9631-22F1A430946B}" state="hidden">
      <selection activeCell="B2" sqref="B2"/>
      <pageMargins left="0.75" right="0.75" top="1" bottom="1" header="0.5" footer="0.5"/>
      <pageSetup orientation="portrait" r:id="rId17"/>
      <headerFooter alignWithMargins="0"/>
    </customSheetView>
    <customSheetView guid="{B3CE7B10-A914-4559-A6DA-AED8C22AFD6D}" state="hidden">
      <selection activeCell="B7" sqref="B7"/>
      <pageMargins left="0.75" right="0.75" top="1" bottom="1" header="0.5" footer="0.5"/>
      <pageSetup orientation="portrait" r:id="rId18"/>
      <headerFooter alignWithMargins="0"/>
    </customSheetView>
    <customSheetView guid="{D53177B2-31EC-4222-B97A-A37DCFD9E45B}" state="hidden">
      <selection activeCell="B1" sqref="B1:H1"/>
      <pageMargins left="0.75" right="0.75" top="1" bottom="1" header="0.5" footer="0.5"/>
      <pageSetup orientation="portrait" r:id="rId19"/>
      <headerFooter alignWithMargins="0"/>
    </customSheetView>
    <customSheetView guid="{223BC0FC-814D-40F0-9795-CE82A16FF3A5}" state="hidden">
      <selection activeCell="B10" sqref="B10"/>
      <pageMargins left="0.75" right="0.75" top="1" bottom="1" header="0.5" footer="0.5"/>
      <pageSetup orientation="portrait" r:id="rId20"/>
      <headerFooter alignWithMargins="0"/>
    </customSheetView>
    <customSheetView guid="{B835C05C-B615-4DCB-982D-4519616B3CD8}" state="hidden">
      <selection activeCell="B11" sqref="B11"/>
      <pageMargins left="0.75" right="0.75" top="1" bottom="1" header="0.5" footer="0.5"/>
      <pageSetup orientation="portrait" r:id="rId21"/>
      <headerFooter alignWithMargins="0"/>
    </customSheetView>
    <customSheetView guid="{A34CC49F-E309-4C23-B4F6-1E3B307C10D1}" state="hidden">
      <selection activeCell="B12" sqref="B12"/>
      <pageMargins left="0.75" right="0.75" top="1" bottom="1" header="0.5" footer="0.5"/>
      <pageSetup orientation="portrait" r:id="rId22"/>
      <headerFooter alignWithMargins="0"/>
    </customSheetView>
    <customSheetView guid="{8909CFDD-4F29-4C72-886E-908773EE94A2}" state="hidden">
      <selection activeCell="B11" sqref="B11"/>
      <pageMargins left="0.75" right="0.75" top="1" bottom="1" header="0.5" footer="0.5"/>
      <pageSetup orientation="portrait" r:id="rId23"/>
      <headerFooter alignWithMargins="0"/>
    </customSheetView>
    <customSheetView guid="{D5F8AD2D-F014-4A7B-9CE7-589273BD9F11}" state="hidden">
      <selection activeCell="B1" sqref="B1"/>
      <pageMargins left="0.75" right="0.75" top="1" bottom="1" header="0.5" footer="0.5"/>
      <pageSetup orientation="portrait" r:id="rId24"/>
      <headerFooter alignWithMargins="0"/>
    </customSheetView>
  </customSheetViews>
  <mergeCells count="1">
    <mergeCell ref="B5:H5"/>
  </mergeCells>
  <phoneticPr fontId="27" type="noConversion"/>
  <pageMargins left="0.75" right="0.75" top="1" bottom="1" header="0.5" footer="0.5"/>
  <pageSetup orientation="portrait" r:id="rId25"/>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9">
    <tabColor indexed="10"/>
  </sheetPr>
  <dimension ref="A1:AR109"/>
  <sheetViews>
    <sheetView topLeftCell="A74" zoomScale="80" zoomScaleNormal="80" zoomScaleSheetLayoutView="100" workbookViewId="0">
      <selection activeCell="F74" sqref="F74"/>
    </sheetView>
  </sheetViews>
  <sheetFormatPr defaultColWidth="9" defaultRowHeight="16.5"/>
  <cols>
    <col min="1" max="1" width="10.625" style="363" customWidth="1"/>
    <col min="2" max="2" width="42.25" style="364" customWidth="1"/>
    <col min="3" max="3" width="7.625" style="363" customWidth="1"/>
    <col min="4" max="4" width="9.125" style="363" customWidth="1"/>
    <col min="5" max="5" width="12.75" style="363" customWidth="1"/>
    <col min="6" max="6" width="14.625" style="363" customWidth="1"/>
    <col min="7" max="26" width="9" style="177"/>
    <col min="27" max="27" width="9" style="177" hidden="1" customWidth="1"/>
    <col min="28" max="29" width="17.625" style="177" hidden="1" customWidth="1"/>
    <col min="30" max="30" width="9" style="177" hidden="1" customWidth="1"/>
    <col min="31" max="31" width="15.5" style="177" hidden="1" customWidth="1"/>
    <col min="32" max="32" width="15.375" style="177" hidden="1" customWidth="1"/>
    <col min="33" max="44" width="9" style="177"/>
    <col min="45" max="16384" width="9" style="322"/>
  </cols>
  <sheetData>
    <row r="1" spans="1:32">
      <c r="A1" s="51" t="str">
        <f>Cover!B3</f>
        <v>Tender Enquiry No.: NR1/T/W-MISC/DOM/I00/25/07981– SRM RFX – 5002004552</v>
      </c>
      <c r="B1" s="52"/>
      <c r="C1" s="53"/>
      <c r="D1" s="53"/>
      <c r="E1" s="7"/>
      <c r="F1" s="8" t="s">
        <v>423</v>
      </c>
    </row>
    <row r="2" spans="1:32">
      <c r="A2" s="321"/>
      <c r="B2" s="362"/>
      <c r="C2" s="323"/>
      <c r="D2" s="323"/>
      <c r="E2" s="322"/>
      <c r="F2" s="322"/>
    </row>
    <row r="3" spans="1:32" ht="51.75" customHeight="1">
      <c r="A3" s="1228" t="str">
        <f>Cover!$B$2</f>
        <v xml:space="preserve">765/400/220 kV AIS Extension Package - Substation Package: SS-02 (i) 02 nos. of 400 kV line bays at 765/400/220 kV Bikaner-III PS for interconnection of 1400MW RPPD of M/s Sunbreeze Renewables Nine Pvt. Ltd. (SR9PL) (2 nos. bays). </v>
      </c>
      <c r="B3" s="1228"/>
      <c r="C3" s="1228"/>
      <c r="D3" s="1228"/>
      <c r="E3" s="1228"/>
      <c r="F3" s="1228"/>
      <c r="AA3" s="182" t="s">
        <v>340</v>
      </c>
      <c r="AC3" s="183">
        <f>IF(ISERROR(#REF!/('Sch-6'!D14+'Sch-6'!D16+'Sch-6'!D18)),0,#REF!/( 'Sch-6'!D14+'Sch-6'!D16+'Sch-6'!D18))</f>
        <v>0</v>
      </c>
    </row>
    <row r="4" spans="1:32">
      <c r="A4" s="1229" t="s">
        <v>420</v>
      </c>
      <c r="B4" s="1229"/>
      <c r="C4" s="1229"/>
      <c r="D4" s="1229"/>
      <c r="E4" s="1229"/>
      <c r="F4" s="1229"/>
      <c r="AA4" s="182" t="s">
        <v>341</v>
      </c>
      <c r="AC4" s="183" t="e">
        <f>#REF!</f>
        <v>#REF!</v>
      </c>
    </row>
    <row r="5" spans="1:32">
      <c r="AA5" s="182" t="s">
        <v>346</v>
      </c>
      <c r="AC5" s="183">
        <f>IF(ISERROR(#REF!/#REF!),0,#REF! /#REF!)</f>
        <v>0</v>
      </c>
    </row>
    <row r="6" spans="1:32">
      <c r="A6" s="23" t="str">
        <f>'Sch-1'!A6</f>
        <v>Bidder’s Name and Address (Sole Bidder) :</v>
      </c>
      <c r="B6" s="24"/>
      <c r="C6" s="24"/>
      <c r="D6" s="24"/>
      <c r="E6" s="59" t="s">
        <v>394</v>
      </c>
      <c r="F6" s="1"/>
      <c r="AA6" s="182" t="s">
        <v>347</v>
      </c>
      <c r="AC6" s="183" t="e">
        <f>#REF!</f>
        <v>#REF!</v>
      </c>
    </row>
    <row r="7" spans="1:32">
      <c r="A7" s="1245" t="str">
        <f>'Sch-1'!A7</f>
        <v/>
      </c>
      <c r="B7" s="1245"/>
      <c r="C7" s="1245"/>
      <c r="D7" s="1245"/>
      <c r="E7" s="301" t="str">
        <f>'Sch-1'!M7</f>
        <v>Contracts Services, 3rd Floor</v>
      </c>
      <c r="F7" s="1"/>
      <c r="AA7" s="182" t="s">
        <v>344</v>
      </c>
      <c r="AC7" s="183" t="e">
        <f>SUM(AC3:AC6)</f>
        <v>#REF!</v>
      </c>
    </row>
    <row r="8" spans="1:32">
      <c r="A8" s="23" t="s">
        <v>395</v>
      </c>
      <c r="B8" s="1246" t="str">
        <f>IF('Sch-1'!C8=0, "", 'Sch-1'!C8)</f>
        <v xml:space="preserve">…….. …….. …….. …….. …….. …….. </v>
      </c>
      <c r="C8" s="1246"/>
      <c r="D8" s="1246"/>
      <c r="E8" s="301" t="str">
        <f>'Sch-1'!M8</f>
        <v>Power Grid Corporation of India Ltd.,</v>
      </c>
      <c r="F8" s="1"/>
    </row>
    <row r="9" spans="1:32">
      <c r="A9" s="23" t="s">
        <v>397</v>
      </c>
      <c r="B9" s="1246" t="str">
        <f>IF('Sch-1'!C9=0, "", 'Sch-1'!C9)</f>
        <v xml:space="preserve">…….. …….. …….. …….. …….. …….. </v>
      </c>
      <c r="C9" s="1246"/>
      <c r="D9" s="1246"/>
      <c r="E9" s="301" t="str">
        <f>'Sch-1'!M9</f>
        <v>Rajasthan Projects Office, 4th Floor, REIL House,</v>
      </c>
      <c r="F9" s="1"/>
    </row>
    <row r="10" spans="1:32">
      <c r="A10" s="324"/>
      <c r="B10" s="1247" t="str">
        <f>IF('Sch-1'!C10=0, "", 'Sch-1'!C10)</f>
        <v xml:space="preserve">…….. …….. …….. …….. …….. …….. </v>
      </c>
      <c r="C10" s="1247"/>
      <c r="D10" s="1247"/>
      <c r="E10" s="371" t="str">
        <f>'Sch-1'!M10</f>
        <v>Shipra Path, Mansarovar, Jaipur-302020 Rajasthan</v>
      </c>
      <c r="F10" s="322"/>
      <c r="AA10" s="182" t="s">
        <v>343</v>
      </c>
      <c r="AC10" s="183">
        <f>'Sch-1'!AA10</f>
        <v>0</v>
      </c>
    </row>
    <row r="11" spans="1:32">
      <c r="A11" s="324"/>
      <c r="B11" s="1247" t="str">
        <f>IF('Sch-1'!C11=0, "", 'Sch-1'!C11)</f>
        <v xml:space="preserve">…….. …….. …….. …….. …….. …….. </v>
      </c>
      <c r="C11" s="1247"/>
      <c r="D11" s="1247"/>
      <c r="E11" s="371">
        <f>'Sch-1'!M11</f>
        <v>0</v>
      </c>
      <c r="F11" s="322"/>
      <c r="AA11" s="182"/>
      <c r="AC11" s="183"/>
    </row>
    <row r="12" spans="1:32">
      <c r="A12" s="324"/>
      <c r="B12" s="384"/>
      <c r="C12" s="384"/>
      <c r="D12" s="384"/>
      <c r="E12" s="371"/>
      <c r="F12" s="322"/>
      <c r="AA12" s="182"/>
      <c r="AC12" s="183"/>
    </row>
    <row r="13" spans="1:32">
      <c r="A13" s="24"/>
      <c r="B13" s="23"/>
      <c r="C13" s="23"/>
      <c r="D13" s="23"/>
      <c r="E13" s="23"/>
      <c r="F13" s="8" t="s">
        <v>271</v>
      </c>
      <c r="AB13" s="1216" t="s">
        <v>279</v>
      </c>
      <c r="AC13" s="1216"/>
      <c r="AD13" s="244" t="s">
        <v>283</v>
      </c>
      <c r="AE13" s="1216" t="s">
        <v>280</v>
      </c>
      <c r="AF13" s="1216"/>
    </row>
    <row r="14" spans="1:32" ht="45">
      <c r="A14" s="14" t="s">
        <v>359</v>
      </c>
      <c r="B14" s="14" t="s">
        <v>366</v>
      </c>
      <c r="C14" s="64" t="s">
        <v>351</v>
      </c>
      <c r="D14" s="64" t="s">
        <v>352</v>
      </c>
      <c r="E14" s="65" t="s">
        <v>368</v>
      </c>
      <c r="F14" s="65" t="s">
        <v>409</v>
      </c>
      <c r="AB14" s="187" t="s">
        <v>368</v>
      </c>
      <c r="AC14" s="187" t="s">
        <v>409</v>
      </c>
      <c r="AD14" s="244"/>
      <c r="AE14" s="187" t="s">
        <v>368</v>
      </c>
      <c r="AF14" s="187" t="s">
        <v>409</v>
      </c>
    </row>
    <row r="15" spans="1:32">
      <c r="A15" s="9">
        <v>1</v>
      </c>
      <c r="B15" s="9">
        <v>2</v>
      </c>
      <c r="C15" s="9">
        <v>3</v>
      </c>
      <c r="D15" s="9">
        <v>4</v>
      </c>
      <c r="E15" s="9">
        <v>5</v>
      </c>
      <c r="F15" s="9" t="s">
        <v>403</v>
      </c>
      <c r="AB15" s="189">
        <v>5</v>
      </c>
      <c r="AC15" s="189" t="s">
        <v>403</v>
      </c>
      <c r="AD15" s="244"/>
      <c r="AE15" s="189">
        <v>5</v>
      </c>
      <c r="AF15" s="189" t="s">
        <v>403</v>
      </c>
    </row>
    <row r="16" spans="1:32" s="450" customFormat="1">
      <c r="A16" s="472" t="e">
        <f>'Sch-3 '!#REF!</f>
        <v>#REF!</v>
      </c>
      <c r="B16" s="472" t="e">
        <f>'Sch-3 '!#REF!</f>
        <v>#REF!</v>
      </c>
      <c r="C16" s="472"/>
      <c r="D16" s="472"/>
      <c r="E16" s="393"/>
      <c r="F16" s="393"/>
      <c r="G16" s="463"/>
      <c r="H16" s="464"/>
      <c r="I16" s="464"/>
      <c r="J16" s="464"/>
      <c r="K16" s="464"/>
      <c r="L16" s="464"/>
    </row>
    <row r="17" spans="1:20" s="460" customFormat="1">
      <c r="A17" s="472" t="e">
        <f>'Sch-3 '!#REF!</f>
        <v>#REF!</v>
      </c>
      <c r="B17" s="472" t="e">
        <f>'Sch-3 '!#REF!</f>
        <v>#REF!</v>
      </c>
      <c r="C17" s="472"/>
      <c r="D17" s="472"/>
      <c r="E17" s="393"/>
      <c r="F17" s="393"/>
    </row>
    <row r="18" spans="1:20" s="460" customFormat="1">
      <c r="A18" s="472"/>
      <c r="B18" s="472" t="e">
        <f>'Sch-3 '!#REF!</f>
        <v>#REF!</v>
      </c>
      <c r="C18" s="472" t="e">
        <f>'Sch-3 '!#REF!</f>
        <v>#REF!</v>
      </c>
      <c r="D18" s="472" t="e">
        <f>'Sch-3 '!#REF!</f>
        <v>#REF!</v>
      </c>
      <c r="E18" s="393" t="e">
        <f>'Sch-3 '!#REF!</f>
        <v>#REF!</v>
      </c>
      <c r="F18" s="393" t="e">
        <f t="shared" ref="F18:F60" si="0">IF(E18=0, "Included", IF(ISERROR(D18*E18), E18, D18*E18))</f>
        <v>#REF!</v>
      </c>
    </row>
    <row r="19" spans="1:20" s="460" customFormat="1">
      <c r="A19" s="472"/>
      <c r="B19" s="472" t="e">
        <f>'Sch-3 '!#REF!</f>
        <v>#REF!</v>
      </c>
      <c r="C19" s="472" t="e">
        <f>'Sch-3 '!#REF!</f>
        <v>#REF!</v>
      </c>
      <c r="D19" s="472" t="e">
        <f>'Sch-3 '!#REF!</f>
        <v>#REF!</v>
      </c>
      <c r="E19" s="393" t="e">
        <f>'Sch-3 '!#REF!</f>
        <v>#REF!</v>
      </c>
      <c r="F19" s="393" t="e">
        <f t="shared" si="0"/>
        <v>#REF!</v>
      </c>
    </row>
    <row r="20" spans="1:20" s="460" customFormat="1">
      <c r="A20" s="472"/>
      <c r="B20" s="472"/>
      <c r="C20" s="472"/>
      <c r="D20" s="472"/>
      <c r="E20" s="393"/>
      <c r="F20" s="393"/>
    </row>
    <row r="21" spans="1:20" s="460" customFormat="1" ht="18.75" customHeight="1">
      <c r="A21" s="472" t="e">
        <f>'Sch-3 '!#REF!</f>
        <v>#REF!</v>
      </c>
      <c r="B21" s="472" t="e">
        <f>'Sch-3 '!#REF!</f>
        <v>#REF!</v>
      </c>
      <c r="C21" s="472"/>
      <c r="D21" s="472"/>
      <c r="E21" s="393"/>
      <c r="F21" s="393"/>
      <c r="S21" s="460" t="s">
        <v>456</v>
      </c>
      <c r="T21" s="465" t="s">
        <v>462</v>
      </c>
    </row>
    <row r="22" spans="1:20" s="460" customFormat="1" ht="18.75" customHeight="1">
      <c r="A22" s="472"/>
      <c r="B22" s="472" t="e">
        <f>'Sch-3 '!#REF!</f>
        <v>#REF!</v>
      </c>
      <c r="C22" s="472" t="e">
        <f>'Sch-3 '!#REF!</f>
        <v>#REF!</v>
      </c>
      <c r="D22" s="472" t="e">
        <f>'Sch-3 '!#REF!</f>
        <v>#REF!</v>
      </c>
      <c r="E22" s="393" t="e">
        <f>'Sch-3 '!#REF!</f>
        <v>#REF!</v>
      </c>
      <c r="F22" s="393" t="e">
        <f t="shared" si="0"/>
        <v>#REF!</v>
      </c>
      <c r="S22" s="460" t="s">
        <v>457</v>
      </c>
      <c r="T22" s="465" t="s">
        <v>424</v>
      </c>
    </row>
    <row r="23" spans="1:20" s="460" customFormat="1" ht="16.5" customHeight="1">
      <c r="A23" s="472"/>
      <c r="B23" s="472" t="e">
        <f>'Sch-3 '!#REF!</f>
        <v>#REF!</v>
      </c>
      <c r="C23" s="472" t="e">
        <f>'Sch-3 '!#REF!</f>
        <v>#REF!</v>
      </c>
      <c r="D23" s="472" t="e">
        <f>'Sch-3 '!#REF!</f>
        <v>#REF!</v>
      </c>
      <c r="E23" s="393" t="e">
        <f>'Sch-3 '!#REF!</f>
        <v>#REF!</v>
      </c>
      <c r="F23" s="393" t="e">
        <f t="shared" si="0"/>
        <v>#REF!</v>
      </c>
      <c r="S23" s="460" t="s">
        <v>458</v>
      </c>
      <c r="T23" s="465" t="s">
        <v>463</v>
      </c>
    </row>
    <row r="24" spans="1:20" s="460" customFormat="1">
      <c r="A24" s="472"/>
      <c r="B24" s="472" t="e">
        <f>'Sch-3 '!#REF!</f>
        <v>#REF!</v>
      </c>
      <c r="C24" s="472" t="e">
        <f>'Sch-3 '!#REF!</f>
        <v>#REF!</v>
      </c>
      <c r="D24" s="472" t="e">
        <f>'Sch-3 '!#REF!</f>
        <v>#REF!</v>
      </c>
      <c r="E24" s="393" t="e">
        <f>'Sch-3 '!#REF!</f>
        <v>#REF!</v>
      </c>
      <c r="F24" s="393" t="e">
        <f t="shared" si="0"/>
        <v>#REF!</v>
      </c>
      <c r="S24" s="460" t="s">
        <v>459</v>
      </c>
    </row>
    <row r="25" spans="1:20" s="460" customFormat="1">
      <c r="A25" s="472"/>
      <c r="B25" s="472"/>
      <c r="C25" s="472"/>
      <c r="D25" s="472"/>
      <c r="E25" s="393"/>
      <c r="F25" s="393"/>
    </row>
    <row r="26" spans="1:20" s="460" customFormat="1" ht="16.5" customHeight="1">
      <c r="A26" s="472"/>
      <c r="B26" s="472"/>
      <c r="C26" s="472"/>
      <c r="D26" s="472"/>
      <c r="E26" s="393"/>
      <c r="F26" s="393"/>
    </row>
    <row r="27" spans="1:20" s="460" customFormat="1">
      <c r="A27" s="472" t="e">
        <f>'Sch-3 '!#REF!</f>
        <v>#REF!</v>
      </c>
      <c r="B27" s="472" t="e">
        <f>'Sch-3 '!#REF!</f>
        <v>#REF!</v>
      </c>
      <c r="C27" s="472"/>
      <c r="D27" s="472"/>
      <c r="E27" s="393"/>
      <c r="F27" s="393"/>
    </row>
    <row r="28" spans="1:20" s="460" customFormat="1">
      <c r="A28" s="472"/>
      <c r="B28" s="472" t="e">
        <f>'Sch-3 '!#REF!</f>
        <v>#REF!</v>
      </c>
      <c r="C28" s="472" t="e">
        <f>'Sch-3 '!#REF!</f>
        <v>#REF!</v>
      </c>
      <c r="D28" s="472" t="e">
        <f>'Sch-3 '!#REF!</f>
        <v>#REF!</v>
      </c>
      <c r="E28" s="393" t="e">
        <f>'Sch-3 '!#REF!</f>
        <v>#REF!</v>
      </c>
      <c r="F28" s="393" t="e">
        <f>IF(E28=0, "Included", IF(ISERROR(D28*E28), E28, D28*E28))</f>
        <v>#REF!</v>
      </c>
    </row>
    <row r="29" spans="1:20" s="460" customFormat="1">
      <c r="A29" s="472"/>
      <c r="B29" s="472" t="e">
        <f>'Sch-3 '!#REF!</f>
        <v>#REF!</v>
      </c>
      <c r="C29" s="472" t="e">
        <f>'Sch-3 '!#REF!</f>
        <v>#REF!</v>
      </c>
      <c r="D29" s="472" t="e">
        <f>'Sch-3 '!#REF!</f>
        <v>#REF!</v>
      </c>
      <c r="E29" s="393" t="e">
        <f>'Sch-3 '!#REF!</f>
        <v>#REF!</v>
      </c>
      <c r="F29" s="393" t="e">
        <f t="shared" si="0"/>
        <v>#REF!</v>
      </c>
    </row>
    <row r="30" spans="1:20" s="460" customFormat="1">
      <c r="A30" s="472"/>
      <c r="B30" s="472" t="e">
        <f>'Sch-3 '!#REF!</f>
        <v>#REF!</v>
      </c>
      <c r="C30" s="472" t="e">
        <f>'Sch-3 '!#REF!</f>
        <v>#REF!</v>
      </c>
      <c r="D30" s="472" t="e">
        <f>'Sch-3 '!#REF!</f>
        <v>#REF!</v>
      </c>
      <c r="E30" s="393" t="e">
        <f>'Sch-3 '!#REF!</f>
        <v>#REF!</v>
      </c>
      <c r="F30" s="393" t="e">
        <f t="shared" si="0"/>
        <v>#REF!</v>
      </c>
      <c r="S30" s="452"/>
      <c r="T30" s="466"/>
    </row>
    <row r="31" spans="1:20" s="460" customFormat="1">
      <c r="A31" s="472"/>
      <c r="B31" s="472"/>
      <c r="C31" s="472"/>
      <c r="D31" s="472"/>
      <c r="E31" s="393"/>
      <c r="F31" s="393"/>
    </row>
    <row r="32" spans="1:20" s="460" customFormat="1">
      <c r="A32" s="472" t="e">
        <f>'Sch-3 '!#REF!</f>
        <v>#REF!</v>
      </c>
      <c r="B32" s="472" t="e">
        <f>'Sch-3 '!#REF!</f>
        <v>#REF!</v>
      </c>
      <c r="C32" s="472"/>
      <c r="D32" s="472"/>
      <c r="E32" s="393"/>
      <c r="F32" s="393"/>
    </row>
    <row r="33" spans="1:6" s="460" customFormat="1">
      <c r="A33" s="472" t="e">
        <f>'Sch-3 '!#REF!</f>
        <v>#REF!</v>
      </c>
      <c r="B33" s="472" t="e">
        <f>'Sch-3 '!#REF!</f>
        <v>#REF!</v>
      </c>
      <c r="C33" s="472"/>
      <c r="D33" s="472"/>
      <c r="E33" s="393"/>
      <c r="F33" s="393"/>
    </row>
    <row r="34" spans="1:6" s="460" customFormat="1">
      <c r="A34" s="472"/>
      <c r="B34" s="472" t="e">
        <f>'Sch-3 '!#REF!</f>
        <v>#REF!</v>
      </c>
      <c r="C34" s="472" t="e">
        <f>'Sch-3 '!#REF!</f>
        <v>#REF!</v>
      </c>
      <c r="D34" s="472" t="e">
        <f>'Sch-3 '!#REF!</f>
        <v>#REF!</v>
      </c>
      <c r="E34" s="393" t="e">
        <f>'Sch-3 '!#REF!</f>
        <v>#REF!</v>
      </c>
      <c r="F34" s="393" t="e">
        <f t="shared" si="0"/>
        <v>#REF!</v>
      </c>
    </row>
    <row r="35" spans="1:6" s="460" customFormat="1">
      <c r="A35" s="472"/>
      <c r="B35" s="472" t="e">
        <f>'Sch-3 '!#REF!</f>
        <v>#REF!</v>
      </c>
      <c r="C35" s="472" t="e">
        <f>'Sch-3 '!#REF!</f>
        <v>#REF!</v>
      </c>
      <c r="D35" s="472" t="e">
        <f>'Sch-3 '!#REF!</f>
        <v>#REF!</v>
      </c>
      <c r="E35" s="393" t="e">
        <f>'Sch-3 '!#REF!</f>
        <v>#REF!</v>
      </c>
      <c r="F35" s="393" t="e">
        <f t="shared" si="0"/>
        <v>#REF!</v>
      </c>
    </row>
    <row r="36" spans="1:6" s="460" customFormat="1">
      <c r="A36" s="472"/>
      <c r="B36" s="472" t="e">
        <f>'Sch-3 '!#REF!</f>
        <v>#REF!</v>
      </c>
      <c r="C36" s="472" t="e">
        <f>'Sch-3 '!#REF!</f>
        <v>#REF!</v>
      </c>
      <c r="D36" s="472" t="e">
        <f>'Sch-3 '!#REF!</f>
        <v>#REF!</v>
      </c>
      <c r="E36" s="393" t="e">
        <f>'Sch-3 '!#REF!</f>
        <v>#REF!</v>
      </c>
      <c r="F36" s="393" t="e">
        <f t="shared" si="0"/>
        <v>#REF!</v>
      </c>
    </row>
    <row r="37" spans="1:6" s="460" customFormat="1">
      <c r="A37" s="472"/>
      <c r="B37" s="472" t="e">
        <f>'Sch-3 '!#REF!</f>
        <v>#REF!</v>
      </c>
      <c r="C37" s="472" t="e">
        <f>'Sch-3 '!#REF!</f>
        <v>#REF!</v>
      </c>
      <c r="D37" s="472" t="e">
        <f>'Sch-3 '!#REF!</f>
        <v>#REF!</v>
      </c>
      <c r="E37" s="393" t="e">
        <f>'Sch-3 '!#REF!</f>
        <v>#REF!</v>
      </c>
      <c r="F37" s="393" t="e">
        <f t="shared" si="0"/>
        <v>#REF!</v>
      </c>
    </row>
    <row r="38" spans="1:6" s="460" customFormat="1" ht="20.25" customHeight="1">
      <c r="A38" s="472"/>
      <c r="B38" s="472" t="e">
        <f>'Sch-3 '!#REF!</f>
        <v>#REF!</v>
      </c>
      <c r="C38" s="472" t="e">
        <f>'Sch-3 '!#REF!</f>
        <v>#REF!</v>
      </c>
      <c r="D38" s="472" t="e">
        <f>'Sch-3 '!#REF!</f>
        <v>#REF!</v>
      </c>
      <c r="E38" s="393" t="e">
        <f>'Sch-3 '!#REF!</f>
        <v>#REF!</v>
      </c>
      <c r="F38" s="393" t="e">
        <f>IF(E38=0, "Included", IF(ISERROR(D38*E38), E38, D38*E38))</f>
        <v>#REF!</v>
      </c>
    </row>
    <row r="39" spans="1:6" s="460" customFormat="1">
      <c r="A39" s="472" t="e">
        <f>'Sch-3 '!#REF!</f>
        <v>#REF!</v>
      </c>
      <c r="B39" s="472" t="e">
        <f>'Sch-3 '!#REF!</f>
        <v>#REF!</v>
      </c>
      <c r="C39" s="472"/>
      <c r="D39" s="472"/>
      <c r="E39" s="393"/>
      <c r="F39" s="393"/>
    </row>
    <row r="40" spans="1:6" s="460" customFormat="1">
      <c r="A40" s="472"/>
      <c r="B40" s="472" t="e">
        <f>'Sch-3 '!#REF!</f>
        <v>#REF!</v>
      </c>
      <c r="C40" s="472" t="e">
        <f>'Sch-3 '!#REF!</f>
        <v>#REF!</v>
      </c>
      <c r="D40" s="472" t="e">
        <f>'Sch-3 '!#REF!</f>
        <v>#REF!</v>
      </c>
      <c r="E40" s="393" t="e">
        <f>'Sch-3 '!#REF!</f>
        <v>#REF!</v>
      </c>
      <c r="F40" s="393" t="e">
        <f t="shared" si="0"/>
        <v>#REF!</v>
      </c>
    </row>
    <row r="41" spans="1:6" s="460" customFormat="1">
      <c r="A41" s="472"/>
      <c r="B41" s="472" t="e">
        <f>'Sch-3 '!#REF!</f>
        <v>#REF!</v>
      </c>
      <c r="C41" s="472" t="e">
        <f>'Sch-3 '!#REF!</f>
        <v>#REF!</v>
      </c>
      <c r="D41" s="472" t="e">
        <f>'Sch-3 '!#REF!</f>
        <v>#REF!</v>
      </c>
      <c r="E41" s="393" t="e">
        <f>'Sch-3 '!#REF!</f>
        <v>#REF!</v>
      </c>
      <c r="F41" s="393" t="e">
        <f t="shared" si="0"/>
        <v>#REF!</v>
      </c>
    </row>
    <row r="42" spans="1:6" s="460" customFormat="1">
      <c r="A42" s="472"/>
      <c r="B42" s="472"/>
      <c r="C42" s="472"/>
      <c r="D42" s="472"/>
      <c r="E42" s="393"/>
      <c r="F42" s="393"/>
    </row>
    <row r="43" spans="1:6" s="460" customFormat="1">
      <c r="A43" s="472" t="e">
        <f>'Sch-3 '!#REF!</f>
        <v>#REF!</v>
      </c>
      <c r="B43" s="472" t="e">
        <f>'Sch-3 '!#REF!</f>
        <v>#REF!</v>
      </c>
      <c r="C43" s="472" t="e">
        <f>'Sch-3 '!#REF!</f>
        <v>#REF!</v>
      </c>
      <c r="D43" s="472" t="e">
        <f>'Sch-3 '!#REF!</f>
        <v>#REF!</v>
      </c>
      <c r="E43" s="393" t="e">
        <f>'Sch-3 '!#REF!</f>
        <v>#REF!</v>
      </c>
      <c r="F43" s="393" t="e">
        <f t="shared" si="0"/>
        <v>#REF!</v>
      </c>
    </row>
    <row r="44" spans="1:6" s="460" customFormat="1">
      <c r="A44" s="472"/>
      <c r="B44" s="472"/>
      <c r="C44" s="472"/>
      <c r="D44" s="472"/>
      <c r="E44" s="393"/>
      <c r="F44" s="393"/>
    </row>
    <row r="45" spans="1:6" s="460" customFormat="1">
      <c r="A45" s="472" t="e">
        <f>'Sch-3 '!#REF!</f>
        <v>#REF!</v>
      </c>
      <c r="B45" s="472" t="e">
        <f>'Sch-3 '!#REF!</f>
        <v>#REF!</v>
      </c>
      <c r="C45" s="472" t="e">
        <f>'Sch-3 '!#REF!</f>
        <v>#REF!</v>
      </c>
      <c r="D45" s="472" t="e">
        <f>'Sch-3 '!#REF!</f>
        <v>#REF!</v>
      </c>
      <c r="E45" s="393" t="e">
        <f>'Sch-3 '!#REF!</f>
        <v>#REF!</v>
      </c>
      <c r="F45" s="393" t="e">
        <f t="shared" si="0"/>
        <v>#REF!</v>
      </c>
    </row>
    <row r="46" spans="1:6" s="460" customFormat="1">
      <c r="A46" s="472"/>
      <c r="B46" s="472"/>
      <c r="C46" s="472"/>
      <c r="D46" s="472"/>
      <c r="E46" s="393"/>
      <c r="F46" s="393"/>
    </row>
    <row r="47" spans="1:6" s="460" customFormat="1">
      <c r="A47" s="472" t="e">
        <f>'Sch-3 '!#REF!</f>
        <v>#REF!</v>
      </c>
      <c r="B47" s="472" t="e">
        <f>'Sch-3 '!#REF!</f>
        <v>#REF!</v>
      </c>
      <c r="C47" s="472"/>
      <c r="D47" s="472"/>
      <c r="E47" s="393"/>
      <c r="F47" s="393"/>
    </row>
    <row r="48" spans="1:6" s="460" customFormat="1">
      <c r="A48" s="472"/>
      <c r="B48" s="472" t="e">
        <f>'Sch-3 '!#REF!</f>
        <v>#REF!</v>
      </c>
      <c r="C48" s="472" t="e">
        <f>'Sch-3 '!#REF!</f>
        <v>#REF!</v>
      </c>
      <c r="D48" s="472" t="e">
        <f>'Sch-3 '!#REF!</f>
        <v>#REF!</v>
      </c>
      <c r="E48" s="393" t="e">
        <f>'Sch-3 '!#REF!</f>
        <v>#REF!</v>
      </c>
      <c r="F48" s="393" t="e">
        <f t="shared" si="0"/>
        <v>#REF!</v>
      </c>
    </row>
    <row r="49" spans="1:6" s="460" customFormat="1">
      <c r="A49" s="472"/>
      <c r="B49" s="472"/>
      <c r="C49" s="472"/>
      <c r="D49" s="472"/>
      <c r="E49" s="393"/>
      <c r="F49" s="393"/>
    </row>
    <row r="50" spans="1:6" s="460" customFormat="1">
      <c r="A50" s="472" t="e">
        <f>'Sch-3 '!#REF!</f>
        <v>#REF!</v>
      </c>
      <c r="B50" s="472" t="e">
        <f>'Sch-3 '!#REF!</f>
        <v>#REF!</v>
      </c>
      <c r="C50" s="472"/>
      <c r="D50" s="472"/>
      <c r="E50" s="393"/>
      <c r="F50" s="393"/>
    </row>
    <row r="51" spans="1:6" s="460" customFormat="1">
      <c r="A51" s="472"/>
      <c r="B51" s="472" t="e">
        <f>'Sch-3 '!#REF!</f>
        <v>#REF!</v>
      </c>
      <c r="C51" s="472" t="e">
        <f>'Sch-3 '!#REF!</f>
        <v>#REF!</v>
      </c>
      <c r="D51" s="472" t="e">
        <f>'Sch-3 '!#REF!</f>
        <v>#REF!</v>
      </c>
      <c r="E51" s="393" t="e">
        <f>'Sch-3 '!#REF!</f>
        <v>#REF!</v>
      </c>
      <c r="F51" s="393" t="e">
        <f t="shared" si="0"/>
        <v>#REF!</v>
      </c>
    </row>
    <row r="52" spans="1:6" s="460" customFormat="1">
      <c r="A52" s="472"/>
      <c r="B52" s="472" t="e">
        <f>'Sch-3 '!#REF!</f>
        <v>#REF!</v>
      </c>
      <c r="C52" s="472" t="e">
        <f>'Sch-3 '!#REF!</f>
        <v>#REF!</v>
      </c>
      <c r="D52" s="472" t="e">
        <f>'Sch-3 '!#REF!</f>
        <v>#REF!</v>
      </c>
      <c r="E52" s="393" t="e">
        <f>'Sch-3 '!#REF!</f>
        <v>#REF!</v>
      </c>
      <c r="F52" s="393" t="e">
        <f t="shared" si="0"/>
        <v>#REF!</v>
      </c>
    </row>
    <row r="53" spans="1:6" s="460" customFormat="1">
      <c r="A53" s="472"/>
      <c r="B53" s="472"/>
      <c r="C53" s="472"/>
      <c r="D53" s="472"/>
      <c r="E53" s="393"/>
      <c r="F53" s="393"/>
    </row>
    <row r="54" spans="1:6" s="460" customFormat="1">
      <c r="A54" s="472" t="e">
        <f>'Sch-3 '!#REF!</f>
        <v>#REF!</v>
      </c>
      <c r="B54" s="472" t="e">
        <f>'Sch-3 '!#REF!</f>
        <v>#REF!</v>
      </c>
      <c r="C54" s="472"/>
      <c r="D54" s="472"/>
      <c r="E54" s="393"/>
      <c r="F54" s="393"/>
    </row>
    <row r="55" spans="1:6" s="460" customFormat="1">
      <c r="A55" s="472"/>
      <c r="B55" s="472" t="e">
        <f>'Sch-3 '!#REF!</f>
        <v>#REF!</v>
      </c>
      <c r="C55" s="472" t="e">
        <f>'Sch-3 '!#REF!</f>
        <v>#REF!</v>
      </c>
      <c r="D55" s="472" t="e">
        <f>'Sch-3 '!#REF!</f>
        <v>#REF!</v>
      </c>
      <c r="E55" s="393" t="e">
        <f>'Sch-3 '!#REF!</f>
        <v>#REF!</v>
      </c>
      <c r="F55" s="393" t="e">
        <f t="shared" si="0"/>
        <v>#REF!</v>
      </c>
    </row>
    <row r="56" spans="1:6" s="460" customFormat="1">
      <c r="A56" s="472"/>
      <c r="B56" s="472" t="e">
        <f>'Sch-3 '!#REF!</f>
        <v>#REF!</v>
      </c>
      <c r="C56" s="472" t="e">
        <f>'Sch-3 '!#REF!</f>
        <v>#REF!</v>
      </c>
      <c r="D56" s="472" t="e">
        <f>'Sch-3 '!#REF!</f>
        <v>#REF!</v>
      </c>
      <c r="E56" s="393" t="e">
        <f>'Sch-3 '!#REF!</f>
        <v>#REF!</v>
      </c>
      <c r="F56" s="393" t="e">
        <f t="shared" si="0"/>
        <v>#REF!</v>
      </c>
    </row>
    <row r="57" spans="1:6" s="460" customFormat="1">
      <c r="A57" s="472"/>
      <c r="B57" s="472" t="e">
        <f>'Sch-3 '!#REF!</f>
        <v>#REF!</v>
      </c>
      <c r="C57" s="472" t="e">
        <f>'Sch-3 '!#REF!</f>
        <v>#REF!</v>
      </c>
      <c r="D57" s="472" t="e">
        <f>'Sch-3 '!#REF!</f>
        <v>#REF!</v>
      </c>
      <c r="E57" s="393" t="e">
        <f>'Sch-3 '!#REF!</f>
        <v>#REF!</v>
      </c>
      <c r="F57" s="393" t="e">
        <f t="shared" si="0"/>
        <v>#REF!</v>
      </c>
    </row>
    <row r="58" spans="1:6" s="460" customFormat="1">
      <c r="A58" s="472"/>
      <c r="B58" s="472" t="e">
        <f>'Sch-3 '!#REF!</f>
        <v>#REF!</v>
      </c>
      <c r="C58" s="472" t="e">
        <f>'Sch-3 '!#REF!</f>
        <v>#REF!</v>
      </c>
      <c r="D58" s="472" t="e">
        <f>'Sch-3 '!#REF!</f>
        <v>#REF!</v>
      </c>
      <c r="E58" s="393" t="e">
        <f>'Sch-3 '!#REF!</f>
        <v>#REF!</v>
      </c>
      <c r="F58" s="393" t="e">
        <f t="shared" si="0"/>
        <v>#REF!</v>
      </c>
    </row>
    <row r="59" spans="1:6" s="460" customFormat="1">
      <c r="A59" s="472"/>
      <c r="B59" s="472" t="e">
        <f>'Sch-3 '!#REF!</f>
        <v>#REF!</v>
      </c>
      <c r="C59" s="472" t="e">
        <f>'Sch-3 '!#REF!</f>
        <v>#REF!</v>
      </c>
      <c r="D59" s="472" t="e">
        <f>'Sch-3 '!#REF!</f>
        <v>#REF!</v>
      </c>
      <c r="E59" s="393" t="e">
        <f>'Sch-3 '!#REF!</f>
        <v>#REF!</v>
      </c>
      <c r="F59" s="393" t="e">
        <f t="shared" si="0"/>
        <v>#REF!</v>
      </c>
    </row>
    <row r="60" spans="1:6" s="460" customFormat="1">
      <c r="A60" s="472"/>
      <c r="B60" s="472" t="e">
        <f>'Sch-3 '!#REF!</f>
        <v>#REF!</v>
      </c>
      <c r="C60" s="472" t="e">
        <f>'Sch-3 '!#REF!</f>
        <v>#REF!</v>
      </c>
      <c r="D60" s="472" t="e">
        <f>'Sch-3 '!#REF!</f>
        <v>#REF!</v>
      </c>
      <c r="E60" s="393" t="e">
        <f>'Sch-3 '!#REF!</f>
        <v>#REF!</v>
      </c>
      <c r="F60" s="393" t="e">
        <f t="shared" si="0"/>
        <v>#REF!</v>
      </c>
    </row>
    <row r="61" spans="1:6" s="460" customFormat="1">
      <c r="A61" s="472"/>
      <c r="B61" s="472"/>
      <c r="C61" s="472"/>
      <c r="D61" s="472"/>
      <c r="E61" s="393"/>
      <c r="F61" s="393"/>
    </row>
    <row r="62" spans="1:6" s="460" customFormat="1">
      <c r="A62" s="472"/>
      <c r="B62" s="472"/>
      <c r="C62" s="472"/>
      <c r="D62" s="472"/>
      <c r="E62" s="393"/>
      <c r="F62" s="393"/>
    </row>
    <row r="63" spans="1:6" s="460" customFormat="1">
      <c r="A63" s="472"/>
      <c r="B63" s="472" t="e">
        <f>'Sch-3 '!#REF!</f>
        <v>#REF!</v>
      </c>
      <c r="C63" s="472"/>
      <c r="D63" s="472"/>
      <c r="E63" s="393"/>
      <c r="F63" s="393"/>
    </row>
    <row r="64" spans="1:6" s="460" customFormat="1">
      <c r="A64" s="472"/>
      <c r="B64" s="472" t="e">
        <f>'Sch-3 '!#REF!</f>
        <v>#REF!</v>
      </c>
      <c r="C64" s="472" t="e">
        <f>'Sch-3 '!#REF!</f>
        <v>#REF!</v>
      </c>
      <c r="D64" s="472" t="e">
        <f>'Sch-3 '!#REF!</f>
        <v>#REF!</v>
      </c>
      <c r="E64" s="393" t="e">
        <f>'Sch-3 '!#REF!</f>
        <v>#REF!</v>
      </c>
      <c r="F64" s="393" t="e">
        <f>IF(E64=0, "Included", IF(ISERROR(D64*E64), E64, D64*E64))</f>
        <v>#REF!</v>
      </c>
    </row>
    <row r="65" spans="1:6" s="460" customFormat="1">
      <c r="A65" s="472"/>
      <c r="B65" s="472" t="e">
        <f>'Sch-3 '!#REF!</f>
        <v>#REF!</v>
      </c>
      <c r="C65" s="472" t="e">
        <f>'Sch-3 '!#REF!</f>
        <v>#REF!</v>
      </c>
      <c r="D65" s="472" t="e">
        <f>'Sch-3 '!#REF!</f>
        <v>#REF!</v>
      </c>
      <c r="E65" s="393" t="e">
        <f>'Sch-3 '!#REF!</f>
        <v>#REF!</v>
      </c>
      <c r="F65" s="393" t="e">
        <f>IF(E65=0, "Included", IF(ISERROR(D65*E65), E65, D65*E65))</f>
        <v>#REF!</v>
      </c>
    </row>
    <row r="66" spans="1:6" s="460" customFormat="1">
      <c r="A66" s="472"/>
      <c r="B66" s="472" t="e">
        <f>'Sch-3 '!#REF!</f>
        <v>#REF!</v>
      </c>
      <c r="C66" s="472" t="e">
        <f>'Sch-3 '!#REF!</f>
        <v>#REF!</v>
      </c>
      <c r="D66" s="472" t="e">
        <f>'Sch-3 '!#REF!</f>
        <v>#REF!</v>
      </c>
      <c r="E66" s="393" t="e">
        <f>'Sch-3 '!#REF!</f>
        <v>#REF!</v>
      </c>
      <c r="F66" s="393" t="e">
        <f>IF(E66=0, "Included", IF(ISERROR(D66*E66), E66, D66*E66))</f>
        <v>#REF!</v>
      </c>
    </row>
    <row r="67" spans="1:6" s="460" customFormat="1">
      <c r="A67" s="472"/>
      <c r="B67" s="472" t="e">
        <f>'Sch-3 '!#REF!</f>
        <v>#REF!</v>
      </c>
      <c r="C67" s="472" t="e">
        <f>'Sch-3 '!#REF!</f>
        <v>#REF!</v>
      </c>
      <c r="D67" s="472" t="e">
        <f>'Sch-3 '!#REF!</f>
        <v>#REF!</v>
      </c>
      <c r="E67" s="393" t="e">
        <f>'Sch-3 '!#REF!</f>
        <v>#REF!</v>
      </c>
      <c r="F67" s="393" t="e">
        <f>IF(E67=0, "Included", IF(ISERROR(D67*E67), E67, D67*E67))</f>
        <v>#REF!</v>
      </c>
    </row>
    <row r="68" spans="1:6" s="460" customFormat="1">
      <c r="A68" s="472"/>
      <c r="B68" s="472"/>
      <c r="C68" s="472"/>
      <c r="D68" s="472"/>
      <c r="E68" s="393"/>
      <c r="F68" s="393"/>
    </row>
    <row r="69" spans="1:6" s="460" customFormat="1">
      <c r="A69" s="472" t="e">
        <f>'Sch-3 '!#REF!</f>
        <v>#REF!</v>
      </c>
      <c r="B69" s="472" t="e">
        <f>'Sch-3 '!#REF!</f>
        <v>#REF!</v>
      </c>
      <c r="C69" s="472"/>
      <c r="D69" s="472"/>
      <c r="E69" s="393"/>
      <c r="F69" s="393"/>
    </row>
    <row r="70" spans="1:6" s="460" customFormat="1">
      <c r="A70" s="472"/>
      <c r="B70" s="472" t="e">
        <f>'Sch-3 '!#REF!</f>
        <v>#REF!</v>
      </c>
      <c r="C70" s="472"/>
      <c r="D70" s="472"/>
      <c r="E70" s="393"/>
      <c r="F70" s="393"/>
    </row>
    <row r="71" spans="1:6" s="460" customFormat="1">
      <c r="A71" s="472"/>
      <c r="B71" s="472" t="e">
        <f>'Sch-3 '!#REF!</f>
        <v>#REF!</v>
      </c>
      <c r="C71" s="472" t="e">
        <f>'Sch-3 '!#REF!</f>
        <v>#REF!</v>
      </c>
      <c r="D71" s="472" t="e">
        <f>'Sch-3 '!#REF!</f>
        <v>#REF!</v>
      </c>
      <c r="E71" s="393" t="e">
        <f>'Sch-3 '!#REF!</f>
        <v>#REF!</v>
      </c>
      <c r="F71" s="393" t="e">
        <f>IF(E71=0, "Included", IF(ISERROR(D71*E71), E71, D71*E71))</f>
        <v>#REF!</v>
      </c>
    </row>
    <row r="72" spans="1:6" s="460" customFormat="1">
      <c r="A72" s="472"/>
      <c r="B72" s="472"/>
      <c r="C72" s="472"/>
      <c r="D72" s="472"/>
      <c r="E72" s="393"/>
      <c r="F72" s="393"/>
    </row>
    <row r="73" spans="1:6" s="460" customFormat="1">
      <c r="A73" s="472" t="e">
        <f>'Sch-3 '!#REF!</f>
        <v>#REF!</v>
      </c>
      <c r="B73" s="472" t="e">
        <f>'Sch-3 '!#REF!</f>
        <v>#REF!</v>
      </c>
      <c r="C73" s="472"/>
      <c r="D73" s="472"/>
      <c r="E73" s="393"/>
      <c r="F73" s="393"/>
    </row>
    <row r="74" spans="1:6" s="460" customFormat="1">
      <c r="A74" s="472" t="e">
        <f>'Sch-3 '!#REF!</f>
        <v>#REF!</v>
      </c>
      <c r="B74" s="472" t="e">
        <f>'Sch-3 '!#REF!</f>
        <v>#REF!</v>
      </c>
      <c r="C74" s="472" t="e">
        <f>'Sch-3 '!#REF!</f>
        <v>#REF!</v>
      </c>
      <c r="D74" s="472" t="e">
        <f>'Sch-3 '!#REF!</f>
        <v>#REF!</v>
      </c>
      <c r="E74" s="393" t="e">
        <f>'Sch-3 '!#REF!</f>
        <v>#REF!</v>
      </c>
      <c r="F74" s="393" t="e">
        <f>IF(E74=0, "Included", IF(ISERROR(D74*E74), E74, D74*E74))</f>
        <v>#REF!</v>
      </c>
    </row>
    <row r="75" spans="1:6" s="460" customFormat="1">
      <c r="A75" s="472" t="e">
        <f>'Sch-3 '!#REF!</f>
        <v>#REF!</v>
      </c>
      <c r="B75" s="472" t="e">
        <f>'Sch-3 '!#REF!</f>
        <v>#REF!</v>
      </c>
      <c r="C75" s="472"/>
      <c r="D75" s="472"/>
      <c r="E75" s="393"/>
      <c r="F75" s="393"/>
    </row>
    <row r="76" spans="1:6" s="460" customFormat="1">
      <c r="A76" s="472" t="e">
        <f>'Sch-3 '!#REF!</f>
        <v>#REF!</v>
      </c>
      <c r="B76" s="472" t="e">
        <f>'Sch-3 '!#REF!</f>
        <v>#REF!</v>
      </c>
      <c r="C76" s="472" t="e">
        <f>'Sch-3 '!#REF!</f>
        <v>#REF!</v>
      </c>
      <c r="D76" s="472" t="e">
        <f>'Sch-3 '!#REF!</f>
        <v>#REF!</v>
      </c>
      <c r="E76" s="393" t="e">
        <f>'Sch-3 '!#REF!</f>
        <v>#REF!</v>
      </c>
      <c r="F76" s="393" t="e">
        <f>IF(E76=0, "Included", IF(ISERROR(D76*E76), E76, D76*E76))</f>
        <v>#REF!</v>
      </c>
    </row>
    <row r="77" spans="1:6" s="460" customFormat="1">
      <c r="A77" s="472" t="e">
        <f>'Sch-3 '!#REF!</f>
        <v>#REF!</v>
      </c>
      <c r="B77" s="472" t="e">
        <f>'Sch-3 '!#REF!</f>
        <v>#REF!</v>
      </c>
      <c r="C77" s="472" t="e">
        <f>'Sch-3 '!#REF!</f>
        <v>#REF!</v>
      </c>
      <c r="D77" s="472" t="e">
        <f>'Sch-3 '!#REF!</f>
        <v>#REF!</v>
      </c>
      <c r="E77" s="393" t="e">
        <f>'Sch-3 '!#REF!</f>
        <v>#REF!</v>
      </c>
      <c r="F77" s="393" t="e">
        <f>IF(E77=0, "Included", IF(ISERROR(D77*E77), E77, D77*E77))</f>
        <v>#REF!</v>
      </c>
    </row>
    <row r="78" spans="1:6" s="460" customFormat="1">
      <c r="A78" s="472"/>
      <c r="B78" s="472"/>
      <c r="C78" s="472"/>
      <c r="D78" s="472"/>
      <c r="E78" s="393"/>
      <c r="F78" s="393"/>
    </row>
    <row r="79" spans="1:6" s="460" customFormat="1">
      <c r="A79" s="472" t="e">
        <f>'Sch-3 '!#REF!</f>
        <v>#REF!</v>
      </c>
      <c r="B79" s="472" t="e">
        <f>'Sch-3 '!#REF!</f>
        <v>#REF!</v>
      </c>
      <c r="C79" s="472"/>
      <c r="D79" s="472"/>
      <c r="E79" s="393"/>
      <c r="F79" s="393"/>
    </row>
    <row r="80" spans="1:6" s="460" customFormat="1">
      <c r="A80" s="472"/>
      <c r="B80" s="472" t="e">
        <f>'Sch-3 '!#REF!</f>
        <v>#REF!</v>
      </c>
      <c r="C80" s="472" t="e">
        <f>'Sch-3 '!#REF!</f>
        <v>#REF!</v>
      </c>
      <c r="D80" s="472" t="e">
        <f>'Sch-3 '!#REF!</f>
        <v>#REF!</v>
      </c>
      <c r="E80" s="393" t="e">
        <f>'Sch-3 '!#REF!</f>
        <v>#REF!</v>
      </c>
      <c r="F80" s="393" t="e">
        <f>IF(E80=0, "Included", IF(ISERROR(D80*E80), E80, D80*E80))</f>
        <v>#REF!</v>
      </c>
    </row>
    <row r="81" spans="1:6">
      <c r="A81" s="467"/>
      <c r="B81" s="419" t="s">
        <v>20</v>
      </c>
      <c r="C81" s="419"/>
      <c r="D81" s="419"/>
      <c r="E81" s="404"/>
      <c r="F81" s="404" t="e">
        <f>SUM(F17:F80)</f>
        <v>#REF!</v>
      </c>
    </row>
    <row r="82" spans="1:6">
      <c r="A82" s="468"/>
      <c r="B82" s="407"/>
      <c r="C82" s="407"/>
      <c r="D82" s="407"/>
      <c r="E82" s="408"/>
      <c r="F82" s="408"/>
    </row>
    <row r="83" spans="1:6">
      <c r="A83" s="469"/>
      <c r="B83" s="470"/>
      <c r="C83" s="469"/>
      <c r="D83" s="469"/>
      <c r="E83" s="469"/>
      <c r="F83" s="469"/>
    </row>
    <row r="84" spans="1:6" ht="30">
      <c r="A84" s="409" t="s">
        <v>404</v>
      </c>
      <c r="B84" s="410" t="str">
        <f>'Sch-1'!B73</f>
        <v>--</v>
      </c>
      <c r="C84" s="411"/>
      <c r="D84" s="412"/>
      <c r="E84" s="413"/>
      <c r="F84" s="413"/>
    </row>
    <row r="85" spans="1:6">
      <c r="A85" s="409" t="s">
        <v>405</v>
      </c>
      <c r="B85" s="410" t="str">
        <f>'Sch-1'!B74</f>
        <v/>
      </c>
      <c r="C85" s="413"/>
      <c r="D85" s="412" t="s">
        <v>406</v>
      </c>
      <c r="E85" s="414" t="str">
        <f>'Sch-1'!M74</f>
        <v/>
      </c>
      <c r="F85" s="413"/>
    </row>
    <row r="86" spans="1:6">
      <c r="A86" s="415"/>
      <c r="B86" s="416"/>
      <c r="C86" s="417"/>
      <c r="D86" s="412" t="s">
        <v>407</v>
      </c>
      <c r="E86" s="414" t="str">
        <f>'Sch-1'!M75</f>
        <v/>
      </c>
      <c r="F86" s="417"/>
    </row>
    <row r="87" spans="1:6">
      <c r="A87" s="409"/>
      <c r="B87" s="410"/>
      <c r="C87" s="411"/>
      <c r="D87" s="412"/>
      <c r="E87" s="413"/>
      <c r="F87" s="413"/>
    </row>
    <row r="88" spans="1:6">
      <c r="A88" s="3"/>
      <c r="B88" s="471"/>
      <c r="C88" s="3"/>
      <c r="D88" s="3"/>
      <c r="E88" s="3"/>
      <c r="F88" s="3"/>
    </row>
    <row r="100" spans="1:29" s="186" customFormat="1">
      <c r="A100" s="367"/>
      <c r="B100" s="368"/>
      <c r="C100" s="369"/>
      <c r="D100" s="370"/>
      <c r="E100" s="302"/>
      <c r="F100" s="302"/>
      <c r="AB100" s="372"/>
      <c r="AC100" s="372"/>
    </row>
    <row r="101" spans="1:29" s="186" customFormat="1">
      <c r="A101" s="367"/>
      <c r="B101" s="368"/>
      <c r="C101" s="369"/>
      <c r="D101" s="370"/>
      <c r="E101" s="302"/>
      <c r="F101" s="302"/>
      <c r="AB101" s="213"/>
      <c r="AC101" s="373"/>
    </row>
    <row r="102" spans="1:29" s="186" customFormat="1">
      <c r="A102" s="367"/>
      <c r="B102" s="368"/>
      <c r="C102" s="369"/>
      <c r="D102" s="370"/>
      <c r="E102" s="302"/>
      <c r="F102" s="302"/>
      <c r="AC102" s="233"/>
    </row>
    <row r="103" spans="1:29" s="186" customFormat="1">
      <c r="A103" s="194"/>
      <c r="B103" s="214"/>
      <c r="C103" s="194"/>
      <c r="D103" s="190"/>
      <c r="E103" s="213"/>
      <c r="F103" s="213"/>
    </row>
    <row r="104" spans="1:29">
      <c r="A104" s="194"/>
      <c r="B104" s="202"/>
      <c r="C104" s="194"/>
      <c r="D104" s="190"/>
      <c r="E104" s="213"/>
      <c r="F104" s="213"/>
    </row>
    <row r="105" spans="1:29">
      <c r="A105" s="365"/>
      <c r="B105" s="366"/>
      <c r="C105" s="365"/>
      <c r="D105" s="365"/>
      <c r="E105" s="365"/>
      <c r="F105" s="365"/>
    </row>
    <row r="106" spans="1:29">
      <c r="A106" s="365"/>
      <c r="B106" s="366"/>
      <c r="C106" s="365"/>
      <c r="D106" s="365"/>
      <c r="E106" s="365"/>
      <c r="F106" s="365"/>
    </row>
    <row r="107" spans="1:29">
      <c r="A107" s="178"/>
      <c r="B107" s="91"/>
      <c r="C107" s="181"/>
      <c r="D107" s="181"/>
      <c r="E107" s="180"/>
      <c r="F107" s="93"/>
    </row>
    <row r="108" spans="1:29">
      <c r="A108" s="365"/>
      <c r="B108" s="366"/>
      <c r="C108" s="365"/>
      <c r="D108" s="365"/>
      <c r="E108" s="365"/>
      <c r="F108" s="365"/>
    </row>
    <row r="109" spans="1:29">
      <c r="A109" s="365"/>
      <c r="B109" s="366"/>
      <c r="C109" s="365"/>
      <c r="D109" s="365"/>
      <c r="E109" s="365"/>
      <c r="F109" s="365"/>
    </row>
  </sheetData>
  <sheetProtection password="CFB5" sheet="1" objects="1" scenarios="1" formatColumns="0" formatRows="0" selectLockedCells="1"/>
  <customSheetViews>
    <customSheetView guid="{987A3FAC-920D-4C0C-8129-D8F4AFD7E477}"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1"/>
      <headerFooter alignWithMargins="0">
        <oddFooter>&amp;R&amp;"Book Antiqua,Bold"&amp;10Schedule-3/ Page &amp;P of &amp;N</oddFooter>
      </headerFooter>
    </customSheetView>
    <customSheetView guid="{CB55CDDD-15EC-4265-9148-3411BBB26D54}"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2"/>
      <headerFooter alignWithMargins="0">
        <oddFooter>&amp;R&amp;"Book Antiqua,Bold"&amp;10Schedule-3/ Page &amp;P of &amp;N</oddFooter>
      </headerFooter>
    </customSheetView>
    <customSheetView guid="{023E95C7-CD0A-46A1-945E-64751E02EBFE}"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3"/>
      <headerFooter alignWithMargins="0">
        <oddFooter>&amp;R&amp;"Book Antiqua,Bold"&amp;10Schedule-3/ Page &amp;P of &amp;N</oddFooter>
      </headerFooter>
    </customSheetView>
    <customSheetView guid="{BB6473B7-092C-417E-97E7-ED0705AE17A0}"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4"/>
      <headerFooter alignWithMargins="0">
        <oddFooter>&amp;R&amp;"Book Antiqua,Bold"&amp;10Schedule-3/ Page &amp;P of &amp;N</oddFooter>
      </headerFooter>
    </customSheetView>
    <customSheetView guid="{A41EE4DE-0D82-4A56-8210-F78316511D11}"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5"/>
      <headerFooter alignWithMargins="0">
        <oddFooter>&amp;R&amp;"Book Antiqua,Bold"&amp;10Schedule-3/ Page &amp;P of &amp;N</oddFooter>
      </headerFooter>
    </customSheetView>
    <customSheetView guid="{1E0C44A1-9358-4FBD-8C2C-4DB661DA1476}"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6"/>
      <headerFooter alignWithMargins="0">
        <oddFooter>&amp;R&amp;"Book Antiqua,Bold"&amp;10Schedule-3/ Page &amp;P of &amp;N</oddFooter>
      </headerFooter>
    </customSheetView>
    <customSheetView guid="{498493C3-769C-4143-9114-C68CD1D40B11}"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7"/>
      <headerFooter alignWithMargins="0">
        <oddFooter>&amp;R&amp;"Book Antiqua,Bold"&amp;10Schedule-3/ Page &amp;P of &amp;N</oddFooter>
      </headerFooter>
    </customSheetView>
    <customSheetView guid="{C431BC99-7569-44AB-83F6-AB73BDED3783}"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8"/>
      <headerFooter alignWithMargins="0">
        <oddFooter>&amp;R&amp;"Book Antiqua,Bold"&amp;10Schedule-3/ Page &amp;P of &amp;N</oddFooter>
      </headerFooter>
    </customSheetView>
    <customSheetView guid="{E97134B6-5E8D-4951-8DA0-73D065532361}"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9"/>
      <headerFooter alignWithMargins="0">
        <oddFooter>&amp;R&amp;"Book Antiqua,Bold"&amp;10Schedule-3/ Page &amp;P of &amp;N</oddFooter>
      </headerFooter>
    </customSheetView>
    <customSheetView guid="{D0757F9E-DF41-4B40-A5E5-F4F8FDD8D61D}"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10"/>
      <headerFooter alignWithMargins="0">
        <oddFooter>&amp;R&amp;"Book Antiqua,Bold"&amp;10Schedule-3/ Page &amp;P of &amp;N</oddFooter>
      </headerFooter>
    </customSheetView>
    <customSheetView guid="{EE46BCD1-F715-4FA9-A5FC-1B125AD601E0}"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11"/>
      <headerFooter alignWithMargins="0">
        <oddFooter>&amp;R&amp;"Book Antiqua,Bold"&amp;10Schedule-3/ Page &amp;P of &amp;N</oddFooter>
      </headerFooter>
    </customSheetView>
    <customSheetView guid="{4AA1107B-A795-4744-B566-827168772C7A}"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12"/>
      <headerFooter alignWithMargins="0">
        <oddFooter>&amp;R&amp;"Book Antiqua,Bold"&amp;10Schedule-3/ Page &amp;P of &amp;N</oddFooter>
      </headerFooter>
    </customSheetView>
    <customSheetView guid="{B23AD343-29DA-4CE0-BD10-47BF44F3782F}"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13"/>
      <headerFooter alignWithMargins="0">
        <oddFooter>&amp;R&amp;"Book Antiqua,Bold"&amp;10Schedule-3/ Page &amp;P of &amp;N</oddFooter>
      </headerFooter>
    </customSheetView>
    <customSheetView guid="{ECE9294F-C910-4036-88BC-B1F2176FB06B}"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14"/>
      <headerFooter alignWithMargins="0">
        <oddFooter>&amp;R&amp;"Book Antiqua,Bold"&amp;10Schedule-3/ Page &amp;P of &amp;N</oddFooter>
      </headerFooter>
    </customSheetView>
    <customSheetView guid="{27A45B7A-04F2-4516-B80B-5ED0825D4ED3}" scale="80" hiddenColumns="1" state="hidden" topLeftCell="A49">
      <selection activeCell="A4" sqref="A4:F4"/>
      <colBreaks count="1" manualBreakCount="1">
        <brk id="6" max="1048575" man="1"/>
      </colBreaks>
      <pageMargins left="0.51181102362204722" right="0.26" top="0.43" bottom="0.46" header="0.27" footer="0.28000000000000003"/>
      <printOptions horizontalCentered="1"/>
      <pageSetup paperSize="9" orientation="portrait" horizontalDpi="300" verticalDpi="300" r:id="rId15"/>
      <headerFooter alignWithMargins="0">
        <oddFooter>&amp;R&amp;"Book Antiqua,Bold"&amp;10Schedule-3/ Page &amp;P of &amp;N</oddFooter>
      </headerFooter>
    </customSheetView>
    <customSheetView guid="{E9F4E142-7D26-464D-BECA-4F3806DB1FE1}"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16"/>
      <headerFooter alignWithMargins="0">
        <oddFooter>&amp;R&amp;"Book Antiqua,Bold"&amp;10Schedule-3/ Page &amp;P of &amp;N</oddFooter>
      </headerFooter>
    </customSheetView>
    <customSheetView guid="{A7DBDDEF-9245-44C6-9EBF-032DB6E1C0A2}"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17"/>
      <headerFooter alignWithMargins="0">
        <oddFooter>&amp;R&amp;"Book Antiqua,Bold"&amp;10Schedule-3/ Page &amp;P of &amp;N</oddFooter>
      </headerFooter>
    </customSheetView>
    <customSheetView guid="{7487ED9F-BBED-4B2A-9631-22F1A430946B}"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18"/>
      <headerFooter alignWithMargins="0">
        <oddFooter>&amp;R&amp;"Book Antiqua,Bold"&amp;10Schedule-3/ Page &amp;P of &amp;N</oddFooter>
      </headerFooter>
    </customSheetView>
    <customSheetView guid="{B3CE7B10-A914-4559-A6DA-AED8C22AFD6D}"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19"/>
      <headerFooter alignWithMargins="0">
        <oddFooter>&amp;R&amp;"Book Antiqua,Bold"&amp;10Schedule-3/ Page &amp;P of &amp;N</oddFooter>
      </headerFooter>
    </customSheetView>
    <customSheetView guid="{D53177B2-31EC-4222-B97A-A37DCFD9E45B}"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20"/>
      <headerFooter alignWithMargins="0">
        <oddFooter>&amp;R&amp;"Book Antiqua,Bold"&amp;10Schedule-3/ Page &amp;P of &amp;N</oddFooter>
      </headerFooter>
    </customSheetView>
    <customSheetView guid="{223BC0FC-814D-40F0-9795-CE82A16FF3A5}"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21"/>
      <headerFooter alignWithMargins="0">
        <oddFooter>&amp;R&amp;"Book Antiqua,Bold"&amp;10Schedule-3/ Page &amp;P of &amp;N</oddFooter>
      </headerFooter>
    </customSheetView>
    <customSheetView guid="{B835C05C-B615-4DCB-982D-4519616B3CD8}"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22"/>
      <headerFooter alignWithMargins="0">
        <oddFooter>&amp;R&amp;"Book Antiqua,Bold"&amp;10Schedule-3/ Page &amp;P of &amp;N</oddFooter>
      </headerFooter>
    </customSheetView>
    <customSheetView guid="{A34CC49F-E309-4C23-B4F6-1E3B307C10D1}"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23"/>
      <headerFooter alignWithMargins="0">
        <oddFooter>&amp;R&amp;"Book Antiqua,Bold"&amp;10Schedule-3/ Page &amp;P of &amp;N</oddFooter>
      </headerFooter>
    </customSheetView>
    <customSheetView guid="{8909CFDD-4F29-4C72-886E-908773EE94A2}"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24"/>
      <headerFooter alignWithMargins="0">
        <oddFooter>&amp;R&amp;"Book Antiqua,Bold"&amp;10Schedule-3/ Page &amp;P of &amp;N</oddFooter>
      </headerFooter>
    </customSheetView>
    <customSheetView guid="{D5F8AD2D-F014-4A7B-9CE7-589273BD9F11}"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25"/>
      <headerFooter alignWithMargins="0">
        <oddFooter>&amp;R&amp;"Book Antiqua,Bold"&amp;10Schedule-3/ Page &amp;P of &amp;N</oddFooter>
      </headerFooter>
    </customSheetView>
  </customSheetViews>
  <mergeCells count="9">
    <mergeCell ref="B11:D11"/>
    <mergeCell ref="AB13:AC13"/>
    <mergeCell ref="AE13:AF13"/>
    <mergeCell ref="A3:F3"/>
    <mergeCell ref="A4:F4"/>
    <mergeCell ref="A7:D7"/>
    <mergeCell ref="B8:D8"/>
    <mergeCell ref="B9:D9"/>
    <mergeCell ref="B10:D10"/>
  </mergeCells>
  <phoneticPr fontId="27" type="noConversion"/>
  <conditionalFormatting sqref="E16:E80">
    <cfRule type="expression" dxfId="25" priority="1" stopIfTrue="1">
      <formula>D16&gt;0</formula>
    </cfRule>
  </conditionalFormatting>
  <printOptions horizontalCentered="1"/>
  <pageMargins left="0.51181102362204722" right="0.26" top="0.43" bottom="0.46" header="0.27" footer="0.28000000000000003"/>
  <pageSetup paperSize="9" orientation="portrait" horizontalDpi="300" verticalDpi="300" r:id="rId26"/>
  <headerFooter alignWithMargins="0">
    <oddFooter>&amp;R&amp;"Book Antiqua,Bold"&amp;10Schedule-3/ Page &amp;P of &amp;N</oddFooter>
  </headerFooter>
  <colBreaks count="1" manualBreakCount="1">
    <brk id="6" max="1048575" man="1"/>
  </colBreaks>
  <drawing r:id="rId27"/>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8">
    <tabColor indexed="11"/>
    <pageSetUpPr fitToPage="1"/>
  </sheetPr>
  <dimension ref="A1:AD29"/>
  <sheetViews>
    <sheetView view="pageBreakPreview" topLeftCell="A6" zoomScaleNormal="100" zoomScaleSheetLayoutView="100" workbookViewId="0">
      <selection activeCell="I20" sqref="I20"/>
    </sheetView>
  </sheetViews>
  <sheetFormatPr defaultColWidth="9" defaultRowHeight="15.75"/>
  <cols>
    <col min="1" max="1" width="10.25" style="884" customWidth="1"/>
    <col min="2" max="2" width="12" style="884" customWidth="1"/>
    <col min="3" max="3" width="9.875" style="884" customWidth="1"/>
    <col min="4" max="4" width="10.375" style="884" customWidth="1"/>
    <col min="5" max="5" width="10.125" style="884" customWidth="1"/>
    <col min="6" max="7" width="12.125" style="884" customWidth="1"/>
    <col min="8" max="8" width="10.625" style="884" customWidth="1"/>
    <col min="9" max="9" width="14.375" style="884" customWidth="1"/>
    <col min="10" max="10" width="11.25" style="884" customWidth="1"/>
    <col min="11" max="11" width="14.25" style="884" customWidth="1"/>
    <col min="12" max="12" width="19.25" style="884" customWidth="1"/>
    <col min="13" max="13" width="7.875" style="884" customWidth="1"/>
    <col min="14" max="14" width="10.875" style="884" customWidth="1"/>
    <col min="15" max="15" width="14.875" style="884" customWidth="1"/>
    <col min="16" max="16" width="27.625" style="884" customWidth="1"/>
    <col min="17" max="17" width="19.375" style="884" customWidth="1"/>
    <col min="18" max="18" width="15.125" style="875" hidden="1" customWidth="1"/>
    <col min="19" max="19" width="17.625" style="875" hidden="1" customWidth="1"/>
    <col min="20" max="16384" width="9" style="875"/>
  </cols>
  <sheetData>
    <row r="1" spans="1:17" ht="18" customHeight="1">
      <c r="A1" s="665" t="str">
        <f>Cover!B3</f>
        <v>Tender Enquiry No.: NR1/T/W-MISC/DOM/I00/25/07981– SRM RFX – 5002004552</v>
      </c>
      <c r="B1" s="666"/>
      <c r="C1" s="667"/>
      <c r="D1" s="667"/>
      <c r="E1" s="667"/>
      <c r="F1" s="667"/>
      <c r="G1" s="667"/>
      <c r="H1" s="667"/>
      <c r="I1" s="667"/>
      <c r="J1" s="667"/>
      <c r="K1" s="667"/>
      <c r="L1" s="667"/>
      <c r="M1" s="667"/>
      <c r="N1" s="667"/>
      <c r="O1" s="667"/>
      <c r="P1" s="874"/>
      <c r="Q1" s="668" t="s">
        <v>558</v>
      </c>
    </row>
    <row r="2" spans="1:17" ht="18" customHeight="1">
      <c r="A2" s="670"/>
      <c r="B2" s="287"/>
      <c r="C2" s="671"/>
      <c r="D2" s="671"/>
      <c r="E2" s="671"/>
      <c r="F2" s="671"/>
      <c r="G2" s="671"/>
      <c r="H2" s="671"/>
      <c r="I2" s="671"/>
      <c r="J2" s="671"/>
      <c r="K2" s="671"/>
      <c r="L2" s="671"/>
      <c r="M2" s="671"/>
      <c r="N2" s="671"/>
      <c r="O2" s="671"/>
      <c r="P2" s="284"/>
      <c r="Q2" s="284"/>
    </row>
    <row r="3" spans="1:17" ht="60.75" customHeight="1">
      <c r="A3" s="1273" t="str">
        <f>Cover!$B$2</f>
        <v xml:space="preserve">765/400/220 kV AIS Extension Package - Substation Package: SS-02 (i) 02 nos. of 400 kV line bays at 765/400/220 kV Bikaner-III PS for interconnection of 1400MW RPPD of M/s Sunbreeze Renewables Nine Pvt. Ltd. (SR9PL) (2 nos. bays). </v>
      </c>
      <c r="B3" s="1273"/>
      <c r="C3" s="1273"/>
      <c r="D3" s="1273"/>
      <c r="E3" s="1273"/>
      <c r="F3" s="1273"/>
      <c r="G3" s="1273"/>
      <c r="H3" s="1273"/>
      <c r="I3" s="1273"/>
      <c r="J3" s="1273"/>
      <c r="K3" s="1273"/>
      <c r="L3" s="1273"/>
      <c r="M3" s="1273"/>
      <c r="N3" s="1273"/>
      <c r="O3" s="1273"/>
      <c r="P3" s="1273"/>
      <c r="Q3" s="1273"/>
    </row>
    <row r="4" spans="1:17" ht="22.15" customHeight="1">
      <c r="A4" s="1274" t="s">
        <v>24</v>
      </c>
      <c r="B4" s="1274"/>
      <c r="C4" s="1274"/>
      <c r="D4" s="1274"/>
      <c r="E4" s="1274"/>
      <c r="F4" s="1274"/>
      <c r="G4" s="1274"/>
      <c r="H4" s="1274"/>
      <c r="I4" s="1274"/>
      <c r="J4" s="1274"/>
      <c r="K4" s="1274"/>
      <c r="L4" s="1274"/>
      <c r="M4" s="1274"/>
      <c r="N4" s="1274"/>
      <c r="O4" s="1274"/>
      <c r="P4" s="1274"/>
      <c r="Q4" s="1274"/>
    </row>
    <row r="5" spans="1:17" ht="18" customHeight="1">
      <c r="A5" s="679"/>
      <c r="B5" s="876"/>
      <c r="C5" s="679"/>
      <c r="D5" s="679"/>
      <c r="E5" s="679"/>
      <c r="F5" s="679"/>
      <c r="G5" s="679"/>
      <c r="H5" s="679"/>
      <c r="I5" s="679"/>
      <c r="J5" s="679"/>
      <c r="K5" s="679"/>
      <c r="L5" s="679"/>
      <c r="M5" s="679"/>
      <c r="N5" s="679"/>
      <c r="O5" s="679"/>
      <c r="P5" s="679"/>
      <c r="Q5" s="679"/>
    </row>
    <row r="6" spans="1:17" ht="18" customHeight="1">
      <c r="A6" s="676" t="str">
        <f>'Sch-1'!A6</f>
        <v>Bidder’s Name and Address (Sole Bidder) :</v>
      </c>
      <c r="B6" s="677"/>
      <c r="C6" s="677"/>
      <c r="D6" s="677"/>
      <c r="E6" s="677"/>
      <c r="F6" s="677"/>
      <c r="G6" s="677"/>
      <c r="H6" s="677"/>
      <c r="I6" s="677"/>
      <c r="J6" s="677"/>
      <c r="K6" s="677"/>
      <c r="L6" s="677"/>
      <c r="M6" s="677"/>
      <c r="N6" s="677"/>
      <c r="O6" s="677"/>
      <c r="P6" s="670" t="s">
        <v>394</v>
      </c>
      <c r="Q6" s="284"/>
    </row>
    <row r="7" spans="1:17" ht="36" customHeight="1">
      <c r="A7" s="1237" t="str">
        <f>'Sch-1'!A7</f>
        <v/>
      </c>
      <c r="B7" s="1237"/>
      <c r="C7" s="1237"/>
      <c r="D7" s="1237"/>
      <c r="E7" s="1237"/>
      <c r="F7" s="1237"/>
      <c r="G7" s="1237"/>
      <c r="H7" s="1237"/>
      <c r="I7" s="1237"/>
      <c r="J7" s="1237"/>
      <c r="K7" s="1237"/>
      <c r="L7" s="1237"/>
      <c r="M7" s="1237"/>
      <c r="N7" s="1237"/>
      <c r="O7" s="1237"/>
      <c r="P7" s="695" t="str">
        <f>'Sch-1'!M7</f>
        <v>Contracts Services, 3rd Floor</v>
      </c>
      <c r="Q7" s="284"/>
    </row>
    <row r="8" spans="1:17" ht="18" customHeight="1">
      <c r="A8" s="676" t="s">
        <v>395</v>
      </c>
      <c r="B8" s="1238" t="str">
        <f>IF('Sch-1'!C8=0, "", 'Sch-1'!C8)</f>
        <v xml:space="preserve">…….. …….. …….. …….. …….. …….. </v>
      </c>
      <c r="C8" s="1238"/>
      <c r="D8" s="1238"/>
      <c r="E8" s="1238"/>
      <c r="F8" s="1238"/>
      <c r="G8" s="1238"/>
      <c r="H8" s="1238"/>
      <c r="I8" s="1238"/>
      <c r="J8" s="1238"/>
      <c r="K8" s="1238"/>
      <c r="L8" s="1238"/>
      <c r="M8" s="1238"/>
      <c r="N8" s="1238"/>
      <c r="O8" s="1238"/>
      <c r="P8" s="695" t="str">
        <f>'Sch-1'!M8</f>
        <v>Power Grid Corporation of India Ltd.,</v>
      </c>
      <c r="Q8" s="284"/>
    </row>
    <row r="9" spans="1:17" ht="18" customHeight="1">
      <c r="A9" s="676" t="s">
        <v>397</v>
      </c>
      <c r="B9" s="1238" t="str">
        <f>IF('Sch-1'!C9=0, "", 'Sch-1'!C9)</f>
        <v xml:space="preserve">…….. …….. …….. …….. …….. …….. </v>
      </c>
      <c r="C9" s="1238"/>
      <c r="D9" s="1238"/>
      <c r="E9" s="1238"/>
      <c r="F9" s="1238"/>
      <c r="G9" s="1238"/>
      <c r="H9" s="1238"/>
      <c r="I9" s="1238"/>
      <c r="J9" s="1238"/>
      <c r="K9" s="1238"/>
      <c r="L9" s="1238"/>
      <c r="M9" s="1238"/>
      <c r="N9" s="1238"/>
      <c r="O9" s="1238"/>
      <c r="P9" s="695" t="str">
        <f>'Sch-1'!M9</f>
        <v>Rajasthan Projects Office, 4th Floor, REIL House,</v>
      </c>
      <c r="Q9" s="284"/>
    </row>
    <row r="10" spans="1:17" ht="18" customHeight="1">
      <c r="A10" s="677"/>
      <c r="B10" s="1238" t="str">
        <f>IF('Sch-1'!C10=0, "", 'Sch-1'!C10)</f>
        <v xml:space="preserve">…….. …….. …….. …….. …….. …….. </v>
      </c>
      <c r="C10" s="1238"/>
      <c r="D10" s="1238"/>
      <c r="E10" s="1238"/>
      <c r="F10" s="1238"/>
      <c r="G10" s="1238"/>
      <c r="H10" s="1238"/>
      <c r="I10" s="1238"/>
      <c r="J10" s="1238"/>
      <c r="K10" s="1238"/>
      <c r="L10" s="1238"/>
      <c r="M10" s="1238"/>
      <c r="N10" s="1238"/>
      <c r="O10" s="1238"/>
      <c r="P10" s="695" t="str">
        <f>'Sch-1'!M10</f>
        <v>Shipra Path, Mansarovar, Jaipur-302020 Rajasthan</v>
      </c>
      <c r="Q10" s="284"/>
    </row>
    <row r="11" spans="1:17" ht="18" customHeight="1">
      <c r="A11" s="677"/>
      <c r="B11" s="1238" t="str">
        <f>IF('Sch-1'!C11=0, "", 'Sch-1'!C11)</f>
        <v xml:space="preserve">…….. …….. …….. …….. …….. …….. </v>
      </c>
      <c r="C11" s="1238"/>
      <c r="D11" s="1238"/>
      <c r="E11" s="1238"/>
      <c r="F11" s="1238"/>
      <c r="G11" s="1238"/>
      <c r="H11" s="1238"/>
      <c r="I11" s="1238"/>
      <c r="J11" s="1238"/>
      <c r="K11" s="1238"/>
      <c r="L11" s="1238"/>
      <c r="M11" s="1238"/>
      <c r="N11" s="1238"/>
      <c r="O11" s="1238"/>
      <c r="P11" s="695"/>
      <c r="Q11" s="284"/>
    </row>
    <row r="12" spans="1:17" ht="18" customHeight="1">
      <c r="A12" s="677"/>
      <c r="B12" s="676"/>
      <c r="C12" s="676"/>
      <c r="D12" s="676"/>
      <c r="E12" s="676"/>
      <c r="F12" s="676"/>
      <c r="G12" s="676"/>
      <c r="H12" s="676"/>
      <c r="I12" s="676"/>
      <c r="J12" s="676"/>
      <c r="K12" s="676"/>
      <c r="L12" s="676"/>
      <c r="M12" s="676"/>
      <c r="N12" s="676"/>
      <c r="O12" s="676"/>
      <c r="P12" s="677"/>
      <c r="Q12" s="284"/>
    </row>
    <row r="13" spans="1:17" ht="26.25" customHeight="1">
      <c r="A13" s="84"/>
      <c r="B13" s="85"/>
      <c r="C13" s="84"/>
      <c r="D13" s="84"/>
      <c r="E13" s="84"/>
      <c r="F13" s="84"/>
      <c r="G13" s="84"/>
      <c r="H13" s="84"/>
      <c r="I13" s="84"/>
      <c r="J13" s="84"/>
      <c r="K13" s="84"/>
      <c r="L13" s="84"/>
      <c r="M13" s="84"/>
      <c r="N13" s="84"/>
      <c r="O13" s="84"/>
      <c r="P13" s="84"/>
      <c r="Q13" s="84"/>
    </row>
    <row r="14" spans="1:17" s="907" customFormat="1" ht="27.75" customHeight="1">
      <c r="A14" s="904" t="s">
        <v>375</v>
      </c>
      <c r="B14" s="905"/>
      <c r="C14" s="906"/>
      <c r="D14" s="906"/>
      <c r="E14" s="906"/>
      <c r="F14" s="906"/>
      <c r="G14" s="906"/>
      <c r="H14" s="906"/>
      <c r="I14" s="906"/>
      <c r="J14" s="906"/>
      <c r="K14" s="906"/>
      <c r="L14" s="906"/>
      <c r="M14" s="906"/>
      <c r="N14" s="906"/>
      <c r="O14" s="906"/>
      <c r="P14" s="906"/>
      <c r="Q14" s="906"/>
    </row>
    <row r="15" spans="1:17" ht="16.5">
      <c r="A15" s="86"/>
      <c r="B15" s="85"/>
      <c r="C15" s="84"/>
      <c r="D15" s="84"/>
      <c r="E15" s="84"/>
      <c r="F15" s="84"/>
      <c r="G15" s="84"/>
      <c r="H15" s="84"/>
      <c r="I15" s="84"/>
      <c r="J15" s="84"/>
      <c r="K15" s="84"/>
      <c r="L15" s="84"/>
      <c r="M15" s="84"/>
      <c r="N15" s="84"/>
      <c r="O15" s="84"/>
      <c r="P15" s="84"/>
      <c r="Q15" s="84"/>
    </row>
    <row r="16" spans="1:17" ht="115.5">
      <c r="A16" s="885" t="s">
        <v>359</v>
      </c>
      <c r="B16" s="886" t="s">
        <v>511</v>
      </c>
      <c r="C16" s="886" t="s">
        <v>512</v>
      </c>
      <c r="D16" s="886" t="s">
        <v>518</v>
      </c>
      <c r="E16" s="886" t="s">
        <v>519</v>
      </c>
      <c r="F16" s="886" t="s">
        <v>513</v>
      </c>
      <c r="G16" s="887" t="s">
        <v>520</v>
      </c>
      <c r="H16" s="877" t="s">
        <v>488</v>
      </c>
      <c r="I16" s="878" t="s">
        <v>529</v>
      </c>
      <c r="J16" s="878" t="s">
        <v>483</v>
      </c>
      <c r="K16" s="878" t="s">
        <v>509</v>
      </c>
      <c r="L16" s="886" t="s">
        <v>366</v>
      </c>
      <c r="M16" s="888" t="s">
        <v>351</v>
      </c>
      <c r="N16" s="888" t="s">
        <v>352</v>
      </c>
      <c r="O16" s="886" t="s">
        <v>538</v>
      </c>
      <c r="P16" s="886" t="s">
        <v>539</v>
      </c>
      <c r="Q16" s="722" t="s">
        <v>507</v>
      </c>
    </row>
    <row r="17" spans="1:30" ht="16.5">
      <c r="A17" s="640">
        <v>1</v>
      </c>
      <c r="B17" s="641">
        <v>2</v>
      </c>
      <c r="C17" s="641">
        <v>3</v>
      </c>
      <c r="D17" s="641">
        <v>4</v>
      </c>
      <c r="E17" s="641">
        <v>5</v>
      </c>
      <c r="F17" s="642">
        <v>6</v>
      </c>
      <c r="G17" s="641">
        <v>7</v>
      </c>
      <c r="H17" s="877">
        <v>8</v>
      </c>
      <c r="I17" s="878">
        <v>9</v>
      </c>
      <c r="J17" s="878">
        <v>10</v>
      </c>
      <c r="K17" s="878">
        <v>11</v>
      </c>
      <c r="L17" s="645">
        <v>12</v>
      </c>
      <c r="M17" s="645">
        <v>13</v>
      </c>
      <c r="N17" s="645">
        <v>14</v>
      </c>
      <c r="O17" s="645">
        <v>15</v>
      </c>
      <c r="P17" s="645" t="s">
        <v>521</v>
      </c>
      <c r="Q17" s="645">
        <v>17</v>
      </c>
    </row>
    <row r="18" spans="1:30" ht="31.5">
      <c r="A18" s="889"/>
      <c r="B18" s="1265"/>
      <c r="C18" s="1266"/>
      <c r="D18" s="1266"/>
      <c r="E18" s="1266"/>
      <c r="F18" s="1266"/>
      <c r="G18" s="1266"/>
      <c r="H18" s="1266"/>
      <c r="I18" s="1266"/>
      <c r="J18" s="1267"/>
      <c r="K18" s="879"/>
      <c r="L18" s="879"/>
      <c r="M18" s="879"/>
      <c r="N18" s="879"/>
      <c r="O18" s="879"/>
      <c r="P18" s="879"/>
      <c r="Q18" s="879"/>
      <c r="R18" s="660" t="s">
        <v>490</v>
      </c>
      <c r="S18" s="661" t="s">
        <v>491</v>
      </c>
    </row>
    <row r="19" spans="1:30" ht="31.5" customHeight="1">
      <c r="A19" s="1275" t="s">
        <v>548</v>
      </c>
      <c r="B19" s="1276"/>
      <c r="C19" s="1276"/>
      <c r="D19" s="1276"/>
      <c r="E19" s="1276"/>
      <c r="F19" s="1276"/>
      <c r="G19" s="1276"/>
      <c r="H19" s="1276"/>
      <c r="I19" s="1276"/>
      <c r="J19" s="1276"/>
      <c r="K19" s="1276"/>
      <c r="L19" s="1276"/>
      <c r="M19" s="1276"/>
      <c r="N19" s="1276"/>
      <c r="O19" s="1276"/>
      <c r="P19" s="1276"/>
      <c r="Q19" s="1277"/>
      <c r="R19" s="660" t="s">
        <v>490</v>
      </c>
      <c r="S19" s="661" t="s">
        <v>491</v>
      </c>
    </row>
    <row r="20" spans="1:30" s="833" customFormat="1">
      <c r="A20" s="846"/>
      <c r="B20" s="846"/>
      <c r="C20" s="846"/>
      <c r="D20" s="846"/>
      <c r="E20" s="846"/>
      <c r="F20" s="890"/>
      <c r="G20" s="846"/>
      <c r="H20" s="846"/>
      <c r="I20" s="891"/>
      <c r="J20" s="892"/>
      <c r="K20" s="893"/>
      <c r="L20" s="894"/>
      <c r="M20" s="895"/>
      <c r="N20" s="896"/>
      <c r="O20" s="897"/>
      <c r="P20" s="898" t="str">
        <f>IF(O20=0, "Included", IF(ISERROR(N20*O20), O20, N20*O20))</f>
        <v>Included</v>
      </c>
      <c r="Q20" s="899">
        <f>S20</f>
        <v>0</v>
      </c>
      <c r="R20" s="833">
        <f>IF(P20="Included",0,P20)</f>
        <v>0</v>
      </c>
      <c r="S20" s="833">
        <f>IF(K20="",(R20*J20),(R20*K20))</f>
        <v>0</v>
      </c>
      <c r="T20" s="843"/>
      <c r="U20" s="843"/>
      <c r="AD20" s="844"/>
    </row>
    <row r="21" spans="1:30" ht="19.5" customHeight="1">
      <c r="A21" s="880"/>
      <c r="B21" s="881"/>
      <c r="C21" s="881"/>
      <c r="D21" s="881"/>
      <c r="E21" s="881"/>
      <c r="F21" s="881"/>
      <c r="G21" s="881"/>
      <c r="H21" s="881"/>
      <c r="I21" s="881"/>
      <c r="J21" s="881"/>
      <c r="K21" s="881"/>
      <c r="L21" s="881"/>
      <c r="M21" s="881"/>
      <c r="N21" s="881"/>
      <c r="O21" s="881"/>
      <c r="P21" s="881"/>
      <c r="Q21" s="882"/>
    </row>
    <row r="22" spans="1:30" s="606" customFormat="1" ht="40.5" customHeight="1">
      <c r="A22" s="1270"/>
      <c r="B22" s="1271"/>
      <c r="C22" s="1271"/>
      <c r="D22" s="1271"/>
      <c r="E22" s="1271"/>
      <c r="F22" s="1271"/>
      <c r="G22" s="1271"/>
      <c r="H22" s="1271"/>
      <c r="I22" s="1272"/>
      <c r="J22" s="1278" t="s">
        <v>540</v>
      </c>
      <c r="K22" s="1279"/>
      <c r="L22" s="1279"/>
      <c r="M22" s="1279"/>
      <c r="N22" s="1279"/>
      <c r="O22" s="1280"/>
      <c r="P22" s="900">
        <f>SUM(P20:P20)</f>
        <v>0</v>
      </c>
      <c r="Q22" s="901"/>
      <c r="R22" s="603"/>
      <c r="S22" s="902">
        <f>SUM(S20:S20)</f>
        <v>0</v>
      </c>
    </row>
    <row r="23" spans="1:30" s="606" customFormat="1" ht="25.5" customHeight="1">
      <c r="A23" s="648"/>
      <c r="B23" s="847"/>
      <c r="C23" s="847"/>
      <c r="D23" s="847"/>
      <c r="E23" s="847"/>
      <c r="F23" s="847"/>
      <c r="G23" s="847"/>
      <c r="H23" s="648"/>
      <c r="I23" s="848"/>
      <c r="J23" s="1268" t="s">
        <v>507</v>
      </c>
      <c r="K23" s="1268"/>
      <c r="L23" s="1268"/>
      <c r="M23" s="1268"/>
      <c r="N23" s="1268"/>
      <c r="O23" s="1269"/>
      <c r="P23" s="900"/>
      <c r="Q23" s="903">
        <f>SUM(Q20:Q20)</f>
        <v>0</v>
      </c>
      <c r="R23" s="603"/>
      <c r="S23" s="603"/>
    </row>
    <row r="24" spans="1:30" ht="16.5">
      <c r="A24" s="86"/>
      <c r="B24" s="85"/>
      <c r="C24" s="84"/>
      <c r="D24" s="84"/>
      <c r="E24" s="84"/>
      <c r="F24" s="84"/>
      <c r="G24" s="84"/>
      <c r="H24" s="84"/>
      <c r="I24" s="84"/>
      <c r="J24" s="84"/>
      <c r="K24" s="84"/>
      <c r="L24" s="84"/>
      <c r="M24" s="84"/>
      <c r="N24" s="84"/>
      <c r="O24" s="84"/>
      <c r="P24" s="84"/>
      <c r="Q24" s="84"/>
    </row>
    <row r="25" spans="1:30" ht="21" customHeight="1">
      <c r="A25" s="89"/>
      <c r="B25" s="90"/>
      <c r="C25" s="90"/>
      <c r="D25" s="90"/>
      <c r="E25" s="90"/>
      <c r="F25" s="90"/>
      <c r="G25" s="90"/>
      <c r="H25" s="90"/>
      <c r="I25" s="90"/>
      <c r="J25" s="90"/>
      <c r="K25" s="90"/>
      <c r="L25" s="90"/>
      <c r="M25" s="90"/>
      <c r="N25" s="90"/>
      <c r="O25" s="1264"/>
      <c r="P25" s="1264"/>
      <c r="Q25" s="1264"/>
    </row>
    <row r="26" spans="1:30" ht="33.6" customHeight="1">
      <c r="A26" s="694" t="s">
        <v>404</v>
      </c>
      <c r="B26" s="855" t="str">
        <f>IF('Sch-1'!B73=0,"", 'Sch-1'!B73)</f>
        <v>--</v>
      </c>
      <c r="C26" s="883"/>
      <c r="D26" s="883"/>
      <c r="E26" s="883"/>
      <c r="F26" s="883"/>
      <c r="G26" s="883"/>
      <c r="H26" s="883"/>
      <c r="I26" s="883"/>
      <c r="J26" s="855"/>
      <c r="K26" s="883"/>
      <c r="L26" s="883"/>
      <c r="M26" s="855"/>
      <c r="N26" s="883"/>
      <c r="O26" s="1264" t="str">
        <f>"Printed Name : " &amp; IF('Sch-1'!M74=0,"",'Sch-1'!M74)</f>
        <v xml:space="preserve">Printed Name : </v>
      </c>
      <c r="P26" s="1264"/>
      <c r="Q26" s="1264"/>
    </row>
    <row r="27" spans="1:30" ht="33.6" customHeight="1">
      <c r="A27" s="694" t="s">
        <v>405</v>
      </c>
      <c r="B27" s="855" t="str">
        <f>IF('Sch-1'!B74=0,"", 'Sch-1'!B74)</f>
        <v/>
      </c>
      <c r="C27" s="284"/>
      <c r="D27" s="284"/>
      <c r="E27" s="284"/>
      <c r="F27" s="284"/>
      <c r="G27" s="284"/>
      <c r="H27" s="284"/>
      <c r="I27" s="284"/>
      <c r="J27" s="855"/>
      <c r="K27" s="284"/>
      <c r="L27" s="284"/>
      <c r="M27" s="855"/>
      <c r="N27" s="284"/>
      <c r="O27" s="1264" t="str">
        <f>"Designation   : " &amp; IF('Sch-1'!M75=0,"",'Sch-1'!M75)</f>
        <v xml:space="preserve">Designation   : </v>
      </c>
      <c r="P27" s="1264"/>
      <c r="Q27" s="1264"/>
    </row>
    <row r="28" spans="1:30" ht="33.6" customHeight="1">
      <c r="A28" s="671"/>
      <c r="B28" s="287"/>
      <c r="C28" s="284"/>
      <c r="D28" s="284"/>
      <c r="E28" s="284"/>
      <c r="F28" s="284"/>
      <c r="G28" s="284"/>
      <c r="H28" s="284"/>
      <c r="I28" s="284"/>
      <c r="J28" s="287"/>
      <c r="K28" s="284"/>
      <c r="L28" s="284"/>
      <c r="M28" s="287"/>
      <c r="N28" s="284"/>
      <c r="O28" s="1264"/>
      <c r="P28" s="1264"/>
      <c r="Q28" s="1264"/>
    </row>
    <row r="29" spans="1:30" ht="33.6" customHeight="1">
      <c r="A29" s="671"/>
      <c r="B29" s="287"/>
      <c r="C29" s="284"/>
      <c r="D29" s="284"/>
      <c r="E29" s="284"/>
      <c r="F29" s="284"/>
      <c r="G29" s="284"/>
      <c r="H29" s="284"/>
      <c r="I29" s="284"/>
      <c r="J29" s="671"/>
      <c r="K29" s="284"/>
      <c r="L29" s="671"/>
      <c r="M29" s="671"/>
      <c r="N29" s="284"/>
      <c r="O29" s="671"/>
      <c r="P29" s="699"/>
      <c r="Q29" s="769"/>
    </row>
  </sheetData>
  <sheetProtection algorithmName="SHA-512" hashValue="0N80r/SASLszsKSI54oc2AasK/sI13CnNORIZNK1aiisdAE0eBkSpV4iG+ZLnOW/NWiw4O8WcI8cwm0ZwGjC2g==" saltValue="CZxkOybo17Of1MZUF7G0sg==" spinCount="100000" sheet="1" formatColumns="0" formatRows="0" selectLockedCells="1"/>
  <customSheetViews>
    <customSheetView guid="{987A3FAC-920D-4C0C-8129-D8F4AFD7E477}" scale="70" showPageBreaks="1" fitToPage="1" printArea="1" hiddenColumns="1" view="pageBreakPreview">
      <selection activeCell="I20" sqref="I20"/>
      <pageMargins left="0.25" right="0.25" top="0.75" bottom="0.75" header="0.3" footer="0.3"/>
      <pageSetup scale="62" fitToHeight="0" orientation="landscape" r:id="rId1"/>
      <headerFooter alignWithMargins="0">
        <oddFooter>&amp;R&amp;"Book Antiqua,Bold"&amp;10Schedule-4/ Page &amp;P of &amp;N</oddFooter>
      </headerFooter>
    </customSheetView>
    <customSheetView guid="{CB55CDDD-15EC-4265-9148-3411BBB26D54}" scale="70" showPageBreaks="1" fitToPage="1" printArea="1" hiddenColumns="1" view="pageBreakPreview">
      <selection activeCell="I20" sqref="I20"/>
      <pageMargins left="0.25" right="0.25" top="0.75" bottom="0.75" header="0.3" footer="0.3"/>
      <pageSetup scale="62" fitToHeight="0" orientation="landscape" r:id="rId2"/>
      <headerFooter alignWithMargins="0">
        <oddFooter>&amp;R&amp;"Book Antiqua,Bold"&amp;10Schedule-4/ Page &amp;P of &amp;N</oddFooter>
      </headerFooter>
    </customSheetView>
    <customSheetView guid="{023E95C7-CD0A-46A1-945E-64751E02EBFE}" scale="70" showPageBreaks="1" fitToPage="1" printArea="1" hiddenColumns="1" view="pageBreakPreview" topLeftCell="A4">
      <selection activeCell="I20" sqref="I20"/>
      <pageMargins left="0.25" right="0.25" top="0.75" bottom="0.75" header="0.3" footer="0.3"/>
      <pageSetup scale="62" fitToHeight="0" orientation="landscape" r:id="rId3"/>
      <headerFooter alignWithMargins="0">
        <oddFooter>&amp;R&amp;"Book Antiqua,Bold"&amp;10Schedule-4/ Page &amp;P of &amp;N</oddFooter>
      </headerFooter>
    </customSheetView>
    <customSheetView guid="{BB6473B7-092C-417E-97E7-ED0705AE17A0}" scale="70" showPageBreaks="1" fitToPage="1" printArea="1" hiddenColumns="1" view="pageBreakPreview" topLeftCell="A4">
      <selection activeCell="I20" sqref="I20"/>
      <pageMargins left="0.25" right="0.25" top="0.75" bottom="0.75" header="0.3" footer="0.3"/>
      <pageSetup scale="61" fitToHeight="0" orientation="landscape" r:id="rId4"/>
      <headerFooter alignWithMargins="0">
        <oddFooter>&amp;R&amp;"Book Antiqua,Bold"&amp;10Schedule-4/ Page &amp;P of &amp;N</oddFooter>
      </headerFooter>
    </customSheetView>
    <customSheetView guid="{A41EE4DE-0D82-4A56-8210-F78316511D11}" scale="70" showPageBreaks="1" fitToPage="1" printArea="1" hiddenColumns="1" view="pageBreakPreview">
      <selection activeCell="I20" sqref="I20"/>
      <pageMargins left="0.25" right="0.25" top="0.75" bottom="0.75" header="0.3" footer="0.3"/>
      <pageSetup scale="62" fitToHeight="0" orientation="landscape" r:id="rId5"/>
      <headerFooter alignWithMargins="0">
        <oddFooter>&amp;R&amp;"Book Antiqua,Bold"&amp;10Schedule-4/ Page &amp;P of &amp;N</oddFooter>
      </headerFooter>
    </customSheetView>
    <customSheetView guid="{1E0C44A1-9358-4FBD-8C2C-4DB661DA1476}" scale="70" showPageBreaks="1" fitToPage="1" printArea="1" hiddenColumns="1" view="pageBreakPreview">
      <selection activeCell="I20" sqref="I20"/>
      <pageMargins left="0.25" right="0.25" top="0.75" bottom="0.75" header="0.3" footer="0.3"/>
      <pageSetup scale="61" fitToHeight="0" orientation="landscape" r:id="rId6"/>
      <headerFooter alignWithMargins="0">
        <oddFooter>&amp;R&amp;"Book Antiqua,Bold"&amp;10Schedule-4/ Page &amp;P of &amp;N</oddFooter>
      </headerFooter>
    </customSheetView>
    <customSheetView guid="{498493C3-769C-4143-9114-C68CD1D40B11}" scale="70" showPageBreaks="1" fitToPage="1" printArea="1" hiddenColumns="1" view="pageBreakPreview">
      <selection activeCell="I20" sqref="I20"/>
      <pageMargins left="0.25" right="0.25" top="0.75" bottom="0.75" header="0.3" footer="0.3"/>
      <pageSetup scale="62" fitToHeight="0" orientation="landscape" r:id="rId7"/>
      <headerFooter alignWithMargins="0">
        <oddFooter>&amp;R&amp;"Book Antiqua,Bold"&amp;10Schedule-4/ Page &amp;P of &amp;N</oddFooter>
      </headerFooter>
    </customSheetView>
    <customSheetView guid="{A34CC49F-E309-4C23-B4F6-1E3B307C10D1}" scale="85" showPageBreaks="1" fitToPage="1" printArea="1" hiddenColumns="1" view="pageBreakPreview" topLeftCell="A4">
      <selection activeCell="O20" sqref="O20"/>
      <pageMargins left="0.25" right="0.25" top="0.75" bottom="0.75" header="0.3" footer="0.3"/>
      <pageSetup scale="62" fitToHeight="0" orientation="landscape" r:id="rId8"/>
      <headerFooter alignWithMargins="0">
        <oddFooter>&amp;R&amp;"Book Antiqua,Bold"&amp;10Schedule-4/ Page &amp;P of &amp;N</oddFooter>
      </headerFooter>
    </customSheetView>
    <customSheetView guid="{8909CFDD-4F29-4C72-886E-908773EE94A2}" scale="70" showPageBreaks="1" fitToPage="1" printArea="1" hiddenColumns="1" view="pageBreakPreview">
      <selection activeCell="I20" sqref="I20"/>
      <pageMargins left="0.25" right="0.25" top="0.75" bottom="0.75" header="0.3" footer="0.3"/>
      <pageSetup scale="62" fitToHeight="0" orientation="landscape" r:id="rId9"/>
      <headerFooter alignWithMargins="0">
        <oddFooter>&amp;R&amp;"Book Antiqua,Bold"&amp;10Schedule-4/ Page &amp;P of &amp;N</oddFooter>
      </headerFooter>
    </customSheetView>
    <customSheetView guid="{D5F8AD2D-F014-4A7B-9CE7-589273BD9F11}" scale="70" showPageBreaks="1" fitToPage="1" printArea="1" hiddenColumns="1" view="pageBreakPreview">
      <selection activeCell="I20" sqref="I20"/>
      <pageMargins left="0.25" right="0.25" top="0.75" bottom="0.75" header="0.3" footer="0.3"/>
      <pageSetup scale="62" fitToHeight="0" orientation="landscape" r:id="rId10"/>
      <headerFooter alignWithMargins="0">
        <oddFooter>&amp;R&amp;"Book Antiqua,Bold"&amp;10Schedule-4/ Page &amp;P of &amp;N</oddFooter>
      </headerFooter>
    </customSheetView>
  </customSheetViews>
  <mergeCells count="16">
    <mergeCell ref="O28:Q28"/>
    <mergeCell ref="B18:J18"/>
    <mergeCell ref="J23:O23"/>
    <mergeCell ref="A22:I22"/>
    <mergeCell ref="A3:Q3"/>
    <mergeCell ref="A4:Q4"/>
    <mergeCell ref="A7:O7"/>
    <mergeCell ref="B8:O8"/>
    <mergeCell ref="B9:O9"/>
    <mergeCell ref="B10:O10"/>
    <mergeCell ref="A19:Q19"/>
    <mergeCell ref="J22:O22"/>
    <mergeCell ref="B11:O11"/>
    <mergeCell ref="O25:Q25"/>
    <mergeCell ref="O26:Q26"/>
    <mergeCell ref="O27:Q27"/>
  </mergeCells>
  <conditionalFormatting sqref="I20">
    <cfRule type="expression" dxfId="24" priority="5" stopIfTrue="1">
      <formula>H20&gt;0</formula>
    </cfRule>
  </conditionalFormatting>
  <conditionalFormatting sqref="K20">
    <cfRule type="cellIs" dxfId="23" priority="2" stopIfTrue="1" operator="equal">
      <formula>"a"</formula>
    </cfRule>
    <cfRule type="expression" dxfId="22" priority="3" stopIfTrue="1">
      <formula>H20&gt;0</formula>
    </cfRule>
    <cfRule type="expression" dxfId="21" priority="4" stopIfTrue="1">
      <formula>J20&gt;0</formula>
    </cfRule>
  </conditionalFormatting>
  <conditionalFormatting sqref="O20">
    <cfRule type="expression" dxfId="20" priority="1" stopIfTrue="1">
      <formula>N20&gt;0</formula>
    </cfRule>
  </conditionalFormatting>
  <dataValidations count="4">
    <dataValidation operator="greaterThan" allowBlank="1" showInputMessage="1" showErrorMessage="1" error="Enter only Numeric Value greater than zero or leave the cell blank !" sqref="K16:K17" xr:uid="{00000000-0002-0000-0A00-000000000000}"/>
    <dataValidation type="whole" operator="greaterThan" allowBlank="1" showInputMessage="1" showErrorMessage="1" sqref="I20" xr:uid="{00000000-0002-0000-0A00-000001000000}">
      <formula1>1</formula1>
    </dataValidation>
    <dataValidation type="list" operator="greaterThan" allowBlank="1" showInputMessage="1" showErrorMessage="1" sqref="K20" xr:uid="{00000000-0002-0000-0A00-000002000000}">
      <formula1>"0%,5%,12%,18%,28%"</formula1>
    </dataValidation>
    <dataValidation type="whole" operator="greaterThan" allowBlank="1" showInputMessage="1" showErrorMessage="1" error="Enter only Numeric Value greater than zero or leave the cell blank !" sqref="O20" xr:uid="{00000000-0002-0000-0A00-000003000000}">
      <formula1>0</formula1>
    </dataValidation>
  </dataValidations>
  <pageMargins left="0.25" right="0.25" top="0.75" bottom="0.75" header="0.3" footer="0.3"/>
  <pageSetup scale="59" fitToHeight="0" orientation="landscape" r:id="rId11"/>
  <headerFooter alignWithMargins="0">
    <oddFooter>&amp;R&amp;"Book Antiqua,Bold"&amp;10Schedule-4/ Page &amp;P of &amp;N</oddFooter>
  </headerFooter>
  <drawing r:id="rId1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6">
    <tabColor indexed="11"/>
    <pageSetUpPr fitToPage="1"/>
  </sheetPr>
  <dimension ref="A1:AD37"/>
  <sheetViews>
    <sheetView view="pageBreakPreview" topLeftCell="G13" zoomScaleNormal="100" zoomScaleSheetLayoutView="100" workbookViewId="0">
      <selection activeCell="M20" sqref="M20:N23"/>
    </sheetView>
  </sheetViews>
  <sheetFormatPr defaultColWidth="9" defaultRowHeight="13.5"/>
  <cols>
    <col min="1" max="1" width="5.875" style="95" customWidth="1"/>
    <col min="2" max="2" width="12.625" style="95" customWidth="1"/>
    <col min="3" max="3" width="8" style="95" customWidth="1"/>
    <col min="4" max="4" width="8.625" style="95" customWidth="1"/>
    <col min="5" max="5" width="8.375" style="95" customWidth="1"/>
    <col min="6" max="6" width="27.625" style="95" customWidth="1"/>
    <col min="7" max="7" width="12.375" style="95" customWidth="1"/>
    <col min="8" max="8" width="9.375" style="95" customWidth="1"/>
    <col min="9" max="9" width="15.375" style="95" customWidth="1"/>
    <col min="10" max="10" width="8.5" style="95" customWidth="1"/>
    <col min="11" max="11" width="18" style="95" customWidth="1"/>
    <col min="12" max="12" width="30" style="95" customWidth="1"/>
    <col min="13" max="13" width="9.5" style="95" customWidth="1"/>
    <col min="14" max="14" width="10.5" style="95" customWidth="1"/>
    <col min="15" max="15" width="12.5" style="95" customWidth="1"/>
    <col min="16" max="16" width="17.625" style="95" customWidth="1"/>
    <col min="17" max="17" width="17" style="95" customWidth="1"/>
    <col min="18" max="18" width="22.5" style="78" hidden="1" customWidth="1"/>
    <col min="19" max="19" width="20.875" style="78" hidden="1" customWidth="1"/>
    <col min="20" max="16384" width="9" style="79"/>
  </cols>
  <sheetData>
    <row r="1" spans="1:17" ht="18" customHeight="1">
      <c r="A1" s="73" t="str">
        <f>Cover!B3</f>
        <v>Tender Enquiry No.: NR1/T/W-MISC/DOM/I00/25/07981– SRM RFX – 5002004552</v>
      </c>
      <c r="B1" s="74"/>
      <c r="C1" s="75"/>
      <c r="D1" s="75"/>
      <c r="E1" s="75"/>
      <c r="F1" s="75"/>
      <c r="G1" s="75"/>
      <c r="H1" s="75"/>
      <c r="I1" s="75"/>
      <c r="J1" s="75"/>
      <c r="K1" s="75"/>
      <c r="L1" s="75"/>
      <c r="M1" s="75"/>
      <c r="N1" s="75"/>
      <c r="O1" s="75"/>
      <c r="P1" s="76"/>
      <c r="Q1" s="77" t="s">
        <v>551</v>
      </c>
    </row>
    <row r="2" spans="1:17" ht="18" customHeight="1">
      <c r="A2" s="59"/>
      <c r="B2" s="80"/>
      <c r="C2" s="81"/>
      <c r="D2" s="81"/>
      <c r="E2" s="81"/>
      <c r="F2" s="81"/>
      <c r="G2" s="81"/>
      <c r="H2" s="81"/>
      <c r="I2" s="81"/>
      <c r="J2" s="81"/>
      <c r="K2" s="81"/>
      <c r="L2" s="81"/>
      <c r="M2" s="81"/>
      <c r="N2" s="81"/>
      <c r="O2" s="81"/>
      <c r="P2" s="26"/>
      <c r="Q2" s="26"/>
    </row>
    <row r="3" spans="1:17" ht="61.5" customHeight="1">
      <c r="A3" s="1281" t="str">
        <f>Cover!$B$2</f>
        <v xml:space="preserve">765/400/220 kV AIS Extension Package - Substation Package: SS-02 (i) 02 nos. of 400 kV line bays at 765/400/220 kV Bikaner-III PS for interconnection of 1400MW RPPD of M/s Sunbreeze Renewables Nine Pvt. Ltd. (SR9PL) (2 nos. bays). </v>
      </c>
      <c r="B3" s="1281"/>
      <c r="C3" s="1281"/>
      <c r="D3" s="1281"/>
      <c r="E3" s="1281"/>
      <c r="F3" s="1281"/>
      <c r="G3" s="1281"/>
      <c r="H3" s="1281"/>
      <c r="I3" s="1281"/>
      <c r="J3" s="1281"/>
      <c r="K3" s="1281"/>
      <c r="L3" s="1281"/>
      <c r="M3" s="1281"/>
      <c r="N3" s="1281"/>
      <c r="O3" s="1281"/>
      <c r="P3" s="1281"/>
      <c r="Q3" s="1281"/>
    </row>
    <row r="4" spans="1:17" ht="22.15" customHeight="1">
      <c r="A4" s="1282" t="s">
        <v>24</v>
      </c>
      <c r="B4" s="1282"/>
      <c r="C4" s="1282"/>
      <c r="D4" s="1282"/>
      <c r="E4" s="1282"/>
      <c r="F4" s="1282"/>
      <c r="G4" s="1282"/>
      <c r="H4" s="1282"/>
      <c r="I4" s="1282"/>
      <c r="J4" s="1282"/>
      <c r="K4" s="1282"/>
      <c r="L4" s="1282"/>
      <c r="M4" s="1282"/>
      <c r="N4" s="1282"/>
      <c r="O4" s="1282"/>
      <c r="P4" s="1282"/>
      <c r="Q4" s="1282"/>
    </row>
    <row r="5" spans="1:17" ht="18" customHeight="1">
      <c r="A5" s="82"/>
      <c r="B5" s="83"/>
      <c r="C5" s="82"/>
      <c r="D5" s="82"/>
      <c r="E5" s="82"/>
      <c r="F5" s="82"/>
      <c r="G5" s="82"/>
      <c r="H5" s="82"/>
      <c r="I5" s="82"/>
      <c r="J5" s="82"/>
      <c r="K5" s="82"/>
      <c r="L5" s="82"/>
      <c r="M5" s="82"/>
      <c r="N5" s="82"/>
      <c r="O5" s="82"/>
      <c r="P5" s="82"/>
      <c r="Q5" s="82"/>
    </row>
    <row r="6" spans="1:17" ht="18" customHeight="1">
      <c r="A6" s="23" t="str">
        <f>'Sch-1'!A6</f>
        <v>Bidder’s Name and Address (Sole Bidder) :</v>
      </c>
      <c r="B6" s="24"/>
      <c r="C6" s="24"/>
      <c r="D6" s="24"/>
      <c r="E6" s="24"/>
      <c r="F6" s="24"/>
      <c r="G6" s="24"/>
      <c r="H6" s="24"/>
      <c r="I6" s="24"/>
      <c r="J6" s="24"/>
      <c r="K6" s="24"/>
      <c r="L6" s="24"/>
      <c r="M6" s="24"/>
      <c r="N6" s="24"/>
      <c r="O6" s="24"/>
      <c r="P6" s="55" t="s">
        <v>394</v>
      </c>
      <c r="Q6" s="26"/>
    </row>
    <row r="7" spans="1:17" ht="36" customHeight="1">
      <c r="A7" s="1245" t="str">
        <f>'Sch-1'!A7</f>
        <v/>
      </c>
      <c r="B7" s="1245"/>
      <c r="C7" s="1245"/>
      <c r="D7" s="1245"/>
      <c r="E7" s="1245"/>
      <c r="F7" s="1245"/>
      <c r="G7" s="1245"/>
      <c r="H7" s="1245"/>
      <c r="I7" s="1245"/>
      <c r="J7" s="1245"/>
      <c r="K7" s="1245"/>
      <c r="L7" s="1245"/>
      <c r="M7" s="1245"/>
      <c r="N7" s="1245"/>
      <c r="O7" s="1245"/>
      <c r="P7" s="54" t="str">
        <f>'Sch-1'!M7</f>
        <v>Contracts Services, 3rd Floor</v>
      </c>
      <c r="Q7" s="26"/>
    </row>
    <row r="8" spans="1:17" ht="18" customHeight="1">
      <c r="A8" s="23" t="s">
        <v>395</v>
      </c>
      <c r="B8" s="1246" t="str">
        <f>IF('Sch-1'!C8=0, "", 'Sch-1'!C8)</f>
        <v xml:space="preserve">…….. …….. …….. …….. …….. …….. </v>
      </c>
      <c r="C8" s="1246"/>
      <c r="D8" s="1246"/>
      <c r="E8" s="1246"/>
      <c r="F8" s="1246"/>
      <c r="G8" s="1246"/>
      <c r="H8" s="1246"/>
      <c r="I8" s="1246"/>
      <c r="J8" s="1246"/>
      <c r="K8" s="1246"/>
      <c r="L8" s="1246"/>
      <c r="M8" s="1246"/>
      <c r="N8" s="1246"/>
      <c r="O8" s="1246"/>
      <c r="P8" s="54" t="str">
        <f>'Sch-1'!M8</f>
        <v>Power Grid Corporation of India Ltd.,</v>
      </c>
      <c r="Q8" s="26"/>
    </row>
    <row r="9" spans="1:17" ht="18" customHeight="1">
      <c r="A9" s="23" t="s">
        <v>397</v>
      </c>
      <c r="B9" s="1246" t="str">
        <f>IF('Sch-1'!C9=0, "", 'Sch-1'!C9)</f>
        <v xml:space="preserve">…….. …….. …….. …….. …….. …….. </v>
      </c>
      <c r="C9" s="1246"/>
      <c r="D9" s="1246"/>
      <c r="E9" s="1246"/>
      <c r="F9" s="1246"/>
      <c r="G9" s="1246"/>
      <c r="H9" s="1246"/>
      <c r="I9" s="1246"/>
      <c r="J9" s="1246"/>
      <c r="K9" s="1246"/>
      <c r="L9" s="1246"/>
      <c r="M9" s="1246"/>
      <c r="N9" s="1246"/>
      <c r="O9" s="1246"/>
      <c r="P9" s="54" t="str">
        <f>'Sch-1'!M9</f>
        <v>Rajasthan Projects Office, 4th Floor, REIL House,</v>
      </c>
      <c r="Q9" s="26"/>
    </row>
    <row r="10" spans="1:17" ht="18" customHeight="1">
      <c r="A10" s="24"/>
      <c r="B10" s="1246" t="str">
        <f>IF('Sch-1'!C10=0, "", 'Sch-1'!C10)</f>
        <v xml:space="preserve">…….. …….. …….. …….. …….. …….. </v>
      </c>
      <c r="C10" s="1246"/>
      <c r="D10" s="1246"/>
      <c r="E10" s="1246"/>
      <c r="F10" s="1246"/>
      <c r="G10" s="1246"/>
      <c r="H10" s="1246"/>
      <c r="I10" s="1246"/>
      <c r="J10" s="1246"/>
      <c r="K10" s="1246"/>
      <c r="L10" s="1246"/>
      <c r="M10" s="1246"/>
      <c r="N10" s="1246"/>
      <c r="O10" s="1246"/>
      <c r="P10" s="54" t="str">
        <f>'Sch-1'!M10</f>
        <v>Shipra Path, Mansarovar, Jaipur-302020 Rajasthan</v>
      </c>
      <c r="Q10" s="26"/>
    </row>
    <row r="11" spans="1:17" ht="18" customHeight="1">
      <c r="A11" s="24"/>
      <c r="B11" s="1246" t="str">
        <f>IF('Sch-1'!C11=0, "", 'Sch-1'!C11)</f>
        <v xml:space="preserve">…….. …….. …….. …….. …….. …….. </v>
      </c>
      <c r="C11" s="1246"/>
      <c r="D11" s="1246"/>
      <c r="E11" s="1246"/>
      <c r="F11" s="1246"/>
      <c r="G11" s="1246"/>
      <c r="H11" s="1246"/>
      <c r="I11" s="1246"/>
      <c r="J11" s="1246"/>
      <c r="K11" s="1246"/>
      <c r="L11" s="1246"/>
      <c r="M11" s="1246"/>
      <c r="N11" s="1246"/>
      <c r="O11" s="1246"/>
      <c r="P11" s="54">
        <f>'Sch-1'!M11</f>
        <v>0</v>
      </c>
      <c r="Q11" s="26"/>
    </row>
    <row r="12" spans="1:17" ht="18" customHeight="1">
      <c r="A12" s="25"/>
      <c r="B12" s="173"/>
      <c r="C12" s="173"/>
      <c r="D12" s="173"/>
      <c r="E12" s="173"/>
      <c r="F12" s="173"/>
      <c r="G12" s="173"/>
      <c r="H12" s="173"/>
      <c r="I12" s="173"/>
      <c r="J12" s="173"/>
      <c r="K12" s="173"/>
      <c r="L12" s="173"/>
      <c r="M12" s="173"/>
      <c r="N12" s="173"/>
      <c r="O12" s="173"/>
      <c r="P12" s="24"/>
      <c r="Q12" s="26"/>
    </row>
    <row r="13" spans="1:17" ht="26.25" customHeight="1">
      <c r="A13" s="84"/>
      <c r="B13" s="85"/>
      <c r="C13" s="84"/>
      <c r="D13" s="84"/>
      <c r="E13" s="84"/>
      <c r="F13" s="84"/>
      <c r="G13" s="84"/>
      <c r="H13" s="84"/>
      <c r="I13" s="84"/>
      <c r="J13" s="84"/>
      <c r="K13" s="84"/>
      <c r="L13" s="84"/>
      <c r="M13" s="84"/>
      <c r="N13" s="84"/>
      <c r="O13" s="84"/>
      <c r="P13" s="84"/>
      <c r="Q13" s="84"/>
    </row>
    <row r="14" spans="1:17" ht="27.75" customHeight="1">
      <c r="A14" s="630" t="s">
        <v>527</v>
      </c>
      <c r="B14" s="631"/>
      <c r="C14" s="632"/>
      <c r="D14" s="632"/>
      <c r="E14" s="632"/>
      <c r="F14" s="632"/>
      <c r="G14" s="632"/>
      <c r="H14" s="632"/>
      <c r="I14" s="632"/>
      <c r="J14" s="632"/>
      <c r="K14" s="632"/>
      <c r="L14" s="632"/>
      <c r="M14" s="632"/>
      <c r="N14" s="632"/>
      <c r="O14" s="632"/>
      <c r="P14" s="632"/>
      <c r="Q14" s="632"/>
    </row>
    <row r="15" spans="1:17" ht="16.5">
      <c r="A15" s="86"/>
      <c r="B15" s="85"/>
      <c r="C15" s="84"/>
      <c r="D15" s="84"/>
      <c r="E15" s="84"/>
      <c r="F15" s="84"/>
      <c r="G15" s="84"/>
      <c r="H15" s="84"/>
      <c r="I15" s="84"/>
      <c r="J15" s="84"/>
      <c r="K15" s="84"/>
      <c r="L15" s="84"/>
      <c r="M15" s="84"/>
      <c r="N15" s="84"/>
      <c r="O15" s="84"/>
      <c r="P15" s="84"/>
      <c r="Q15" s="84"/>
    </row>
    <row r="16" spans="1:17" ht="90">
      <c r="A16" s="635" t="s">
        <v>359</v>
      </c>
      <c r="B16" s="633" t="s">
        <v>511</v>
      </c>
      <c r="C16" s="633" t="s">
        <v>512</v>
      </c>
      <c r="D16" s="633" t="s">
        <v>518</v>
      </c>
      <c r="E16" s="633" t="s">
        <v>519</v>
      </c>
      <c r="F16" s="633" t="s">
        <v>513</v>
      </c>
      <c r="G16" s="636" t="s">
        <v>520</v>
      </c>
      <c r="H16" s="637" t="s">
        <v>488</v>
      </c>
      <c r="I16" s="638" t="s">
        <v>529</v>
      </c>
      <c r="J16" s="638" t="s">
        <v>483</v>
      </c>
      <c r="K16" s="638" t="s">
        <v>509</v>
      </c>
      <c r="L16" s="633" t="s">
        <v>366</v>
      </c>
      <c r="M16" s="634" t="s">
        <v>351</v>
      </c>
      <c r="N16" s="634" t="s">
        <v>352</v>
      </c>
      <c r="O16" s="633" t="s">
        <v>531</v>
      </c>
      <c r="P16" s="633" t="s">
        <v>532</v>
      </c>
      <c r="Q16" s="639" t="s">
        <v>507</v>
      </c>
    </row>
    <row r="17" spans="1:30" ht="16.5">
      <c r="A17" s="640">
        <v>1</v>
      </c>
      <c r="B17" s="641">
        <v>2</v>
      </c>
      <c r="C17" s="641">
        <v>3</v>
      </c>
      <c r="D17" s="641">
        <v>4</v>
      </c>
      <c r="E17" s="641">
        <v>5</v>
      </c>
      <c r="F17" s="642">
        <v>6</v>
      </c>
      <c r="G17" s="641">
        <v>7</v>
      </c>
      <c r="H17" s="643">
        <v>8</v>
      </c>
      <c r="I17" s="644">
        <v>9</v>
      </c>
      <c r="J17" s="644">
        <v>10</v>
      </c>
      <c r="K17" s="644">
        <v>11</v>
      </c>
      <c r="L17" s="645">
        <v>12</v>
      </c>
      <c r="M17" s="645">
        <v>13</v>
      </c>
      <c r="N17" s="645">
        <v>14</v>
      </c>
      <c r="O17" s="645">
        <v>15</v>
      </c>
      <c r="P17" s="645" t="s">
        <v>521</v>
      </c>
      <c r="Q17" s="645">
        <v>17</v>
      </c>
    </row>
    <row r="18" spans="1:30" ht="37.5" customHeight="1">
      <c r="A18" s="587"/>
      <c r="B18" s="1284">
        <f>'Sch-4'!B18:J18</f>
        <v>0</v>
      </c>
      <c r="C18" s="1285"/>
      <c r="D18" s="1285"/>
      <c r="E18" s="1285"/>
      <c r="F18" s="1285"/>
      <c r="G18" s="1285"/>
      <c r="H18" s="1285"/>
      <c r="I18" s="1285"/>
      <c r="J18" s="1285"/>
      <c r="K18" s="1285"/>
      <c r="L18" s="1285"/>
      <c r="M18" s="1285"/>
      <c r="N18" s="1285"/>
      <c r="O18" s="1285"/>
      <c r="P18" s="1285"/>
      <c r="Q18" s="1286"/>
      <c r="R18" s="619" t="s">
        <v>543</v>
      </c>
      <c r="S18" s="618" t="s">
        <v>491</v>
      </c>
    </row>
    <row r="19" spans="1:30" ht="37.5" customHeight="1">
      <c r="A19" s="652" t="s">
        <v>549</v>
      </c>
      <c r="B19" s="1295" t="e">
        <f>'Sch-3 '!#REF!</f>
        <v>#REF!</v>
      </c>
      <c r="C19" s="1296"/>
      <c r="D19" s="1296"/>
      <c r="E19" s="1296"/>
      <c r="F19" s="1296"/>
      <c r="G19" s="1296"/>
      <c r="H19" s="1296"/>
      <c r="I19" s="653"/>
      <c r="J19" s="653"/>
      <c r="K19" s="653"/>
      <c r="L19" s="653"/>
      <c r="M19" s="653"/>
      <c r="N19" s="653"/>
      <c r="O19" s="653"/>
      <c r="P19" s="653"/>
      <c r="Q19" s="654"/>
      <c r="R19" s="619" t="s">
        <v>543</v>
      </c>
      <c r="S19" s="618" t="s">
        <v>491</v>
      </c>
    </row>
    <row r="20" spans="1:30" s="579" customFormat="1" ht="16.5">
      <c r="A20" s="626">
        <v>1</v>
      </c>
      <c r="B20" s="626"/>
      <c r="C20" s="626"/>
      <c r="D20" s="626"/>
      <c r="E20" s="626"/>
      <c r="F20" s="651"/>
      <c r="G20" s="626"/>
      <c r="H20" s="626"/>
      <c r="I20" s="607"/>
      <c r="J20" s="624"/>
      <c r="K20" s="627"/>
      <c r="L20" s="588"/>
      <c r="M20" s="596"/>
      <c r="N20" s="591"/>
      <c r="O20" s="595"/>
      <c r="P20" s="592" t="str">
        <f>IF(O20=0, "Included", IF(ISERROR(N20*O20), O20, N20*O20))</f>
        <v>Included</v>
      </c>
      <c r="Q20" s="620">
        <f>S20</f>
        <v>0</v>
      </c>
      <c r="R20" s="579">
        <f>IF(P20="Included",0,P20)</f>
        <v>0</v>
      </c>
      <c r="S20" s="579">
        <f>IF(K20="",(R20*J20),(R20*K20))</f>
        <v>0</v>
      </c>
      <c r="T20" s="580"/>
      <c r="U20" s="580"/>
      <c r="AD20" s="625"/>
    </row>
    <row r="21" spans="1:30" s="579" customFormat="1" ht="16.5">
      <c r="A21" s="626">
        <v>2</v>
      </c>
      <c r="B21" s="626"/>
      <c r="C21" s="626"/>
      <c r="D21" s="626"/>
      <c r="E21" s="626"/>
      <c r="F21" s="651"/>
      <c r="G21" s="626"/>
      <c r="H21" s="626"/>
      <c r="I21" s="607"/>
      <c r="J21" s="624"/>
      <c r="K21" s="627"/>
      <c r="L21" s="593"/>
      <c r="M21" s="594"/>
      <c r="N21" s="591"/>
      <c r="O21" s="595"/>
      <c r="P21" s="592" t="str">
        <f>IF(O21=0, "Included", IF(ISERROR(N21*O21), O21, N21*O21))</f>
        <v>Included</v>
      </c>
      <c r="Q21" s="620">
        <f>S21</f>
        <v>0</v>
      </c>
      <c r="R21" s="579">
        <f>IF(P21="Included",0,P21)</f>
        <v>0</v>
      </c>
      <c r="S21" s="579">
        <f>IF(K21="",(R21*J21),(R21*K21))</f>
        <v>0</v>
      </c>
      <c r="T21" s="580"/>
      <c r="U21" s="580"/>
      <c r="AD21" s="625"/>
    </row>
    <row r="22" spans="1:30" s="579" customFormat="1" ht="16.5">
      <c r="A22" s="626">
        <v>3</v>
      </c>
      <c r="B22" s="626"/>
      <c r="C22" s="626"/>
      <c r="D22" s="626"/>
      <c r="E22" s="626"/>
      <c r="F22" s="651"/>
      <c r="G22" s="626"/>
      <c r="H22" s="626"/>
      <c r="I22" s="607"/>
      <c r="J22" s="624"/>
      <c r="K22" s="627"/>
      <c r="L22" s="593"/>
      <c r="M22" s="594"/>
      <c r="N22" s="591"/>
      <c r="O22" s="595"/>
      <c r="P22" s="592" t="str">
        <f>IF(O22=0, "Included", IF(ISERROR(N22*O22), O22, N22*O22))</f>
        <v>Included</v>
      </c>
      <c r="Q22" s="620">
        <f>S22</f>
        <v>0</v>
      </c>
      <c r="R22" s="579">
        <f>IF(P22="Included",0,P22)</f>
        <v>0</v>
      </c>
      <c r="S22" s="579">
        <f>IF(K22="",(R22*J22),(R22*K22))</f>
        <v>0</v>
      </c>
      <c r="T22" s="580"/>
      <c r="U22" s="580"/>
      <c r="AD22" s="625"/>
    </row>
    <row r="23" spans="1:30" s="579" customFormat="1" ht="16.5">
      <c r="A23" s="626">
        <v>4</v>
      </c>
      <c r="B23" s="626"/>
      <c r="C23" s="626"/>
      <c r="D23" s="626"/>
      <c r="E23" s="626"/>
      <c r="F23" s="651"/>
      <c r="G23" s="626"/>
      <c r="H23" s="626"/>
      <c r="I23" s="607"/>
      <c r="J23" s="624"/>
      <c r="K23" s="627"/>
      <c r="L23" s="593"/>
      <c r="M23" s="594"/>
      <c r="N23" s="591"/>
      <c r="O23" s="595"/>
      <c r="P23" s="592" t="str">
        <f>IF(O23=0, "Included", IF(ISERROR(N23*O23), O23, N23*O23))</f>
        <v>Included</v>
      </c>
      <c r="Q23" s="620">
        <f>S23</f>
        <v>0</v>
      </c>
      <c r="R23" s="579">
        <f>IF(P23="Included",0,P23)</f>
        <v>0</v>
      </c>
      <c r="S23" s="579">
        <f>IF(K23="",(R23*J23),(R23*K23))</f>
        <v>0</v>
      </c>
      <c r="T23" s="580"/>
      <c r="U23" s="580"/>
      <c r="AD23" s="625"/>
    </row>
    <row r="24" spans="1:30" ht="37.5" customHeight="1">
      <c r="A24" s="652" t="s">
        <v>550</v>
      </c>
      <c r="B24" s="1295" t="e">
        <f>'Sch-3 '!#REF!</f>
        <v>#REF!</v>
      </c>
      <c r="C24" s="1296"/>
      <c r="D24" s="1296"/>
      <c r="E24" s="1296"/>
      <c r="F24" s="1296"/>
      <c r="G24" s="1296"/>
      <c r="H24" s="1296"/>
      <c r="I24" s="653"/>
      <c r="J24" s="653"/>
      <c r="K24" s="653"/>
      <c r="L24" s="653"/>
      <c r="M24" s="653"/>
      <c r="N24" s="653"/>
      <c r="O24" s="653"/>
      <c r="P24" s="653"/>
      <c r="Q24" s="654"/>
      <c r="R24" s="619" t="s">
        <v>543</v>
      </c>
      <c r="S24" s="618" t="s">
        <v>491</v>
      </c>
    </row>
    <row r="25" spans="1:30" s="579" customFormat="1" ht="16.5">
      <c r="A25" s="626">
        <v>1</v>
      </c>
      <c r="B25" s="626"/>
      <c r="C25" s="626"/>
      <c r="D25" s="626"/>
      <c r="E25" s="626"/>
      <c r="F25" s="651"/>
      <c r="G25" s="626"/>
      <c r="H25" s="626"/>
      <c r="I25" s="607"/>
      <c r="J25" s="624"/>
      <c r="K25" s="627"/>
      <c r="L25" s="593"/>
      <c r="M25" s="594"/>
      <c r="N25" s="591"/>
      <c r="O25" s="595"/>
      <c r="P25" s="592" t="str">
        <f>IF(O25=0, "Included", IF(ISERROR(N25*O25), O25, N25*O25))</f>
        <v>Included</v>
      </c>
      <c r="Q25" s="620">
        <f>S25</f>
        <v>0</v>
      </c>
      <c r="R25" s="579">
        <f>IF(P25="Included",0,P25)</f>
        <v>0</v>
      </c>
      <c r="S25" s="579">
        <f>IF(K25="",(R25*J25),(R25*K25))</f>
        <v>0</v>
      </c>
      <c r="T25" s="580"/>
      <c r="U25" s="580"/>
      <c r="AD25" s="625"/>
    </row>
    <row r="26" spans="1:30" s="579" customFormat="1" ht="16.5">
      <c r="A26" s="626">
        <v>2</v>
      </c>
      <c r="B26" s="626"/>
      <c r="C26" s="626"/>
      <c r="D26" s="626"/>
      <c r="E26" s="626"/>
      <c r="F26" s="651"/>
      <c r="G26" s="626"/>
      <c r="H26" s="626"/>
      <c r="I26" s="607"/>
      <c r="J26" s="624"/>
      <c r="K26" s="627"/>
      <c r="L26" s="593"/>
      <c r="M26" s="594"/>
      <c r="N26" s="591"/>
      <c r="O26" s="595"/>
      <c r="P26" s="592" t="str">
        <f>IF(O26=0, "Included", IF(ISERROR(N26*O26), O26, N26*O26))</f>
        <v>Included</v>
      </c>
      <c r="Q26" s="620">
        <f>S26</f>
        <v>0</v>
      </c>
      <c r="R26" s="579">
        <f>IF(P26="Included",0,P26)</f>
        <v>0</v>
      </c>
      <c r="S26" s="579">
        <f>IF(K26="",(R26*J26),(R26*K26))</f>
        <v>0</v>
      </c>
      <c r="T26" s="580"/>
      <c r="U26" s="580"/>
      <c r="AD26" s="625"/>
    </row>
    <row r="27" spans="1:30" s="579" customFormat="1" ht="16.5">
      <c r="A27" s="626">
        <v>3</v>
      </c>
      <c r="B27" s="626"/>
      <c r="C27" s="626"/>
      <c r="D27" s="626"/>
      <c r="E27" s="626"/>
      <c r="F27" s="651"/>
      <c r="G27" s="626"/>
      <c r="H27" s="626"/>
      <c r="I27" s="607"/>
      <c r="J27" s="624"/>
      <c r="K27" s="627"/>
      <c r="L27" s="593"/>
      <c r="M27" s="594"/>
      <c r="N27" s="591"/>
      <c r="O27" s="595"/>
      <c r="P27" s="592" t="str">
        <f>IF(O27=0, "Included", IF(ISERROR(N27*O27), O27, N27*O27))</f>
        <v>Included</v>
      </c>
      <c r="Q27" s="620">
        <f>S27</f>
        <v>0</v>
      </c>
      <c r="R27" s="579">
        <f>IF(P27="Included",0,P27)</f>
        <v>0</v>
      </c>
      <c r="S27" s="579">
        <f>IF(K27="",(R27*J27),(R27*K27))</f>
        <v>0</v>
      </c>
      <c r="T27" s="580"/>
      <c r="U27" s="580"/>
      <c r="AD27" s="625"/>
    </row>
    <row r="28" spans="1:30" s="579" customFormat="1" ht="16.5">
      <c r="A28" s="626">
        <v>4</v>
      </c>
      <c r="B28" s="626"/>
      <c r="C28" s="626"/>
      <c r="D28" s="626"/>
      <c r="E28" s="626"/>
      <c r="F28" s="651"/>
      <c r="G28" s="626"/>
      <c r="H28" s="626"/>
      <c r="I28" s="607"/>
      <c r="J28" s="624"/>
      <c r="K28" s="627"/>
      <c r="L28" s="593"/>
      <c r="M28" s="594"/>
      <c r="N28" s="591"/>
      <c r="O28" s="595"/>
      <c r="P28" s="592" t="str">
        <f>IF(O28=0, "Included", IF(ISERROR(N28*O28), O28, N28*O28))</f>
        <v>Included</v>
      </c>
      <c r="Q28" s="620">
        <f>S28</f>
        <v>0</v>
      </c>
      <c r="R28" s="579">
        <f>IF(P28="Included",0,P28)</f>
        <v>0</v>
      </c>
      <c r="S28" s="579">
        <f>IF(K28="",(R28*J28),(R28*K28))</f>
        <v>0</v>
      </c>
      <c r="T28" s="580"/>
      <c r="U28" s="580"/>
      <c r="AD28" s="625"/>
    </row>
    <row r="29" spans="1:30" ht="19.5" customHeight="1">
      <c r="A29" s="87"/>
      <c r="B29" s="88"/>
      <c r="C29" s="88"/>
      <c r="D29" s="88"/>
      <c r="E29" s="88"/>
      <c r="F29" s="88"/>
      <c r="G29" s="88"/>
      <c r="H29" s="88"/>
      <c r="I29" s="88"/>
      <c r="J29" s="88"/>
      <c r="K29" s="88"/>
      <c r="L29" s="88"/>
      <c r="M29" s="88"/>
      <c r="N29" s="88"/>
      <c r="O29" s="88"/>
      <c r="P29" s="88"/>
      <c r="Q29" s="88"/>
    </row>
    <row r="30" spans="1:30" s="590" customFormat="1" ht="40.5" customHeight="1">
      <c r="A30" s="1287"/>
      <c r="B30" s="1288"/>
      <c r="C30" s="1288"/>
      <c r="D30" s="1288"/>
      <c r="E30" s="1288"/>
      <c r="F30" s="1288"/>
      <c r="G30" s="1288"/>
      <c r="H30" s="1288"/>
      <c r="I30" s="1289"/>
      <c r="J30" s="1292" t="s">
        <v>541</v>
      </c>
      <c r="K30" s="1293"/>
      <c r="L30" s="1293"/>
      <c r="M30" s="1293"/>
      <c r="N30" s="1293"/>
      <c r="O30" s="1294"/>
      <c r="P30" s="621">
        <f>SUM(P20:P28)</f>
        <v>0</v>
      </c>
      <c r="Q30" s="622"/>
      <c r="R30" s="589"/>
      <c r="S30" s="650">
        <f>SUM(S20:S28)</f>
        <v>0</v>
      </c>
    </row>
    <row r="31" spans="1:30" s="590" customFormat="1" ht="25.5" customHeight="1">
      <c r="A31" s="646"/>
      <c r="B31" s="647"/>
      <c r="C31" s="647"/>
      <c r="D31" s="647"/>
      <c r="E31" s="647"/>
      <c r="F31" s="647"/>
      <c r="G31" s="647"/>
      <c r="H31" s="648"/>
      <c r="I31" s="649"/>
      <c r="J31" s="1290" t="s">
        <v>507</v>
      </c>
      <c r="K31" s="1290"/>
      <c r="L31" s="1290"/>
      <c r="M31" s="1290"/>
      <c r="N31" s="1290"/>
      <c r="O31" s="1291"/>
      <c r="P31" s="621"/>
      <c r="Q31" s="623">
        <f>SUM(Q20:Q28)</f>
        <v>0</v>
      </c>
      <c r="R31" s="589"/>
      <c r="S31" s="589"/>
    </row>
    <row r="32" spans="1:30" ht="16.5">
      <c r="A32" s="86"/>
      <c r="B32" s="85"/>
      <c r="C32" s="84"/>
      <c r="D32" s="84"/>
      <c r="E32" s="84"/>
      <c r="F32" s="84"/>
      <c r="G32" s="84"/>
      <c r="H32" s="84"/>
      <c r="I32" s="84"/>
      <c r="J32" s="84"/>
      <c r="K32" s="84"/>
      <c r="L32" s="84"/>
      <c r="M32" s="84"/>
      <c r="N32" s="84"/>
      <c r="O32" s="84"/>
      <c r="P32" s="84"/>
      <c r="Q32" s="84"/>
    </row>
    <row r="33" spans="1:17" ht="21" customHeight="1">
      <c r="A33" s="89"/>
      <c r="B33" s="90"/>
      <c r="C33" s="90"/>
      <c r="D33" s="90"/>
      <c r="E33" s="90"/>
      <c r="F33" s="90"/>
      <c r="G33" s="90"/>
      <c r="H33" s="90"/>
      <c r="I33" s="90"/>
      <c r="J33" s="90"/>
      <c r="K33" s="90"/>
      <c r="L33" s="90"/>
      <c r="M33" s="90"/>
      <c r="N33" s="90"/>
      <c r="O33" s="1283"/>
      <c r="P33" s="1283"/>
      <c r="Q33" s="1283"/>
    </row>
    <row r="34" spans="1:17" ht="33.6" customHeight="1">
      <c r="A34" s="91" t="s">
        <v>404</v>
      </c>
      <c r="B34" s="105" t="str">
        <f>IF('Sch-1'!B73=0,"", 'Sch-1'!B73)</f>
        <v>--</v>
      </c>
      <c r="C34" s="92"/>
      <c r="D34" s="92"/>
      <c r="E34" s="92"/>
      <c r="F34" s="92"/>
      <c r="G34" s="92"/>
      <c r="H34" s="92"/>
      <c r="I34" s="92"/>
      <c r="J34" s="92"/>
      <c r="K34" s="92"/>
      <c r="L34" s="92"/>
      <c r="M34" s="92"/>
      <c r="N34" s="92"/>
      <c r="O34" s="1283" t="str">
        <f>"Printed Name : " &amp; IF('Sch-1'!M74=0,"",'Sch-1'!M74)</f>
        <v xml:space="preserve">Printed Name : </v>
      </c>
      <c r="P34" s="1283"/>
      <c r="Q34" s="1283"/>
    </row>
    <row r="35" spans="1:17" ht="33.6" customHeight="1">
      <c r="A35" s="91" t="s">
        <v>405</v>
      </c>
      <c r="B35" s="105" t="str">
        <f>IF('Sch-1'!B74=0,"", 'Sch-1'!B74)</f>
        <v/>
      </c>
      <c r="C35" s="26"/>
      <c r="D35" s="26"/>
      <c r="E35" s="26"/>
      <c r="F35" s="26"/>
      <c r="G35" s="26"/>
      <c r="H35" s="26"/>
      <c r="I35" s="26"/>
      <c r="J35" s="26"/>
      <c r="K35" s="26"/>
      <c r="L35" s="26"/>
      <c r="M35" s="26"/>
      <c r="N35" s="26"/>
      <c r="O35" s="1283" t="str">
        <f>"Designation   : " &amp; IF('Sch-1'!M75=0,"",'Sch-1'!M75)</f>
        <v xml:space="preserve">Designation   : </v>
      </c>
      <c r="P35" s="1283"/>
      <c r="Q35" s="1283"/>
    </row>
    <row r="36" spans="1:17" ht="33.6" customHeight="1">
      <c r="A36" s="81"/>
      <c r="B36" s="80"/>
      <c r="C36" s="26"/>
      <c r="D36" s="26"/>
      <c r="E36" s="26"/>
      <c r="F36" s="26"/>
      <c r="G36" s="26"/>
      <c r="H36" s="26"/>
      <c r="I36" s="26"/>
      <c r="J36" s="26"/>
      <c r="K36" s="26"/>
      <c r="L36" s="26"/>
      <c r="M36" s="26"/>
      <c r="N36" s="26"/>
      <c r="O36" s="1283"/>
      <c r="P36" s="1283"/>
      <c r="Q36" s="1283"/>
    </row>
    <row r="37" spans="1:17" ht="33.6" customHeight="1">
      <c r="A37" s="81"/>
      <c r="B37" s="80"/>
      <c r="C37" s="26"/>
      <c r="D37" s="26"/>
      <c r="E37" s="26"/>
      <c r="F37" s="26"/>
      <c r="G37" s="26"/>
      <c r="H37" s="26"/>
      <c r="I37" s="26"/>
      <c r="J37" s="26"/>
      <c r="K37" s="26"/>
      <c r="L37" s="26"/>
      <c r="M37" s="26"/>
      <c r="N37" s="26"/>
      <c r="O37" s="81"/>
      <c r="P37" s="178"/>
      <c r="Q37" s="94"/>
    </row>
  </sheetData>
  <sheetProtection formatColumns="0" formatRows="0" selectLockedCells="1"/>
  <customSheetViews>
    <customSheetView guid="{987A3FAC-920D-4C0C-8129-D8F4AFD7E477}" showPageBreaks="1" fitToPage="1" printArea="1" hiddenColumns="1" state="hidden" view="pageBreakPreview" topLeftCell="G13">
      <selection activeCell="M20" sqref="M20:N23"/>
      <pageMargins left="0.25" right="0.25" top="0.75" bottom="0.75" header="0.3" footer="0.3"/>
      <pageSetup scale="58" fitToHeight="0" orientation="landscape" r:id="rId1"/>
      <headerFooter alignWithMargins="0">
        <oddFooter>&amp;R&amp;"Book Antiqua,Bold"&amp;10Schedule-4/ Page &amp;P of &amp;N</oddFooter>
      </headerFooter>
    </customSheetView>
    <customSheetView guid="{CB55CDDD-15EC-4265-9148-3411BBB26D54}" showPageBreaks="1" fitToPage="1" printArea="1" hiddenColumns="1" state="hidden" view="pageBreakPreview" topLeftCell="G13">
      <selection activeCell="M20" sqref="M20:N23"/>
      <pageMargins left="0.25" right="0.25" top="0.75" bottom="0.75" header="0.3" footer="0.3"/>
      <pageSetup scale="58" fitToHeight="0" orientation="landscape" r:id="rId2"/>
      <headerFooter alignWithMargins="0">
        <oddFooter>&amp;R&amp;"Book Antiqua,Bold"&amp;10Schedule-4/ Page &amp;P of &amp;N</oddFooter>
      </headerFooter>
    </customSheetView>
    <customSheetView guid="{023E95C7-CD0A-46A1-945E-64751E02EBFE}" showPageBreaks="1" fitToPage="1" printArea="1" hiddenColumns="1" state="hidden" view="pageBreakPreview" topLeftCell="G13">
      <selection activeCell="M20" sqref="M20:N23"/>
      <pageMargins left="0.25" right="0.25" top="0.75" bottom="0.75" header="0.3" footer="0.3"/>
      <pageSetup scale="58" fitToHeight="0" orientation="landscape" r:id="rId3"/>
      <headerFooter alignWithMargins="0">
        <oddFooter>&amp;R&amp;"Book Antiqua,Bold"&amp;10Schedule-4/ Page &amp;P of &amp;N</oddFooter>
      </headerFooter>
    </customSheetView>
    <customSheetView guid="{BB6473B7-092C-417E-97E7-ED0705AE17A0}" showPageBreaks="1" fitToPage="1" printArea="1" hiddenColumns="1" state="hidden" view="pageBreakPreview" topLeftCell="G13">
      <selection activeCell="M20" sqref="M20:N23"/>
      <pageMargins left="0.25" right="0.25" top="0.75" bottom="0.75" header="0.3" footer="0.3"/>
      <pageSetup scale="59" fitToHeight="0" orientation="landscape" r:id="rId4"/>
      <headerFooter alignWithMargins="0">
        <oddFooter>&amp;R&amp;"Book Antiqua,Bold"&amp;10Schedule-4/ Page &amp;P of &amp;N</oddFooter>
      </headerFooter>
    </customSheetView>
    <customSheetView guid="{A41EE4DE-0D82-4A56-8210-F78316511D11}" showPageBreaks="1" fitToPage="1" printArea="1" hiddenColumns="1" state="hidden" view="pageBreakPreview" topLeftCell="G13">
      <selection activeCell="M20" sqref="M20:N23"/>
      <pageMargins left="0.25" right="0.25" top="0.75" bottom="0.75" header="0.3" footer="0.3"/>
      <pageSetup scale="58" fitToHeight="0" orientation="landscape" r:id="rId5"/>
      <headerFooter alignWithMargins="0">
        <oddFooter>&amp;R&amp;"Book Antiqua,Bold"&amp;10Schedule-4/ Page &amp;P of &amp;N</oddFooter>
      </headerFooter>
    </customSheetView>
    <customSheetView guid="{1E0C44A1-9358-4FBD-8C2C-4DB661DA1476}" showPageBreaks="1" fitToPage="1" printArea="1" hiddenColumns="1" state="hidden" view="pageBreakPreview" topLeftCell="G13">
      <selection activeCell="M20" sqref="M20:N23"/>
      <pageMargins left="0.25" right="0.25" top="0.75" bottom="0.75" header="0.3" footer="0.3"/>
      <pageSetup scale="59" fitToHeight="0" orientation="landscape" r:id="rId6"/>
      <headerFooter alignWithMargins="0">
        <oddFooter>&amp;R&amp;"Book Antiqua,Bold"&amp;10Schedule-4/ Page &amp;P of &amp;N</oddFooter>
      </headerFooter>
    </customSheetView>
    <customSheetView guid="{498493C3-769C-4143-9114-C68CD1D40B11}" showPageBreaks="1" fitToPage="1" printArea="1" hiddenColumns="1" state="hidden" view="pageBreakPreview" topLeftCell="G13">
      <selection activeCell="M20" sqref="M20:N23"/>
      <pageMargins left="0.25" right="0.25" top="0.75" bottom="0.75" header="0.3" footer="0.3"/>
      <pageSetup scale="58" fitToHeight="0" orientation="landscape" r:id="rId7"/>
      <headerFooter alignWithMargins="0">
        <oddFooter>&amp;R&amp;"Book Antiqua,Bold"&amp;10Schedule-4/ Page &amp;P of &amp;N</oddFooter>
      </headerFooter>
    </customSheetView>
    <customSheetView guid="{C431BC99-7569-44AB-83F6-AB73BDED3783}" topLeftCell="A8">
      <selection activeCell="G14" sqref="G14"/>
      <pageMargins left="0.72" right="0.51" top="0.52" bottom="1" header="0.33" footer="0.5"/>
      <pageSetup scale="95" orientation="portrait" r:id="rId8"/>
      <headerFooter alignWithMargins="0">
        <oddFooter>&amp;R&amp;"Book Antiqua,Bold"&amp;10Schedule-4/ Page &amp;P of &amp;N</oddFooter>
      </headerFooter>
    </customSheetView>
    <customSheetView guid="{E97134B6-5E8D-4951-8DA0-73D065532361}">
      <selection activeCell="G14" sqref="G14"/>
      <pageMargins left="0.72" right="0.51" top="0.52" bottom="1" header="0.33" footer="0.5"/>
      <pageSetup scale="95" orientation="portrait" r:id="rId9"/>
      <headerFooter alignWithMargins="0">
        <oddFooter>&amp;R&amp;"Book Antiqua,Bold"&amp;10Schedule-4/ Page &amp;P of &amp;N</oddFooter>
      </headerFooter>
    </customSheetView>
    <customSheetView guid="{D0757F9E-DF41-4B40-A5E5-F4F8FDD8D61D}" topLeftCell="A4">
      <selection activeCell="G14" sqref="G14"/>
      <pageMargins left="0.72" right="0.51" top="0.52" bottom="1" header="0.33" footer="0.5"/>
      <pageSetup scale="95" orientation="portrait" r:id="rId10"/>
      <headerFooter alignWithMargins="0">
        <oddFooter>&amp;R&amp;"Book Antiqua,Bold"&amp;10Schedule-4/ Page &amp;P of &amp;N</oddFooter>
      </headerFooter>
    </customSheetView>
    <customSheetView guid="{EE46BCD1-F715-4FA9-A5FC-1B125AD601E0}" topLeftCell="A7">
      <selection activeCell="C24" sqref="C24"/>
      <pageMargins left="0.72" right="0.51" top="0.52" bottom="1" header="0.33" footer="0.5"/>
      <pageSetup scale="95" orientation="portrait" r:id="rId11"/>
      <headerFooter alignWithMargins="0">
        <oddFooter>&amp;R&amp;"Book Antiqua,Bold"&amp;10Schedule-4/ Page &amp;P of &amp;N</oddFooter>
      </headerFooter>
    </customSheetView>
    <customSheetView guid="{4AA1107B-A795-4744-B566-827168772C7A}" topLeftCell="A7">
      <selection activeCell="C24" sqref="C24"/>
      <pageMargins left="0.72" right="0.51" top="0.52" bottom="1" header="0.33" footer="0.5"/>
      <pageSetup scale="95" orientation="portrait" r:id="rId12"/>
      <headerFooter alignWithMargins="0">
        <oddFooter>&amp;R&amp;"Book Antiqua,Bold"&amp;10Schedule-4/ Page &amp;P of &amp;N</oddFooter>
      </headerFooter>
    </customSheetView>
    <customSheetView guid="{B23AD343-29DA-4CE0-BD10-47BF44F3782F}">
      <selection activeCell="G8" sqref="G8"/>
      <pageMargins left="0.72" right="0.51" top="0.52" bottom="1" header="0.33" footer="0.5"/>
      <pageSetup scale="95" orientation="portrait" r:id="rId13"/>
      <headerFooter alignWithMargins="0">
        <oddFooter>&amp;R&amp;"Book Antiqua,Bold"&amp;10Schedule-4/ Page &amp;P of &amp;N</oddFooter>
      </headerFooter>
    </customSheetView>
    <customSheetView guid="{ECE9294F-C910-4036-88BC-B1F2176FB06B}">
      <selection activeCell="K7" sqref="K7"/>
      <pageMargins left="0.72" right="0.51" top="0.52" bottom="1" header="0.33" footer="0.5"/>
      <pageSetup scale="95" orientation="portrait" r:id="rId14"/>
      <headerFooter alignWithMargins="0">
        <oddFooter>&amp;R&amp;"Book Antiqua,Bold"&amp;10Schedule-4/ Page &amp;P of &amp;N</oddFooter>
      </headerFooter>
    </customSheetView>
    <customSheetView guid="{4F65FF32-EC61-4022-A399-2986D7B6B8B3}" showRuler="0">
      <pageMargins left="0.72" right="0.51" top="0.52" bottom="1" header="0.33" footer="0.5"/>
      <pageSetup scale="95" orientation="portrait" r:id="rId15"/>
      <headerFooter alignWithMargins="0">
        <oddFooter>&amp;R&amp;"Book Antiqua,Bold"&amp;10Schedule-4/ Page &amp;P of &amp;N</oddFooter>
      </headerFooter>
    </customSheetView>
    <customSheetView guid="{01ACF2E1-8E61-4459-ABC1-B6C183DEED61}" showRuler="0">
      <pageMargins left="0.72" right="0.51" top="0.52" bottom="1" header="0.33" footer="0.5"/>
      <pageSetup scale="95" orientation="portrait" r:id="rId16"/>
      <headerFooter alignWithMargins="0">
        <oddFooter>&amp;R&amp;"Book Antiqua,Bold"&amp;10Schedule-4/ Page &amp;P of &amp;N</oddFooter>
      </headerFooter>
    </customSheetView>
    <customSheetView guid="{14D7F02E-BCCA-4517-ABC7-537FF4AEB67A}">
      <selection activeCell="B18" sqref="B18:E18"/>
      <pageMargins left="0.72" right="0.51" top="0.52" bottom="1" header="0.33" footer="0.5"/>
      <pageSetup scale="95" orientation="portrait" r:id="rId17"/>
      <headerFooter alignWithMargins="0">
        <oddFooter>&amp;R&amp;"Book Antiqua,Bold"&amp;10Schedule-4/ Page &amp;P of &amp;N</oddFooter>
      </headerFooter>
    </customSheetView>
    <customSheetView guid="{27A45B7A-04F2-4516-B80B-5ED0825D4ED3}">
      <selection activeCell="E20" sqref="E20"/>
      <pageMargins left="0.72" right="0.51" top="0.52" bottom="1" header="0.33" footer="0.5"/>
      <pageSetup scale="95" orientation="portrait" r:id="rId18"/>
      <headerFooter alignWithMargins="0">
        <oddFooter>&amp;R&amp;"Book Antiqua,Bold"&amp;10Schedule-4/ Page &amp;P of &amp;N</oddFooter>
      </headerFooter>
    </customSheetView>
    <customSheetView guid="{E9F4E142-7D26-464D-BECA-4F3806DB1FE1}">
      <selection activeCell="G8" sqref="G8"/>
      <pageMargins left="0.72" right="0.51" top="0.52" bottom="1" header="0.33" footer="0.5"/>
      <pageSetup scale="95" orientation="portrait" r:id="rId19"/>
      <headerFooter alignWithMargins="0">
        <oddFooter>&amp;R&amp;"Book Antiqua,Bold"&amp;10Schedule-4/ Page &amp;P of &amp;N</oddFooter>
      </headerFooter>
    </customSheetView>
    <customSheetView guid="{A7DBDDEF-9245-44C6-9EBF-032DB6E1C0A2}" topLeftCell="A10">
      <selection activeCell="D17" sqref="D17"/>
      <pageMargins left="0.72" right="0.51" top="0.52" bottom="1" header="0.33" footer="0.5"/>
      <pageSetup scale="95" orientation="portrait" r:id="rId20"/>
      <headerFooter alignWithMargins="0">
        <oddFooter>&amp;R&amp;"Book Antiqua,Bold"&amp;10Schedule-4/ Page &amp;P of &amp;N</oddFooter>
      </headerFooter>
    </customSheetView>
    <customSheetView guid="{7487ED9F-BBED-4B2A-9631-22F1A430946B}" topLeftCell="A10">
      <selection activeCell="C24" sqref="C24"/>
      <pageMargins left="0.72" right="0.51" top="0.52" bottom="1" header="0.33" footer="0.5"/>
      <pageSetup scale="95" orientation="portrait" r:id="rId21"/>
      <headerFooter alignWithMargins="0">
        <oddFooter>&amp;R&amp;"Book Antiqua,Bold"&amp;10Schedule-4/ Page &amp;P of &amp;N</oddFooter>
      </headerFooter>
    </customSheetView>
    <customSheetView guid="{B3CE7B10-A914-4559-A6DA-AED8C22AFD6D}" topLeftCell="A4">
      <selection activeCell="G14" sqref="G14"/>
      <pageMargins left="0.72" right="0.51" top="0.52" bottom="1" header="0.33" footer="0.5"/>
      <pageSetup scale="95" orientation="portrait" r:id="rId22"/>
      <headerFooter alignWithMargins="0">
        <oddFooter>&amp;R&amp;"Book Antiqua,Bold"&amp;10Schedule-4/ Page &amp;P of &amp;N</oddFooter>
      </headerFooter>
    </customSheetView>
    <customSheetView guid="{D53177B2-31EC-4222-B97A-A37DCFD9E45B}">
      <selection activeCell="G14" sqref="G14"/>
      <pageMargins left="0.72" right="0.51" top="0.52" bottom="1" header="0.33" footer="0.5"/>
      <pageSetup scale="95" orientation="portrait" r:id="rId23"/>
      <headerFooter alignWithMargins="0">
        <oddFooter>&amp;R&amp;"Book Antiqua,Bold"&amp;10Schedule-4/ Page &amp;P of &amp;N</oddFooter>
      </headerFooter>
    </customSheetView>
    <customSheetView guid="{223BC0FC-814D-40F0-9795-CE82A16FF3A5}" topLeftCell="A8">
      <selection activeCell="G14" sqref="G14"/>
      <pageMargins left="0.72" right="0.51" top="0.52" bottom="1" header="0.33" footer="0.5"/>
      <pageSetup scale="95" orientation="portrait" r:id="rId24"/>
      <headerFooter alignWithMargins="0">
        <oddFooter>&amp;R&amp;"Book Antiqua,Bold"&amp;10Schedule-4/ Page &amp;P of &amp;N</oddFooter>
      </headerFooter>
    </customSheetView>
    <customSheetView guid="{B835C05C-B615-4DCB-982D-4519616B3CD8}" topLeftCell="A24">
      <selection activeCell="H11" sqref="H11"/>
      <pageMargins left="0.72" right="0.51" top="0.52" bottom="1" header="0.33" footer="0.5"/>
      <pageSetup scale="95" orientation="portrait" r:id="rId25"/>
      <headerFooter alignWithMargins="0">
        <oddFooter>&amp;R&amp;"Book Antiqua,Bold"&amp;10Schedule-4/ Page &amp;P of &amp;N</oddFooter>
      </headerFooter>
    </customSheetView>
    <customSheetView guid="{A34CC49F-E309-4C23-B4F6-1E3B307C10D1}" showPageBreaks="1" fitToPage="1" printArea="1" hiddenColumns="1" state="hidden" view="pageBreakPreview" topLeftCell="G13">
      <selection activeCell="M20" sqref="M20:N23"/>
      <pageMargins left="0.25" right="0.25" top="0.75" bottom="0.75" header="0.3" footer="0.3"/>
      <pageSetup scale="58" fitToHeight="0" orientation="landscape" r:id="rId26"/>
      <headerFooter alignWithMargins="0">
        <oddFooter>&amp;R&amp;"Book Antiqua,Bold"&amp;10Schedule-4/ Page &amp;P of &amp;N</oddFooter>
      </headerFooter>
    </customSheetView>
    <customSheetView guid="{8909CFDD-4F29-4C72-886E-908773EE94A2}" showPageBreaks="1" fitToPage="1" printArea="1" hiddenColumns="1" state="hidden" view="pageBreakPreview" topLeftCell="G13">
      <selection activeCell="M20" sqref="M20:N23"/>
      <pageMargins left="0.25" right="0.25" top="0.75" bottom="0.75" header="0.3" footer="0.3"/>
      <pageSetup scale="58" fitToHeight="0" orientation="landscape" r:id="rId27"/>
      <headerFooter alignWithMargins="0">
        <oddFooter>&amp;R&amp;"Book Antiqua,Bold"&amp;10Schedule-4/ Page &amp;P of &amp;N</oddFooter>
      </headerFooter>
    </customSheetView>
    <customSheetView guid="{D5F8AD2D-F014-4A7B-9CE7-589273BD9F11}" showPageBreaks="1" fitToPage="1" printArea="1" hiddenColumns="1" state="hidden" view="pageBreakPreview" topLeftCell="G13">
      <selection activeCell="M20" sqref="M20:N23"/>
      <pageMargins left="0.25" right="0.25" top="0.75" bottom="0.75" header="0.3" footer="0.3"/>
      <pageSetup scale="59" fitToHeight="0" orientation="landscape" r:id="rId28"/>
      <headerFooter alignWithMargins="0">
        <oddFooter>&amp;R&amp;"Book Antiqua,Bold"&amp;10Schedule-4/ Page &amp;P of &amp;N</oddFooter>
      </headerFooter>
    </customSheetView>
  </customSheetViews>
  <mergeCells count="17">
    <mergeCell ref="B11:O11"/>
    <mergeCell ref="A7:O7"/>
    <mergeCell ref="O33:Q33"/>
    <mergeCell ref="O36:Q36"/>
    <mergeCell ref="O35:Q35"/>
    <mergeCell ref="O34:Q34"/>
    <mergeCell ref="B18:Q18"/>
    <mergeCell ref="A30:I30"/>
    <mergeCell ref="J31:O31"/>
    <mergeCell ref="J30:O30"/>
    <mergeCell ref="B19:H19"/>
    <mergeCell ref="B24:H24"/>
    <mergeCell ref="A3:Q3"/>
    <mergeCell ref="A4:Q4"/>
    <mergeCell ref="B8:O8"/>
    <mergeCell ref="B9:O9"/>
    <mergeCell ref="B10:O10"/>
  </mergeCells>
  <phoneticPr fontId="2" type="noConversion"/>
  <conditionalFormatting sqref="I20:I23">
    <cfRule type="expression" dxfId="19" priority="8" stopIfTrue="1">
      <formula>H20&gt;0</formula>
    </cfRule>
  </conditionalFormatting>
  <conditionalFormatting sqref="I25:I28">
    <cfRule type="expression" dxfId="18" priority="4" stopIfTrue="1">
      <formula>H25&gt;0</formula>
    </cfRule>
  </conditionalFormatting>
  <conditionalFormatting sqref="K20:K23">
    <cfRule type="expression" dxfId="17" priority="5" stopIfTrue="1">
      <formula>J20&gt;0</formula>
    </cfRule>
    <cfRule type="cellIs" dxfId="16" priority="6" stopIfTrue="1" operator="equal">
      <formula>"a"</formula>
    </cfRule>
    <cfRule type="expression" dxfId="15" priority="7" stopIfTrue="1">
      <formula>H20&gt;0</formula>
    </cfRule>
  </conditionalFormatting>
  <conditionalFormatting sqref="K25:K28">
    <cfRule type="expression" dxfId="14" priority="1" stopIfTrue="1">
      <formula>J25&gt;0</formula>
    </cfRule>
    <cfRule type="cellIs" dxfId="13" priority="2" stopIfTrue="1" operator="equal">
      <formula>"a"</formula>
    </cfRule>
    <cfRule type="expression" dxfId="12" priority="3" stopIfTrue="1">
      <formula>H25&gt;0</formula>
    </cfRule>
  </conditionalFormatting>
  <conditionalFormatting sqref="O20:O23">
    <cfRule type="expression" dxfId="11" priority="14" stopIfTrue="1">
      <formula>N20&gt;0</formula>
    </cfRule>
  </conditionalFormatting>
  <conditionalFormatting sqref="O25:O28">
    <cfRule type="expression" dxfId="10" priority="10" stopIfTrue="1">
      <formula>N25&gt;0</formula>
    </cfRule>
  </conditionalFormatting>
  <dataValidations count="4">
    <dataValidation operator="greaterThan" allowBlank="1" showInputMessage="1" showErrorMessage="1" error="Enter only Numeric Value greater than zero or leave the cell blank !" sqref="K16:K17" xr:uid="{00000000-0002-0000-0B00-000000000000}"/>
    <dataValidation type="whole" operator="greaterThan" allowBlank="1" showInputMessage="1" showErrorMessage="1" error="Enter only Numeric Value greater than zero or leave the cell blank !" sqref="O25:O28 O20:O23" xr:uid="{00000000-0002-0000-0B00-000001000000}">
      <formula1>0</formula1>
    </dataValidation>
    <dataValidation type="list" operator="greaterThan" allowBlank="1" showInputMessage="1" showErrorMessage="1" sqref="K20:K23 K25:K28" xr:uid="{00000000-0002-0000-0B00-000002000000}">
      <formula1>"0%,5%,12%,18%,28%"</formula1>
    </dataValidation>
    <dataValidation type="whole" operator="greaterThan" allowBlank="1" showInputMessage="1" showErrorMessage="1" sqref="I20:I23 I25:I28" xr:uid="{00000000-0002-0000-0B00-000003000000}">
      <formula1>1</formula1>
    </dataValidation>
  </dataValidations>
  <pageMargins left="0.25" right="0.25" top="0.75" bottom="0.75" header="0.3" footer="0.3"/>
  <pageSetup scale="59" fitToHeight="0" orientation="landscape" r:id="rId29"/>
  <headerFooter alignWithMargins="0">
    <oddFooter>&amp;R&amp;"Book Antiqua,Bold"&amp;10Schedule-4/ Page &amp;P of &amp;N</oddFooter>
  </headerFooter>
  <drawing r:id="rId3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7">
    <tabColor indexed="33"/>
  </sheetPr>
  <dimension ref="A1:X74"/>
  <sheetViews>
    <sheetView view="pageBreakPreview" zoomScaleNormal="100" zoomScaleSheetLayoutView="100" workbookViewId="0">
      <selection sqref="A1:XFD1048576"/>
    </sheetView>
  </sheetViews>
  <sheetFormatPr defaultColWidth="10" defaultRowHeight="16.5"/>
  <cols>
    <col min="1" max="1" width="10.375" style="33" customWidth="1"/>
    <col min="2" max="2" width="40.875" style="33" customWidth="1"/>
    <col min="3" max="3" width="17.5" style="33" customWidth="1"/>
    <col min="4" max="4" width="26.75" style="33" customWidth="1"/>
    <col min="5" max="5" width="20" style="33" customWidth="1"/>
    <col min="6" max="6" width="10" style="151" customWidth="1"/>
    <col min="7" max="7" width="29.875" style="151" customWidth="1"/>
    <col min="8" max="8" width="10" style="151" customWidth="1"/>
    <col min="9" max="9" width="12.25" style="151" hidden="1" customWidth="1"/>
    <col min="10" max="10" width="12.625" style="151" hidden="1" customWidth="1"/>
    <col min="11" max="11" width="15" style="151" hidden="1" customWidth="1"/>
    <col min="12" max="13" width="10" style="151" hidden="1" customWidth="1"/>
    <col min="14" max="14" width="18.625" style="151" hidden="1" customWidth="1"/>
    <col min="15" max="15" width="16" style="151" hidden="1" customWidth="1"/>
    <col min="16" max="16" width="10" style="151" hidden="1" customWidth="1"/>
    <col min="17" max="17" width="10" style="151" customWidth="1"/>
    <col min="18" max="18" width="10" style="30" customWidth="1"/>
    <col min="19" max="24" width="10" style="151" customWidth="1"/>
    <col min="25" max="16384" width="10" style="30"/>
  </cols>
  <sheetData>
    <row r="1" spans="1:15" ht="18" customHeight="1">
      <c r="A1" s="51" t="str">
        <f>Cover!B3</f>
        <v>Tender Enquiry No.: NR1/T/W-MISC/DOM/I00/25/07981– SRM RFX – 5002004552</v>
      </c>
      <c r="B1" s="52"/>
      <c r="C1" s="53"/>
      <c r="D1" s="53"/>
      <c r="E1" s="8" t="s">
        <v>425</v>
      </c>
    </row>
    <row r="2" spans="1:15" ht="8.1" customHeight="1">
      <c r="A2" s="4"/>
      <c r="B2" s="13"/>
      <c r="C2" s="6"/>
      <c r="D2" s="6"/>
      <c r="E2" s="1"/>
      <c r="F2" s="186"/>
    </row>
    <row r="3" spans="1:15" ht="64.5" customHeight="1">
      <c r="A3" s="1317" t="str">
        <f>Cover!$B$2</f>
        <v xml:space="preserve">765/400/220 kV AIS Extension Package - Substation Package: SS-02 (i) 02 nos. of 400 kV line bays at 765/400/220 kV Bikaner-III PS for interconnection of 1400MW RPPD of M/s Sunbreeze Renewables Nine Pvt. Ltd. (SR9PL) (2 nos. bays). </v>
      </c>
      <c r="B3" s="1317"/>
      <c r="C3" s="1317"/>
      <c r="D3" s="1317"/>
      <c r="E3" s="1317"/>
    </row>
    <row r="4" spans="1:15" ht="22.15" customHeight="1">
      <c r="A4" s="1321" t="s">
        <v>25</v>
      </c>
      <c r="B4" s="1321"/>
      <c r="C4" s="1321"/>
      <c r="D4" s="1321"/>
      <c r="E4" s="1321"/>
    </row>
    <row r="5" spans="1:15" ht="12" customHeight="1">
      <c r="A5" s="36"/>
      <c r="B5" s="31"/>
      <c r="C5" s="31"/>
      <c r="D5" s="31"/>
      <c r="E5" s="31"/>
    </row>
    <row r="6" spans="1:15" ht="18" customHeight="1">
      <c r="A6" s="23" t="str">
        <f>'Sch-1'!A6</f>
        <v>Bidder’s Name and Address (Sole Bidder) :</v>
      </c>
      <c r="D6" s="56" t="s">
        <v>394</v>
      </c>
    </row>
    <row r="7" spans="1:15" ht="18" customHeight="1">
      <c r="A7" s="172" t="str">
        <f>'Sch-1'!A7</f>
        <v/>
      </c>
      <c r="D7" s="57" t="str">
        <f>'Sch-1'!M7</f>
        <v>Contracts Services, 3rd Floor</v>
      </c>
    </row>
    <row r="8" spans="1:15" ht="18" customHeight="1">
      <c r="A8" s="34" t="s">
        <v>410</v>
      </c>
      <c r="B8" s="1320" t="str">
        <f>IF('Sch-1'!C8=0, "", 'Sch-1'!C8)</f>
        <v xml:space="preserve">…….. …….. …….. …….. …….. …….. </v>
      </c>
      <c r="C8" s="1320"/>
      <c r="D8" s="57" t="str">
        <f>'Sch-1'!M8</f>
        <v>Power Grid Corporation of India Ltd.,</v>
      </c>
    </row>
    <row r="9" spans="1:15" ht="18" customHeight="1">
      <c r="A9" s="34" t="s">
        <v>411</v>
      </c>
      <c r="B9" s="1320" t="str">
        <f>IF('Sch-1'!C9=0, "", 'Sch-1'!C9)</f>
        <v xml:space="preserve">…….. …….. …….. …….. …….. …….. </v>
      </c>
      <c r="C9" s="1320"/>
      <c r="D9" s="57" t="str">
        <f>'Sch-1'!M9</f>
        <v>Rajasthan Projects Office, 4th Floor, REIL House,</v>
      </c>
    </row>
    <row r="10" spans="1:15" ht="18" customHeight="1">
      <c r="A10" s="35"/>
      <c r="B10" s="1320" t="str">
        <f>IF('Sch-1'!C10=0, "", 'Sch-1'!C10)</f>
        <v xml:space="preserve">…….. …….. …….. …….. …….. …….. </v>
      </c>
      <c r="C10" s="1320"/>
      <c r="D10" s="57" t="str">
        <f>'Sch-1'!M10</f>
        <v>Shipra Path, Mansarovar, Jaipur-302020 Rajasthan</v>
      </c>
    </row>
    <row r="11" spans="1:15" ht="18" customHeight="1">
      <c r="A11" s="35"/>
      <c r="B11" s="1320" t="str">
        <f>IF('Sch-1'!C11=0, "", 'Sch-1'!C11)</f>
        <v xml:space="preserve">…….. …….. …….. …….. …….. …….. </v>
      </c>
      <c r="C11" s="1320"/>
      <c r="D11" s="57"/>
    </row>
    <row r="12" spans="1:15" ht="8.1" customHeight="1"/>
    <row r="13" spans="1:15" ht="22.15" customHeight="1">
      <c r="A13" s="68" t="s">
        <v>376</v>
      </c>
      <c r="B13" s="1322" t="s">
        <v>377</v>
      </c>
      <c r="C13" s="1323"/>
      <c r="D13" s="1318" t="s">
        <v>378</v>
      </c>
      <c r="E13" s="1319"/>
      <c r="I13" s="1316" t="s">
        <v>255</v>
      </c>
      <c r="J13" s="1316"/>
      <c r="K13" s="1316"/>
      <c r="M13" s="1316" t="s">
        <v>281</v>
      </c>
      <c r="N13" s="1316"/>
      <c r="O13" s="1316"/>
    </row>
    <row r="14" spans="1:15" ht="18" customHeight="1">
      <c r="A14" s="37" t="s">
        <v>379</v>
      </c>
      <c r="B14" s="1306" t="s">
        <v>492</v>
      </c>
      <c r="C14" s="1307"/>
      <c r="D14" s="1312"/>
      <c r="E14" s="1313"/>
      <c r="I14" s="263" t="s">
        <v>230</v>
      </c>
      <c r="K14" s="263" t="e">
        <f>ROUND('Sch-1'!AE3*#REF!,0)</f>
        <v>#REF!</v>
      </c>
      <c r="M14" s="263" t="s">
        <v>230</v>
      </c>
      <c r="O14" s="263" t="e">
        <f>ROUND('Sch-1'!AE5*#REF!,0)</f>
        <v>#REF!</v>
      </c>
    </row>
    <row r="15" spans="1:15" ht="89.25" customHeight="1">
      <c r="A15" s="38"/>
      <c r="B15" s="1309" t="s">
        <v>493</v>
      </c>
      <c r="C15" s="1310"/>
      <c r="D15" s="1304">
        <f>'Sch-1'!N68+'Sch-7'!N21</f>
        <v>0</v>
      </c>
      <c r="E15" s="1305"/>
      <c r="G15" s="509"/>
    </row>
    <row r="16" spans="1:15" ht="18" customHeight="1">
      <c r="A16" s="37" t="s">
        <v>380</v>
      </c>
      <c r="B16" s="1306" t="s">
        <v>494</v>
      </c>
      <c r="C16" s="1307"/>
      <c r="D16" s="1311"/>
      <c r="E16" s="1311"/>
      <c r="I16" s="263" t="s">
        <v>256</v>
      </c>
      <c r="K16" s="264">
        <f>IF(ISERROR(ROUND((#REF!+#REF!)*#REF!,0)),0, ROUND((#REF!+#REF!)*#REF!,0))</f>
        <v>0</v>
      </c>
      <c r="M16" s="263" t="s">
        <v>256</v>
      </c>
      <c r="O16" s="264">
        <f>IF(ISERROR(ROUND((#REF!+#REF!)*#REF!,0)),0, ROUND((#REF!+#REF!)*#REF!,0))</f>
        <v>0</v>
      </c>
    </row>
    <row r="17" spans="1:15" ht="72.75" customHeight="1">
      <c r="A17" s="38"/>
      <c r="B17" s="1309" t="s">
        <v>555</v>
      </c>
      <c r="C17" s="1310"/>
      <c r="D17" s="1304">
        <f>'Sch-3 '!S95+'Sch-4'!Q23+'Sch-4b'!Q31</f>
        <v>0</v>
      </c>
      <c r="E17" s="1305"/>
      <c r="G17" s="507"/>
      <c r="I17" s="265" t="e">
        <f>#REF!/'Sch-1'!AE1</f>
        <v>#REF!</v>
      </c>
      <c r="K17" s="151">
        <f>'Sch-1'!AE3</f>
        <v>0</v>
      </c>
      <c r="M17" s="265" t="e">
        <f>I17</f>
        <v>#REF!</v>
      </c>
      <c r="O17" s="151">
        <f>'Sch-1'!AE5</f>
        <v>0</v>
      </c>
    </row>
    <row r="18" spans="1:15" ht="18" customHeight="1">
      <c r="A18" s="1308"/>
      <c r="B18" s="1302" t="s">
        <v>497</v>
      </c>
      <c r="C18" s="1303"/>
      <c r="D18" s="1314">
        <f>D17+D15</f>
        <v>0</v>
      </c>
      <c r="E18" s="1315"/>
      <c r="I18" s="151" t="s">
        <v>272</v>
      </c>
      <c r="K18" s="266" t="e">
        <f>K14+K16+#REF!</f>
        <v>#REF!</v>
      </c>
      <c r="M18" s="151" t="s">
        <v>282</v>
      </c>
      <c r="O18" s="266" t="e">
        <f>O14+O16+#REF!</f>
        <v>#REF!</v>
      </c>
    </row>
    <row r="19" spans="1:15" ht="24.75" customHeight="1">
      <c r="A19" s="1308"/>
      <c r="B19" s="1300"/>
      <c r="C19" s="1301"/>
      <c r="D19" s="1298"/>
      <c r="E19" s="1299"/>
    </row>
    <row r="20" spans="1:15" ht="18" customHeight="1">
      <c r="B20" s="40"/>
      <c r="C20" s="40"/>
      <c r="D20" s="41"/>
      <c r="E20" s="41"/>
    </row>
    <row r="21" spans="1:15" ht="24" customHeight="1">
      <c r="A21" s="63"/>
      <c r="B21" s="1297"/>
      <c r="C21" s="1297"/>
      <c r="D21" s="1297"/>
      <c r="E21" s="1297"/>
    </row>
    <row r="22" spans="1:15" ht="18" customHeight="1">
      <c r="A22" s="42"/>
      <c r="B22" s="42"/>
      <c r="C22" s="42"/>
      <c r="D22" s="42"/>
      <c r="E22" s="42"/>
    </row>
    <row r="23" spans="1:15" ht="30" customHeight="1">
      <c r="A23" s="42"/>
      <c r="B23" s="42"/>
      <c r="C23" s="28"/>
      <c r="D23" s="42"/>
      <c r="E23" s="42"/>
    </row>
    <row r="24" spans="1:15" ht="30" customHeight="1">
      <c r="A24" s="27" t="s">
        <v>70</v>
      </c>
      <c r="B24" s="104" t="str">
        <f>IF('Sch-1'!B73=0,"", 'Sch-1'!B73)</f>
        <v>--</v>
      </c>
      <c r="C24" s="28" t="s">
        <v>406</v>
      </c>
      <c r="D24" s="98" t="str">
        <f>IF('Sch-1'!M74=0,"",'Sch-1'!M74)</f>
        <v/>
      </c>
      <c r="F24" s="267"/>
    </row>
    <row r="25" spans="1:15" ht="30" customHeight="1">
      <c r="A25" s="27" t="s">
        <v>454</v>
      </c>
      <c r="B25" s="97" t="str">
        <f>IF('Sch-1'!B74=0,"", 'Sch-1'!B74)</f>
        <v/>
      </c>
      <c r="C25" s="28" t="s">
        <v>407</v>
      </c>
      <c r="D25" s="98" t="str">
        <f>IF('Sch-1'!M75=0,"",'Sch-1'!M75)</f>
        <v/>
      </c>
      <c r="F25" s="267"/>
    </row>
    <row r="26" spans="1:15" ht="30" customHeight="1">
      <c r="A26" s="193"/>
      <c r="B26" s="192"/>
      <c r="C26" s="28"/>
      <c r="D26" s="151"/>
      <c r="E26" s="151"/>
      <c r="F26" s="267"/>
    </row>
    <row r="27" spans="1:15" ht="33" customHeight="1">
      <c r="A27" s="193"/>
      <c r="B27" s="192"/>
      <c r="C27" s="186"/>
      <c r="D27" s="201"/>
      <c r="E27" s="216"/>
      <c r="F27" s="267"/>
    </row>
    <row r="28" spans="1:15" ht="22.15" customHeight="1">
      <c r="A28" s="217"/>
      <c r="B28" s="217"/>
      <c r="C28" s="217"/>
      <c r="D28" s="217"/>
      <c r="E28" s="218"/>
    </row>
    <row r="29" spans="1:15" ht="22.15" customHeight="1">
      <c r="A29" s="217"/>
      <c r="B29" s="217"/>
      <c r="C29" s="217"/>
      <c r="D29" s="217"/>
      <c r="E29" s="218"/>
    </row>
    <row r="30" spans="1:15" ht="22.15" customHeight="1">
      <c r="A30" s="217"/>
      <c r="B30" s="217"/>
      <c r="C30" s="217"/>
      <c r="D30" s="217"/>
      <c r="E30" s="218"/>
    </row>
    <row r="31" spans="1:15" ht="22.15" customHeight="1">
      <c r="A31" s="217"/>
      <c r="B31" s="217"/>
      <c r="C31" s="217"/>
      <c r="D31" s="217"/>
      <c r="E31" s="218"/>
    </row>
    <row r="32" spans="1:15" ht="22.15" customHeight="1">
      <c r="A32" s="217"/>
      <c r="B32" s="217"/>
      <c r="C32" s="217"/>
      <c r="D32" s="217"/>
      <c r="E32" s="218"/>
    </row>
    <row r="33" spans="1:5" ht="22.15" customHeight="1">
      <c r="A33" s="217"/>
      <c r="B33" s="217"/>
      <c r="C33" s="217"/>
      <c r="D33" s="217"/>
      <c r="E33" s="218"/>
    </row>
    <row r="34" spans="1:5" ht="25.15" customHeight="1">
      <c r="A34" s="216"/>
      <c r="B34" s="216"/>
      <c r="C34" s="216"/>
      <c r="D34" s="216"/>
      <c r="E34" s="216"/>
    </row>
    <row r="35" spans="1:5" ht="25.15" customHeight="1">
      <c r="A35" s="216"/>
      <c r="B35" s="216"/>
      <c r="C35" s="216"/>
      <c r="D35" s="216"/>
      <c r="E35" s="216"/>
    </row>
    <row r="36" spans="1:5" ht="25.15" customHeight="1">
      <c r="A36" s="216"/>
      <c r="B36" s="216"/>
      <c r="C36" s="216"/>
      <c r="D36" s="216"/>
      <c r="E36" s="216"/>
    </row>
    <row r="37" spans="1:5" ht="25.15" customHeight="1">
      <c r="A37" s="216"/>
      <c r="B37" s="216"/>
      <c r="C37" s="216"/>
      <c r="D37" s="216"/>
      <c r="E37" s="216"/>
    </row>
    <row r="38" spans="1:5" ht="25.15" customHeight="1">
      <c r="A38" s="216"/>
      <c r="B38" s="216"/>
      <c r="C38" s="216"/>
      <c r="D38" s="216"/>
      <c r="E38" s="216"/>
    </row>
    <row r="39" spans="1:5" ht="25.15" customHeight="1">
      <c r="A39" s="216"/>
      <c r="B39" s="216"/>
      <c r="C39" s="216"/>
      <c r="D39" s="216"/>
      <c r="E39" s="216"/>
    </row>
    <row r="40" spans="1:5" ht="25.15" customHeight="1">
      <c r="A40" s="216"/>
      <c r="B40" s="216"/>
      <c r="C40" s="216"/>
      <c r="D40" s="216"/>
      <c r="E40" s="216"/>
    </row>
    <row r="41" spans="1:5" ht="25.15" customHeight="1">
      <c r="A41" s="216"/>
      <c r="B41" s="216"/>
      <c r="C41" s="216"/>
      <c r="D41" s="216"/>
      <c r="E41" s="216"/>
    </row>
    <row r="42" spans="1:5" ht="25.15" customHeight="1">
      <c r="A42" s="216"/>
      <c r="B42" s="216"/>
      <c r="C42" s="216"/>
      <c r="D42" s="216"/>
      <c r="E42" s="216"/>
    </row>
    <row r="43" spans="1:5" ht="25.15" customHeight="1">
      <c r="A43" s="216"/>
      <c r="B43" s="216"/>
      <c r="C43" s="216"/>
      <c r="D43" s="216"/>
      <c r="E43" s="216"/>
    </row>
    <row r="44" spans="1:5" ht="25.15" customHeight="1">
      <c r="A44" s="216"/>
      <c r="B44" s="216"/>
      <c r="C44" s="216"/>
      <c r="D44" s="216"/>
      <c r="E44" s="216"/>
    </row>
    <row r="45" spans="1:5" ht="25.15" customHeight="1">
      <c r="A45" s="216"/>
      <c r="B45" s="216"/>
      <c r="C45" s="216"/>
      <c r="D45" s="216"/>
      <c r="E45" s="216"/>
    </row>
    <row r="46" spans="1:5" ht="25.15" customHeight="1">
      <c r="A46" s="216"/>
      <c r="B46" s="216"/>
      <c r="C46" s="216"/>
      <c r="D46" s="216"/>
      <c r="E46" s="216"/>
    </row>
    <row r="47" spans="1:5" ht="25.15" customHeight="1">
      <c r="A47" s="216"/>
      <c r="B47" s="216"/>
      <c r="C47" s="216"/>
      <c r="D47" s="216"/>
      <c r="E47" s="216"/>
    </row>
    <row r="48" spans="1:5" ht="25.15" customHeight="1">
      <c r="A48" s="216"/>
      <c r="B48" s="216"/>
      <c r="C48" s="216"/>
      <c r="D48" s="216"/>
      <c r="E48" s="216"/>
    </row>
    <row r="49" spans="1:5" ht="25.15" customHeight="1">
      <c r="A49" s="216"/>
      <c r="B49" s="216"/>
      <c r="C49" s="216"/>
      <c r="D49" s="216"/>
      <c r="E49" s="216"/>
    </row>
    <row r="50" spans="1:5" ht="25.15" customHeight="1">
      <c r="A50" s="216"/>
      <c r="B50" s="216"/>
      <c r="C50" s="216"/>
      <c r="D50" s="216"/>
      <c r="E50" s="216"/>
    </row>
    <row r="51" spans="1:5" ht="25.15" customHeight="1">
      <c r="A51" s="216"/>
      <c r="B51" s="216"/>
      <c r="C51" s="216"/>
      <c r="D51" s="216"/>
      <c r="E51" s="216"/>
    </row>
    <row r="52" spans="1:5" ht="25.15" customHeight="1">
      <c r="A52" s="216"/>
      <c r="B52" s="216"/>
      <c r="C52" s="216"/>
      <c r="D52" s="216"/>
      <c r="E52" s="216"/>
    </row>
    <row r="53" spans="1:5" ht="25.15" customHeight="1">
      <c r="A53" s="216"/>
      <c r="B53" s="216"/>
      <c r="C53" s="216"/>
      <c r="D53" s="216"/>
      <c r="E53" s="216"/>
    </row>
    <row r="54" spans="1:5" ht="25.15" customHeight="1">
      <c r="A54" s="216"/>
      <c r="B54" s="216"/>
      <c r="C54" s="216"/>
      <c r="D54" s="216"/>
      <c r="E54" s="216"/>
    </row>
    <row r="55" spans="1:5" ht="25.15" customHeight="1">
      <c r="A55" s="216"/>
      <c r="B55" s="216"/>
      <c r="C55" s="216"/>
      <c r="D55" s="216"/>
      <c r="E55" s="216"/>
    </row>
    <row r="56" spans="1:5" ht="25.15" customHeight="1">
      <c r="A56" s="216"/>
      <c r="B56" s="216"/>
      <c r="C56" s="216"/>
      <c r="D56" s="216"/>
      <c r="E56" s="216"/>
    </row>
    <row r="57" spans="1:5">
      <c r="A57" s="216"/>
      <c r="B57" s="216"/>
      <c r="C57" s="216"/>
      <c r="D57" s="216"/>
      <c r="E57" s="216"/>
    </row>
    <row r="58" spans="1:5">
      <c r="A58" s="216"/>
      <c r="B58" s="216"/>
      <c r="C58" s="216"/>
      <c r="D58" s="216"/>
      <c r="E58" s="216"/>
    </row>
    <row r="59" spans="1:5">
      <c r="A59" s="216"/>
      <c r="B59" s="216"/>
      <c r="C59" s="216"/>
      <c r="D59" s="216"/>
      <c r="E59" s="216"/>
    </row>
    <row r="60" spans="1:5">
      <c r="A60" s="216"/>
      <c r="B60" s="216"/>
      <c r="C60" s="216"/>
      <c r="D60" s="216"/>
      <c r="E60" s="216"/>
    </row>
    <row r="61" spans="1:5">
      <c r="A61" s="216"/>
      <c r="B61" s="216"/>
      <c r="C61" s="216"/>
      <c r="D61" s="216"/>
      <c r="E61" s="216"/>
    </row>
    <row r="62" spans="1:5">
      <c r="A62" s="216"/>
      <c r="B62" s="216"/>
      <c r="C62" s="216"/>
      <c r="D62" s="216"/>
      <c r="E62" s="216"/>
    </row>
    <row r="63" spans="1:5">
      <c r="A63" s="216"/>
      <c r="B63" s="216"/>
      <c r="C63" s="216"/>
      <c r="D63" s="216"/>
      <c r="E63" s="216"/>
    </row>
    <row r="64" spans="1:5">
      <c r="A64" s="216"/>
      <c r="B64" s="216"/>
      <c r="C64" s="216"/>
      <c r="D64" s="216"/>
      <c r="E64" s="216"/>
    </row>
    <row r="65" spans="1:5">
      <c r="A65" s="216"/>
      <c r="B65" s="216"/>
      <c r="C65" s="216"/>
      <c r="D65" s="216"/>
      <c r="E65" s="216"/>
    </row>
    <row r="66" spans="1:5">
      <c r="A66" s="216"/>
      <c r="B66" s="216"/>
      <c r="C66" s="216"/>
      <c r="D66" s="216"/>
      <c r="E66" s="216"/>
    </row>
    <row r="67" spans="1:5">
      <c r="A67" s="216"/>
      <c r="B67" s="216"/>
      <c r="C67" s="216"/>
      <c r="D67" s="216"/>
      <c r="E67" s="216"/>
    </row>
    <row r="68" spans="1:5">
      <c r="A68" s="216"/>
      <c r="B68" s="216"/>
      <c r="C68" s="216"/>
      <c r="D68" s="216"/>
      <c r="E68" s="216"/>
    </row>
    <row r="69" spans="1:5">
      <c r="A69" s="216"/>
      <c r="B69" s="216"/>
      <c r="C69" s="216"/>
      <c r="D69" s="216"/>
      <c r="E69" s="216"/>
    </row>
    <row r="70" spans="1:5">
      <c r="A70" s="216"/>
      <c r="B70" s="216"/>
      <c r="C70" s="216"/>
      <c r="D70" s="216"/>
      <c r="E70" s="216"/>
    </row>
    <row r="71" spans="1:5">
      <c r="A71" s="216"/>
      <c r="B71" s="216"/>
      <c r="C71" s="216"/>
      <c r="D71" s="216"/>
      <c r="E71" s="216"/>
    </row>
    <row r="72" spans="1:5">
      <c r="A72" s="216"/>
      <c r="B72" s="216"/>
      <c r="C72" s="216"/>
      <c r="D72" s="216"/>
      <c r="E72" s="216"/>
    </row>
    <row r="73" spans="1:5">
      <c r="A73" s="216"/>
      <c r="B73" s="216"/>
      <c r="C73" s="216"/>
      <c r="D73" s="216"/>
      <c r="E73" s="216"/>
    </row>
    <row r="74" spans="1:5">
      <c r="A74" s="216"/>
      <c r="B74" s="216"/>
      <c r="C74" s="216"/>
      <c r="D74" s="216"/>
      <c r="E74" s="216"/>
    </row>
  </sheetData>
  <sheetProtection algorithmName="SHA-512" hashValue="Z5cpMYjXOSfGdt3VGdHdZqd6FYRad5rEdWcSg3WBIJslIzc5oq0sgKfuO8y4UoE7At2XbkM29B8PRn3gJQ8Mjw==" saltValue="PBMo63d5zZoqw9qbCr+TDQ==" spinCount="100000" sheet="1" formatColumns="0" formatRows="0" selectLockedCells="1"/>
  <dataConsolidate/>
  <customSheetViews>
    <customSheetView guid="{987A3FAC-920D-4C0C-8129-D8F4AFD7E477}" showPageBreaks="1" printArea="1" hiddenColumns="1" view="pageBreakPreview">
      <selection activeCell="B15" sqref="B15:C15"/>
      <pageMargins left="0.31" right="0.25" top="0.52" bottom="0.67" header="0.23" footer="0.24"/>
      <printOptions horizontalCentered="1"/>
      <pageSetup paperSize="9" scale="90" fitToHeight="0" orientation="portrait" r:id="rId1"/>
      <headerFooter alignWithMargins="0">
        <oddFooter>&amp;R&amp;"Book Antiqua,Bold"&amp;10Schedule-5/ Page &amp;P of &amp;N</oddFooter>
      </headerFooter>
    </customSheetView>
    <customSheetView guid="{CB55CDDD-15EC-4265-9148-3411BBB26D54}" showPageBreaks="1" printArea="1" hiddenColumns="1" view="pageBreakPreview" topLeftCell="A13">
      <selection activeCell="A3" sqref="A3:E3"/>
      <pageMargins left="0.31" right="0.25" top="0.52" bottom="0.67" header="0.23" footer="0.24"/>
      <printOptions horizontalCentered="1"/>
      <pageSetup paperSize="9" scale="90" fitToHeight="0" orientation="portrait" r:id="rId2"/>
      <headerFooter alignWithMargins="0">
        <oddFooter>&amp;R&amp;"Book Antiqua,Bold"&amp;10Schedule-5/ Page &amp;P of &amp;N</oddFooter>
      </headerFooter>
    </customSheetView>
    <customSheetView guid="{023E95C7-CD0A-46A1-945E-64751E02EBFE}" showPageBreaks="1" printArea="1" hiddenColumns="1" view="pageBreakPreview" topLeftCell="A7">
      <selection activeCell="A3" sqref="A3:E3"/>
      <pageMargins left="0.31" right="0.25" top="0.52" bottom="0.67" header="0.23" footer="0.24"/>
      <printOptions horizontalCentered="1"/>
      <pageSetup paperSize="9" scale="90" fitToHeight="0" orientation="portrait" r:id="rId3"/>
      <headerFooter alignWithMargins="0">
        <oddFooter>&amp;R&amp;"Book Antiqua,Bold"&amp;10Schedule-5/ Page &amp;P of &amp;N</oddFooter>
      </headerFooter>
    </customSheetView>
    <customSheetView guid="{BB6473B7-092C-417E-97E7-ED0705AE17A0}" showPageBreaks="1" printArea="1" hiddenColumns="1" view="pageBreakPreview" topLeftCell="A16">
      <selection activeCell="A3" sqref="A3:E3"/>
      <pageMargins left="0.31" right="0.25" top="0.52" bottom="0.67" header="0.23" footer="0.24"/>
      <printOptions horizontalCentered="1"/>
      <pageSetup paperSize="9" scale="90" fitToHeight="0" orientation="portrait" r:id="rId4"/>
      <headerFooter alignWithMargins="0">
        <oddFooter>&amp;R&amp;"Book Antiqua,Bold"&amp;10Schedule-5/ Page &amp;P of &amp;N</oddFooter>
      </headerFooter>
    </customSheetView>
    <customSheetView guid="{A41EE4DE-0D82-4A56-8210-F78316511D11}" showPageBreaks="1" printArea="1" hiddenColumns="1" view="pageBreakPreview" topLeftCell="A10">
      <selection activeCell="A3" sqref="A3:E3"/>
      <pageMargins left="0.31" right="0.25" top="0.52" bottom="0.67" header="0.23" footer="0.24"/>
      <printOptions horizontalCentered="1"/>
      <pageSetup paperSize="9" scale="90" fitToHeight="0" orientation="portrait" r:id="rId5"/>
      <headerFooter alignWithMargins="0">
        <oddFooter>&amp;R&amp;"Book Antiqua,Bold"&amp;10Schedule-5/ Page &amp;P of &amp;N</oddFooter>
      </headerFooter>
    </customSheetView>
    <customSheetView guid="{1E0C44A1-9358-4FBD-8C2C-4DB661DA1476}" showPageBreaks="1" printArea="1" hiddenColumns="1" view="pageBreakPreview">
      <selection activeCell="A3" sqref="A3:E3"/>
      <pageMargins left="0.31" right="0.25" top="0.52" bottom="0.67" header="0.23" footer="0.24"/>
      <printOptions horizontalCentered="1"/>
      <pageSetup paperSize="9" scale="90" fitToHeight="0" orientation="portrait" r:id="rId6"/>
      <headerFooter alignWithMargins="0">
        <oddFooter>&amp;R&amp;"Book Antiqua,Bold"&amp;10Schedule-5/ Page &amp;P of &amp;N</oddFooter>
      </headerFooter>
    </customSheetView>
    <customSheetView guid="{498493C3-769C-4143-9114-C68CD1D40B11}" showPageBreaks="1" printArea="1" hiddenColumns="1" view="pageBreakPreview">
      <selection activeCell="G11" sqref="G11"/>
      <pageMargins left="0.31" right="0.25" top="0.52" bottom="0.67" header="0.23" footer="0.24"/>
      <printOptions horizontalCentered="1"/>
      <pageSetup paperSize="9" scale="90" fitToHeight="0" orientation="portrait" r:id="rId7"/>
      <headerFooter alignWithMargins="0">
        <oddFooter>&amp;R&amp;"Book Antiqua,Bold"&amp;10Schedule-5/ Page &amp;P of &amp;N</oddFooter>
      </headerFooter>
    </customSheetView>
    <customSheetView guid="{C431BC99-7569-44AB-83F6-AB73BDED3783}" hiddenColumns="1" topLeftCell="A7">
      <selection activeCell="C21" sqref="C21"/>
      <pageMargins left="0.31" right="0.25" top="0.52" bottom="0.67" header="0.23" footer="0.24"/>
      <printOptions horizontalCentered="1"/>
      <pageSetup paperSize="9" scale="90" fitToHeight="0" orientation="portrait" r:id="rId8"/>
      <headerFooter alignWithMargins="0">
        <oddFooter>&amp;R&amp;"Book Antiqua,Bold"&amp;10Schedule-5/ Page &amp;P of &amp;N</oddFooter>
      </headerFooter>
    </customSheetView>
    <customSheetView guid="{E97134B6-5E8D-4951-8DA0-73D065532361}" hiddenColumns="1">
      <selection activeCell="C21" sqref="C21"/>
      <pageMargins left="0.31" right="0.25" top="0.52" bottom="0.67" header="0.23" footer="0.24"/>
      <printOptions horizontalCentered="1"/>
      <pageSetup paperSize="9" scale="90" fitToHeight="0" orientation="portrait" r:id="rId9"/>
      <headerFooter alignWithMargins="0">
        <oddFooter>&amp;R&amp;"Book Antiqua,Bold"&amp;10Schedule-5/ Page &amp;P of &amp;N</oddFooter>
      </headerFooter>
    </customSheetView>
    <customSheetView guid="{D0757F9E-DF41-4B40-A5E5-F4F8FDD8D61D}" hiddenColumns="1" topLeftCell="A15">
      <selection activeCell="D15" sqref="D15:E16"/>
      <pageMargins left="0.31" right="0.25" top="0.52" bottom="0.67" header="0.23" footer="0.24"/>
      <printOptions horizontalCentered="1"/>
      <pageSetup paperSize="9" scale="90" fitToHeight="0" orientation="portrait" r:id="rId10"/>
      <headerFooter alignWithMargins="0">
        <oddFooter>&amp;R&amp;"Book Antiqua,Bold"&amp;10Schedule-5/ Page &amp;P of &amp;N</oddFooter>
      </headerFooter>
    </customSheetView>
    <customSheetView guid="{EE46BCD1-F715-4FA9-A5FC-1B125AD601E0}" hiddenColumns="1" topLeftCell="A4">
      <selection activeCell="C16" sqref="C16"/>
      <pageMargins left="0.31" right="0.25" top="0.52" bottom="0.67" header="0.23" footer="0.24"/>
      <printOptions horizontalCentered="1"/>
      <pageSetup paperSize="9" scale="90" fitToHeight="0" orientation="portrait" r:id="rId11"/>
      <headerFooter alignWithMargins="0">
        <oddFooter>&amp;R&amp;"Book Antiqua,Bold"&amp;10Schedule-5/ Page &amp;P of &amp;N</oddFooter>
      </headerFooter>
    </customSheetView>
    <customSheetView guid="{4AA1107B-A795-4744-B566-827168772C7A}" hiddenColumns="1" topLeftCell="A22">
      <selection activeCell="C26" sqref="C26"/>
      <pageMargins left="0.31" right="0.25" top="0.52" bottom="0.67" header="0.23" footer="0.24"/>
      <printOptions horizontalCentered="1"/>
      <pageSetup paperSize="9" scale="90" fitToHeight="0" orientation="portrait" r:id="rId12"/>
      <headerFooter alignWithMargins="0">
        <oddFooter>&amp;R&amp;"Book Antiqua,Bold"&amp;10Schedule-5/ Page &amp;P of &amp;N</oddFooter>
      </headerFooter>
    </customSheetView>
    <customSheetView guid="{B23AD343-29DA-4CE0-BD10-47BF44F3782F}" hiddenColumns="1" topLeftCell="A22">
      <selection activeCell="D31" sqref="D31:E32"/>
      <pageMargins left="0.31" right="0.25" top="0.52" bottom="0.67" header="0.23" footer="0.24"/>
      <printOptions horizontalCentered="1"/>
      <pageSetup paperSize="9" scale="90" fitToHeight="0" orientation="portrait" r:id="rId13"/>
      <headerFooter alignWithMargins="0">
        <oddFooter>&amp;R&amp;"Book Antiqua,Bold"&amp;10Schedule-5/ Page &amp;P of &amp;N</oddFooter>
      </headerFooter>
    </customSheetView>
    <customSheetView guid="{ECE9294F-C910-4036-88BC-B1F2176FB06B}" hiddenColumns="1">
      <selection activeCell="D15" sqref="D15:E16"/>
      <pageMargins left="0.31" right="0.25" top="0.52" bottom="0.67" header="0.23" footer="0.24"/>
      <printOptions horizontalCentered="1"/>
      <pageSetup paperSize="9" scale="90" fitToHeight="0" orientation="portrait" r:id="rId14"/>
      <headerFooter alignWithMargins="0">
        <oddFooter>&amp;R&amp;"Book Antiqua,Bold"&amp;10Schedule-5/ Page &amp;P of &amp;N</oddFooter>
      </headerFooter>
    </customSheetView>
    <customSheetView guid="{4F65FF32-EC61-4022-A399-2986D7B6B8B3}" scale="90" hiddenColumns="1" showRuler="0">
      <selection activeCell="D15" sqref="D15:E16"/>
      <pageMargins left="0.31" right="0.25" top="0.48" bottom="0.23" header="0.27" footer="0.24"/>
      <printOptions horizontalCentered="1"/>
      <pageSetup paperSize="9" scale="77" fitToHeight="0" orientation="portrait" r:id="rId15"/>
      <headerFooter alignWithMargins="0">
        <oddFooter>&amp;R&amp;"Book Antiqua,Bold"&amp;10Schedule-5/ Page &amp;P of &amp;N</oddFooter>
      </headerFooter>
    </customSheetView>
    <customSheetView guid="{01ACF2E1-8E61-4459-ABC1-B6C183DEED61}" scale="90" showRuler="0">
      <selection activeCell="D34" sqref="D34:E34"/>
      <pageMargins left="0.31" right="0.25" top="0.48" bottom="0.23" header="0.27" footer="0.24"/>
      <printOptions horizontalCentered="1"/>
      <pageSetup paperSize="9" scale="77" fitToHeight="0" orientation="portrait" r:id="rId16"/>
      <headerFooter alignWithMargins="0">
        <oddFooter>&amp;R&amp;"Book Antiqua,Bold"&amp;10Schedule-5/ Page &amp;P of &amp;N</oddFooter>
      </headerFooter>
    </customSheetView>
    <customSheetView guid="{14D7F02E-BCCA-4517-ABC7-537FF4AEB67A}" scale="90" hiddenColumns="1">
      <selection activeCell="D36" sqref="D36:E38"/>
      <pageMargins left="0.31" right="0.25" top="0.52" bottom="0.67" header="0.23" footer="0.24"/>
      <printOptions horizontalCentered="1"/>
      <pageSetup paperSize="9" scale="90" fitToHeight="0" orientation="portrait" r:id="rId17"/>
      <headerFooter alignWithMargins="0">
        <oddFooter>&amp;R&amp;"Book Antiqua,Bold"&amp;10Schedule-5/ Page &amp;P of &amp;N</oddFooter>
      </headerFooter>
    </customSheetView>
    <customSheetView guid="{27A45B7A-04F2-4516-B80B-5ED0825D4ED3}" hiddenColumns="1">
      <selection activeCell="C35" sqref="C35"/>
      <pageMargins left="0.31" right="0.25" top="0.52" bottom="0.67" header="0.23" footer="0.24"/>
      <printOptions horizontalCentered="1"/>
      <pageSetup paperSize="9" scale="90" fitToHeight="0" orientation="portrait" r:id="rId18"/>
      <headerFooter alignWithMargins="0">
        <oddFooter>&amp;R&amp;"Book Antiqua,Bold"&amp;10Schedule-5/ Page &amp;P of &amp;N</oddFooter>
      </headerFooter>
    </customSheetView>
    <customSheetView guid="{E9F4E142-7D26-464D-BECA-4F3806DB1FE1}" hiddenColumns="1" topLeftCell="A22">
      <selection activeCell="D31" sqref="D31:E32"/>
      <pageMargins left="0.31" right="0.25" top="0.52" bottom="0.67" header="0.23" footer="0.24"/>
      <printOptions horizontalCentered="1"/>
      <pageSetup paperSize="9" scale="90" fitToHeight="0" orientation="portrait" r:id="rId19"/>
      <headerFooter alignWithMargins="0">
        <oddFooter>&amp;R&amp;"Book Antiqua,Bold"&amp;10Schedule-5/ Page &amp;P of &amp;N</oddFooter>
      </headerFooter>
    </customSheetView>
    <customSheetView guid="{A7DBDDEF-9245-44C6-9EBF-032DB6E1C0A2}" hiddenColumns="1" topLeftCell="A22">
      <selection activeCell="C26" sqref="C26"/>
      <pageMargins left="0.31" right="0.25" top="0.52" bottom="0.67" header="0.23" footer="0.24"/>
      <printOptions horizontalCentered="1"/>
      <pageSetup paperSize="9" scale="90" fitToHeight="0" orientation="portrait" r:id="rId20"/>
      <headerFooter alignWithMargins="0">
        <oddFooter>&amp;R&amp;"Book Antiqua,Bold"&amp;10Schedule-5/ Page &amp;P of &amp;N</oddFooter>
      </headerFooter>
    </customSheetView>
    <customSheetView guid="{7487ED9F-BBED-4B2A-9631-22F1A430946B}" hiddenColumns="1">
      <selection activeCell="C26" sqref="C26"/>
      <pageMargins left="0.31" right="0.25" top="0.52" bottom="0.67" header="0.23" footer="0.24"/>
      <printOptions horizontalCentered="1"/>
      <pageSetup paperSize="9" scale="90" fitToHeight="0" orientation="portrait" r:id="rId21"/>
      <headerFooter alignWithMargins="0">
        <oddFooter>&amp;R&amp;"Book Antiqua,Bold"&amp;10Schedule-5/ Page &amp;P of &amp;N</oddFooter>
      </headerFooter>
    </customSheetView>
    <customSheetView guid="{B3CE7B10-A914-4559-A6DA-AED8C22AFD6D}" hiddenColumns="1" topLeftCell="A16">
      <selection activeCell="D23" sqref="D23:E26"/>
      <pageMargins left="0.31" right="0.25" top="0.52" bottom="0.67" header="0.23" footer="0.24"/>
      <printOptions horizontalCentered="1"/>
      <pageSetup paperSize="9" scale="90" fitToHeight="0" orientation="portrait" r:id="rId22"/>
      <headerFooter alignWithMargins="0">
        <oddFooter>&amp;R&amp;"Book Antiqua,Bold"&amp;10Schedule-5/ Page &amp;P of &amp;N</oddFooter>
      </headerFooter>
    </customSheetView>
    <customSheetView guid="{D53177B2-31EC-4222-B97A-A37DCFD9E45B}" hiddenColumns="1">
      <selection activeCell="C21" sqref="C21"/>
      <pageMargins left="0.31" right="0.25" top="0.52" bottom="0.67" header="0.23" footer="0.24"/>
      <printOptions horizontalCentered="1"/>
      <pageSetup paperSize="9" scale="90" fitToHeight="0" orientation="portrait" r:id="rId23"/>
      <headerFooter alignWithMargins="0">
        <oddFooter>&amp;R&amp;"Book Antiqua,Bold"&amp;10Schedule-5/ Page &amp;P of &amp;N</oddFooter>
      </headerFooter>
    </customSheetView>
    <customSheetView guid="{223BC0FC-814D-40F0-9795-CE82A16FF3A5}" hiddenColumns="1" topLeftCell="A7">
      <selection activeCell="C21" sqref="C21"/>
      <pageMargins left="0.31" right="0.25" top="0.52" bottom="0.67" header="0.23" footer="0.24"/>
      <printOptions horizontalCentered="1"/>
      <pageSetup paperSize="9" scale="90" fitToHeight="0" orientation="portrait" r:id="rId24"/>
      <headerFooter alignWithMargins="0">
        <oddFooter>&amp;R&amp;"Book Antiqua,Bold"&amp;10Schedule-5/ Page &amp;P of &amp;N</oddFooter>
      </headerFooter>
    </customSheetView>
    <customSheetView guid="{B835C05C-B615-4DCB-982D-4519616B3CD8}" hiddenColumns="1" topLeftCell="A3">
      <selection activeCell="C26" sqref="C26"/>
      <pageMargins left="0.31" right="0.25" top="0.52" bottom="0.67" header="0.23" footer="0.24"/>
      <printOptions horizontalCentered="1"/>
      <pageSetup paperSize="9" scale="90" fitToHeight="0" orientation="portrait" r:id="rId25"/>
      <headerFooter alignWithMargins="0">
        <oddFooter>&amp;R&amp;"Book Antiqua,Bold"&amp;10Schedule-5/ Page &amp;P of &amp;N</oddFooter>
      </headerFooter>
    </customSheetView>
    <customSheetView guid="{A34CC49F-E309-4C23-B4F6-1E3B307C10D1}" showPageBreaks="1" printArea="1" hiddenColumns="1" view="pageBreakPreview" topLeftCell="A7">
      <selection activeCell="F6" sqref="F6"/>
      <pageMargins left="0.31" right="0.25" top="0.52" bottom="0.67" header="0.23" footer="0.24"/>
      <printOptions horizontalCentered="1"/>
      <pageSetup paperSize="9" scale="90" fitToHeight="0" orientation="portrait" r:id="rId26"/>
      <headerFooter alignWithMargins="0">
        <oddFooter>&amp;R&amp;"Book Antiqua,Bold"&amp;10Schedule-5/ Page &amp;P of &amp;N</oddFooter>
      </headerFooter>
    </customSheetView>
    <customSheetView guid="{8909CFDD-4F29-4C72-886E-908773EE94A2}" showPageBreaks="1" printArea="1" hiddenColumns="1" view="pageBreakPreview">
      <selection activeCell="A3" sqref="A3:E3"/>
      <pageMargins left="0.31" right="0.25" top="0.52" bottom="0.67" header="0.23" footer="0.24"/>
      <printOptions horizontalCentered="1"/>
      <pageSetup paperSize="9" scale="90" fitToHeight="0" orientation="portrait" r:id="rId27"/>
      <headerFooter alignWithMargins="0">
        <oddFooter>&amp;R&amp;"Book Antiqua,Bold"&amp;10Schedule-5/ Page &amp;P of &amp;N</oddFooter>
      </headerFooter>
    </customSheetView>
    <customSheetView guid="{D5F8AD2D-F014-4A7B-9CE7-589273BD9F11}" showPageBreaks="1" printArea="1" hiddenColumns="1" view="pageBreakPreview">
      <selection activeCell="A3" sqref="A3:E3"/>
      <pageMargins left="0.31" right="0.25" top="0.52" bottom="0.67" header="0.23" footer="0.24"/>
      <printOptions horizontalCentered="1"/>
      <pageSetup paperSize="9" scale="90" fitToHeight="0" orientation="portrait" r:id="rId28"/>
      <headerFooter alignWithMargins="0">
        <oddFooter>&amp;R&amp;"Book Antiqua,Bold"&amp;10Schedule-5/ Page &amp;P of &amp;N</oddFooter>
      </headerFooter>
    </customSheetView>
  </customSheetViews>
  <mergeCells count="24">
    <mergeCell ref="M13:O13"/>
    <mergeCell ref="A3:E3"/>
    <mergeCell ref="D13:E13"/>
    <mergeCell ref="B8:C8"/>
    <mergeCell ref="B10:C10"/>
    <mergeCell ref="A4:E4"/>
    <mergeCell ref="B11:C11"/>
    <mergeCell ref="B9:C9"/>
    <mergeCell ref="B13:C13"/>
    <mergeCell ref="I13:K13"/>
    <mergeCell ref="A18:A19"/>
    <mergeCell ref="B17:C17"/>
    <mergeCell ref="D16:E16"/>
    <mergeCell ref="D14:E14"/>
    <mergeCell ref="B15:C15"/>
    <mergeCell ref="B14:C14"/>
    <mergeCell ref="D18:E18"/>
    <mergeCell ref="B21:E21"/>
    <mergeCell ref="D19:E19"/>
    <mergeCell ref="B19:C19"/>
    <mergeCell ref="B18:C18"/>
    <mergeCell ref="D15:E15"/>
    <mergeCell ref="D17:E17"/>
    <mergeCell ref="B16:C16"/>
  </mergeCells>
  <phoneticPr fontId="1" type="noConversion"/>
  <dataValidations xWindow="1207" yWindow="467" count="2">
    <dataValidation allowBlank="1" showInputMessage="1" showErrorMessage="1" prompt="You may write remarks regarding Sales Tax here." sqref="E17" xr:uid="{00000000-0002-0000-0C00-000000000000}"/>
    <dataValidation allowBlank="1" showErrorMessage="1" prompt="_x000a_" sqref="D15 D17" xr:uid="{00000000-0002-0000-0C00-000001000000}"/>
  </dataValidations>
  <printOptions horizontalCentered="1"/>
  <pageMargins left="0.31" right="0.25" top="0.52" bottom="0.67" header="0.23" footer="0.24"/>
  <pageSetup paperSize="9" scale="85" fitToHeight="0" orientation="portrait" r:id="rId29"/>
  <headerFooter alignWithMargins="0">
    <oddFooter>&amp;R&amp;"Book Antiqua,Bold"&amp;10Schedule-5/ Page &amp;P of &amp;N</oddFooter>
  </headerFooter>
  <ignoredErrors>
    <ignoredError sqref="D16:E16 E17" unlockedFormula="1"/>
    <ignoredError sqref="A14 A16" numberStoredAsText="1"/>
  </ignoredErrors>
  <drawing r:id="rId3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0">
    <tabColor indexed="33"/>
  </sheetPr>
  <dimension ref="A1:X74"/>
  <sheetViews>
    <sheetView view="pageBreakPreview" topLeftCell="A11" zoomScaleNormal="90" zoomScaleSheetLayoutView="100" workbookViewId="0">
      <selection activeCell="D16" sqref="D16"/>
    </sheetView>
  </sheetViews>
  <sheetFormatPr defaultColWidth="10" defaultRowHeight="16.5"/>
  <cols>
    <col min="1" max="1" width="10.375" style="33" customWidth="1"/>
    <col min="2" max="2" width="40.875" style="33" customWidth="1"/>
    <col min="3" max="3" width="17.5" style="33" customWidth="1"/>
    <col min="4" max="4" width="20.5" style="33" customWidth="1"/>
    <col min="5" max="5" width="20" style="33" customWidth="1"/>
    <col min="6" max="8" width="10" style="151" customWidth="1"/>
    <col min="9" max="9" width="12.25" style="151" customWidth="1"/>
    <col min="10" max="10" width="12.625" style="151" customWidth="1"/>
    <col min="11" max="11" width="15" style="151" customWidth="1"/>
    <col min="12" max="13" width="10" style="151" customWidth="1"/>
    <col min="14" max="14" width="18.625" style="151" customWidth="1"/>
    <col min="15" max="15" width="16" style="151" customWidth="1"/>
    <col min="16" max="17" width="10" style="151" customWidth="1"/>
    <col min="18" max="18" width="10" style="30" customWidth="1"/>
    <col min="19" max="24" width="10" style="151" customWidth="1"/>
    <col min="25" max="16384" width="10" style="30"/>
  </cols>
  <sheetData>
    <row r="1" spans="1:15" ht="18" customHeight="1">
      <c r="A1" s="51" t="str">
        <f>Cover!B3</f>
        <v>Tender Enquiry No.: NR1/T/W-MISC/DOM/I00/25/07981– SRM RFX – 5002004552</v>
      </c>
      <c r="B1" s="52"/>
      <c r="C1" s="53"/>
      <c r="D1" s="53"/>
      <c r="E1" s="8" t="s">
        <v>425</v>
      </c>
    </row>
    <row r="2" spans="1:15" ht="8.1" customHeight="1">
      <c r="A2" s="4"/>
      <c r="B2" s="13"/>
      <c r="C2" s="6"/>
      <c r="D2" s="6"/>
      <c r="E2" s="1"/>
      <c r="F2" s="186"/>
    </row>
    <row r="3" spans="1:15" ht="66" customHeight="1">
      <c r="A3" s="1324" t="str">
        <f>Cover!$B$2</f>
        <v xml:space="preserve">765/400/220 kV AIS Extension Package - Substation Package: SS-02 (i) 02 nos. of 400 kV line bays at 765/400/220 kV Bikaner-III PS for interconnection of 1400MW RPPD of M/s Sunbreeze Renewables Nine Pvt. Ltd. (SR9PL) (2 nos. bays). </v>
      </c>
      <c r="B3" s="1324"/>
      <c r="C3" s="1324"/>
      <c r="D3" s="1324"/>
      <c r="E3" s="1324"/>
    </row>
    <row r="4" spans="1:15" ht="22.15" customHeight="1">
      <c r="A4" s="1321" t="s">
        <v>412</v>
      </c>
      <c r="B4" s="1321"/>
      <c r="C4" s="1321"/>
      <c r="D4" s="1321"/>
      <c r="E4" s="1321"/>
    </row>
    <row r="5" spans="1:15" ht="12" customHeight="1">
      <c r="A5" s="36"/>
      <c r="B5" s="31"/>
      <c r="C5" s="31"/>
      <c r="D5" s="31"/>
      <c r="E5" s="31"/>
    </row>
    <row r="6" spans="1:15" ht="18" customHeight="1">
      <c r="A6" s="23" t="str">
        <f>'Sch-1'!A6</f>
        <v>Bidder’s Name and Address (Sole Bidder) :</v>
      </c>
      <c r="D6" s="56" t="s">
        <v>394</v>
      </c>
    </row>
    <row r="7" spans="1:15" ht="18" customHeight="1">
      <c r="A7" s="172" t="str">
        <f>'Sch-1'!A7</f>
        <v/>
      </c>
      <c r="D7" s="57" t="str">
        <f>'Sch-1'!M7</f>
        <v>Contracts Services, 3rd Floor</v>
      </c>
    </row>
    <row r="8" spans="1:15" ht="18" customHeight="1">
      <c r="A8" s="34" t="s">
        <v>410</v>
      </c>
      <c r="B8" s="1320" t="str">
        <f>IF('Sch-1'!C8=0, "", 'Sch-1'!C8)</f>
        <v xml:space="preserve">…….. …….. …….. …….. …….. …….. </v>
      </c>
      <c r="C8" s="1320"/>
      <c r="D8" s="57" t="str">
        <f>'Sch-1'!M8</f>
        <v>Power Grid Corporation of India Ltd.,</v>
      </c>
    </row>
    <row r="9" spans="1:15" ht="18" customHeight="1">
      <c r="A9" s="34" t="s">
        <v>411</v>
      </c>
      <c r="B9" s="1320" t="str">
        <f>IF('Sch-1'!C9=0, "", 'Sch-1'!C9)</f>
        <v xml:space="preserve">…….. …….. …….. …….. …….. …….. </v>
      </c>
      <c r="C9" s="1320"/>
      <c r="D9" s="57" t="str">
        <f>'Sch-1'!M9</f>
        <v>Rajasthan Projects Office, 4th Floor, REIL House,</v>
      </c>
    </row>
    <row r="10" spans="1:15" ht="18" customHeight="1">
      <c r="A10" s="35"/>
      <c r="B10" s="1320" t="str">
        <f>IF('Sch-1'!C10=0, "", 'Sch-1'!C10)</f>
        <v xml:space="preserve">…….. …….. …….. …….. …….. …….. </v>
      </c>
      <c r="C10" s="1320"/>
      <c r="D10" s="57" t="str">
        <f>'Sch-1'!M10</f>
        <v>Shipra Path, Mansarovar, Jaipur-302020 Rajasthan</v>
      </c>
    </row>
    <row r="11" spans="1:15" ht="18" customHeight="1">
      <c r="A11" s="35"/>
      <c r="B11" s="1320" t="str">
        <f>IF('Sch-1'!C11=0, "", 'Sch-1'!C11)</f>
        <v xml:space="preserve">…….. …….. …….. …….. …….. …….. </v>
      </c>
      <c r="C11" s="1320"/>
      <c r="D11" s="57">
        <f>'Sch-1'!M11</f>
        <v>0</v>
      </c>
    </row>
    <row r="12" spans="1:15" ht="8.1" customHeight="1"/>
    <row r="13" spans="1:15" ht="22.15" customHeight="1">
      <c r="A13" s="68" t="s">
        <v>376</v>
      </c>
      <c r="B13" s="1322" t="s">
        <v>377</v>
      </c>
      <c r="C13" s="1323"/>
      <c r="D13" s="1318" t="s">
        <v>378</v>
      </c>
      <c r="E13" s="1319"/>
      <c r="I13" s="1316"/>
      <c r="J13" s="1316"/>
      <c r="K13" s="1316"/>
      <c r="M13" s="1316"/>
      <c r="N13" s="1316"/>
      <c r="O13" s="1316"/>
    </row>
    <row r="14" spans="1:15" ht="18" customHeight="1">
      <c r="A14" s="37" t="s">
        <v>379</v>
      </c>
      <c r="B14" s="1306" t="s">
        <v>492</v>
      </c>
      <c r="C14" s="1307"/>
      <c r="D14" s="616">
        <f>'Sch-1'!N68*(1-Discount!K18)+'Sch-7'!N21*(1-Discount!K23)</f>
        <v>0</v>
      </c>
      <c r="E14" s="617"/>
      <c r="I14" s="263"/>
      <c r="K14" s="263"/>
      <c r="M14" s="263"/>
      <c r="O14" s="263"/>
    </row>
    <row r="15" spans="1:15" ht="75.75" customHeight="1">
      <c r="A15" s="38"/>
      <c r="B15" s="1309" t="s">
        <v>493</v>
      </c>
      <c r="C15" s="1310"/>
      <c r="D15" s="608"/>
      <c r="E15" s="609"/>
    </row>
    <row r="16" spans="1:15" ht="18" customHeight="1">
      <c r="A16" s="37" t="s">
        <v>380</v>
      </c>
      <c r="B16" s="1306" t="s">
        <v>494</v>
      </c>
      <c r="C16" s="1307"/>
      <c r="D16" s="614">
        <f>'Sch-3 '!Q96*(1-Discount!K20)+'Sch-4'!Q23*(1-Discount!K21)+'Sch-4b'!Q31*(1-Discount!K22)</f>
        <v>0</v>
      </c>
      <c r="E16" s="615"/>
      <c r="I16" s="263"/>
      <c r="K16" s="264"/>
      <c r="M16" s="263"/>
      <c r="O16" s="264"/>
    </row>
    <row r="17" spans="1:15" ht="72.75" customHeight="1">
      <c r="A17" s="38"/>
      <c r="B17" s="1309" t="s">
        <v>528</v>
      </c>
      <c r="C17" s="1310"/>
      <c r="D17" s="610"/>
      <c r="E17" s="611"/>
      <c r="I17" s="265"/>
      <c r="M17" s="265"/>
    </row>
    <row r="18" spans="1:15" ht="18" customHeight="1">
      <c r="A18" s="1308"/>
      <c r="B18" s="1302" t="s">
        <v>497</v>
      </c>
      <c r="C18" s="1303"/>
      <c r="D18" s="612">
        <f>D16+D14</f>
        <v>0</v>
      </c>
      <c r="E18" s="613"/>
      <c r="K18" s="266"/>
      <c r="O18" s="266"/>
    </row>
    <row r="19" spans="1:15" ht="50.1" customHeight="1">
      <c r="A19" s="1308"/>
      <c r="B19" s="1300"/>
      <c r="C19" s="1301"/>
      <c r="D19" s="1298"/>
      <c r="E19" s="1299"/>
    </row>
    <row r="20" spans="1:15" ht="18" customHeight="1">
      <c r="B20" s="40"/>
      <c r="C20" s="40"/>
      <c r="D20" s="41"/>
      <c r="E20" s="41"/>
    </row>
    <row r="21" spans="1:15" ht="21.75" customHeight="1">
      <c r="A21" s="63"/>
      <c r="B21" s="1297"/>
      <c r="C21" s="1297"/>
      <c r="D21" s="1297"/>
      <c r="E21" s="1297"/>
    </row>
    <row r="22" spans="1:15" ht="18" customHeight="1">
      <c r="A22" s="42"/>
      <c r="B22" s="42"/>
      <c r="C22" s="42"/>
      <c r="D22" s="42"/>
      <c r="E22" s="42"/>
    </row>
    <row r="23" spans="1:15" ht="30" customHeight="1">
      <c r="A23" s="42"/>
      <c r="B23" s="42"/>
      <c r="C23" s="28"/>
      <c r="D23" s="42"/>
      <c r="E23" s="42"/>
    </row>
    <row r="24" spans="1:15" ht="30" customHeight="1">
      <c r="A24" s="27" t="s">
        <v>70</v>
      </c>
      <c r="B24" s="104" t="str">
        <f>IF('Sch-1'!B73=0,"", 'Sch-1'!B73)</f>
        <v>--</v>
      </c>
      <c r="C24" s="28" t="s">
        <v>406</v>
      </c>
      <c r="D24" s="98" t="str">
        <f>IF('Sch-1'!M74=0,"",'Sch-1'!M74)</f>
        <v/>
      </c>
      <c r="F24" s="267"/>
    </row>
    <row r="25" spans="1:15" ht="30" customHeight="1">
      <c r="A25" s="27" t="s">
        <v>454</v>
      </c>
      <c r="B25" s="97" t="str">
        <f>IF('Sch-1'!B74=0,"", 'Sch-1'!B74)</f>
        <v/>
      </c>
      <c r="C25" s="28" t="s">
        <v>407</v>
      </c>
      <c r="D25" s="98" t="str">
        <f>IF('Sch-1'!M75=0,"",'Sch-1'!M75)</f>
        <v/>
      </c>
      <c r="F25" s="267"/>
    </row>
    <row r="26" spans="1:15" ht="30" customHeight="1">
      <c r="A26" s="193"/>
      <c r="B26" s="192"/>
      <c r="C26" s="28"/>
      <c r="D26" s="151"/>
      <c r="E26" s="151"/>
      <c r="F26" s="267"/>
    </row>
    <row r="27" spans="1:15" ht="33" customHeight="1">
      <c r="A27" s="193"/>
      <c r="B27" s="192"/>
      <c r="C27" s="186"/>
      <c r="D27" s="201"/>
      <c r="E27" s="216"/>
      <c r="F27" s="267"/>
    </row>
    <row r="28" spans="1:15" ht="22.15" customHeight="1">
      <c r="A28" s="217"/>
      <c r="B28" s="217"/>
      <c r="C28" s="217"/>
      <c r="D28" s="217"/>
      <c r="E28" s="218"/>
    </row>
    <row r="29" spans="1:15" ht="22.15" customHeight="1">
      <c r="A29" s="217"/>
      <c r="B29" s="217"/>
      <c r="C29" s="217"/>
      <c r="D29" s="217"/>
      <c r="E29" s="218"/>
    </row>
    <row r="30" spans="1:15" ht="22.15" customHeight="1">
      <c r="A30" s="217"/>
      <c r="B30" s="217"/>
      <c r="C30" s="217"/>
      <c r="D30" s="217"/>
      <c r="E30" s="218"/>
    </row>
    <row r="31" spans="1:15" ht="22.15" customHeight="1">
      <c r="A31" s="217"/>
      <c r="B31" s="217"/>
      <c r="C31" s="217"/>
      <c r="D31" s="217"/>
      <c r="E31" s="218"/>
    </row>
    <row r="32" spans="1:15" ht="22.15" customHeight="1">
      <c r="A32" s="217"/>
      <c r="B32" s="217"/>
      <c r="C32" s="217"/>
      <c r="D32" s="217"/>
      <c r="E32" s="218"/>
    </row>
    <row r="33" spans="1:5" ht="22.15" customHeight="1">
      <c r="A33" s="217"/>
      <c r="B33" s="217"/>
      <c r="C33" s="217"/>
      <c r="D33" s="217"/>
      <c r="E33" s="218"/>
    </row>
    <row r="34" spans="1:5" ht="25.15" customHeight="1">
      <c r="A34" s="216"/>
      <c r="B34" s="216"/>
      <c r="C34" s="216"/>
      <c r="D34" s="216"/>
      <c r="E34" s="216"/>
    </row>
    <row r="35" spans="1:5" ht="25.15" customHeight="1">
      <c r="A35" s="216"/>
      <c r="B35" s="216"/>
      <c r="C35" s="216"/>
      <c r="D35" s="216"/>
      <c r="E35" s="216"/>
    </row>
    <row r="36" spans="1:5" ht="25.15" customHeight="1">
      <c r="A36" s="216"/>
      <c r="B36" s="216"/>
      <c r="C36" s="216"/>
      <c r="D36" s="216"/>
      <c r="E36" s="216"/>
    </row>
    <row r="37" spans="1:5" ht="25.15" customHeight="1">
      <c r="A37" s="216"/>
      <c r="B37" s="216"/>
      <c r="C37" s="216"/>
      <c r="D37" s="216"/>
      <c r="E37" s="216"/>
    </row>
    <row r="38" spans="1:5" ht="25.15" customHeight="1">
      <c r="A38" s="216"/>
      <c r="B38" s="216"/>
      <c r="C38" s="216"/>
      <c r="D38" s="216"/>
      <c r="E38" s="216"/>
    </row>
    <row r="39" spans="1:5" ht="25.15" customHeight="1">
      <c r="A39" s="216"/>
      <c r="B39" s="216"/>
      <c r="C39" s="216"/>
      <c r="D39" s="216"/>
      <c r="E39" s="216"/>
    </row>
    <row r="40" spans="1:5" ht="25.15" customHeight="1">
      <c r="A40" s="216"/>
      <c r="B40" s="216"/>
      <c r="C40" s="216"/>
      <c r="D40" s="216"/>
      <c r="E40" s="216"/>
    </row>
    <row r="41" spans="1:5" ht="25.15" customHeight="1">
      <c r="A41" s="216"/>
      <c r="B41" s="216"/>
      <c r="C41" s="216"/>
      <c r="D41" s="216"/>
      <c r="E41" s="216"/>
    </row>
    <row r="42" spans="1:5" ht="25.15" customHeight="1">
      <c r="A42" s="216"/>
      <c r="B42" s="216"/>
      <c r="C42" s="216"/>
      <c r="D42" s="216"/>
      <c r="E42" s="216"/>
    </row>
    <row r="43" spans="1:5" ht="25.15" customHeight="1">
      <c r="A43" s="216"/>
      <c r="B43" s="216"/>
      <c r="C43" s="216"/>
      <c r="D43" s="216"/>
      <c r="E43" s="216"/>
    </row>
    <row r="44" spans="1:5" ht="25.15" customHeight="1">
      <c r="A44" s="216"/>
      <c r="B44" s="216"/>
      <c r="C44" s="216"/>
      <c r="D44" s="216"/>
      <c r="E44" s="216"/>
    </row>
    <row r="45" spans="1:5" ht="25.15" customHeight="1">
      <c r="A45" s="216"/>
      <c r="B45" s="216"/>
      <c r="C45" s="216"/>
      <c r="D45" s="216"/>
      <c r="E45" s="216"/>
    </row>
    <row r="46" spans="1:5" ht="25.15" customHeight="1">
      <c r="A46" s="216"/>
      <c r="B46" s="216"/>
      <c r="C46" s="216"/>
      <c r="D46" s="216"/>
      <c r="E46" s="216"/>
    </row>
    <row r="47" spans="1:5" ht="25.15" customHeight="1">
      <c r="A47" s="216"/>
      <c r="B47" s="216"/>
      <c r="C47" s="216"/>
      <c r="D47" s="216"/>
      <c r="E47" s="216"/>
    </row>
    <row r="48" spans="1:5" ht="25.15" customHeight="1">
      <c r="A48" s="216"/>
      <c r="B48" s="216"/>
      <c r="C48" s="216"/>
      <c r="D48" s="216"/>
      <c r="E48" s="216"/>
    </row>
    <row r="49" spans="1:5" ht="25.15" customHeight="1">
      <c r="A49" s="216"/>
      <c r="B49" s="216"/>
      <c r="C49" s="216"/>
      <c r="D49" s="216"/>
      <c r="E49" s="216"/>
    </row>
    <row r="50" spans="1:5" ht="25.15" customHeight="1">
      <c r="A50" s="216"/>
      <c r="B50" s="216"/>
      <c r="C50" s="216"/>
      <c r="D50" s="216"/>
      <c r="E50" s="216"/>
    </row>
    <row r="51" spans="1:5" ht="25.15" customHeight="1">
      <c r="A51" s="216"/>
      <c r="B51" s="216"/>
      <c r="C51" s="216"/>
      <c r="D51" s="216"/>
      <c r="E51" s="216"/>
    </row>
    <row r="52" spans="1:5" ht="25.15" customHeight="1">
      <c r="A52" s="216"/>
      <c r="B52" s="216"/>
      <c r="C52" s="216"/>
      <c r="D52" s="216"/>
      <c r="E52" s="216"/>
    </row>
    <row r="53" spans="1:5" ht="25.15" customHeight="1">
      <c r="A53" s="216"/>
      <c r="B53" s="216"/>
      <c r="C53" s="216"/>
      <c r="D53" s="216"/>
      <c r="E53" s="216"/>
    </row>
    <row r="54" spans="1:5" ht="25.15" customHeight="1">
      <c r="A54" s="216"/>
      <c r="B54" s="216"/>
      <c r="C54" s="216"/>
      <c r="D54" s="216"/>
      <c r="E54" s="216"/>
    </row>
    <row r="55" spans="1:5" ht="25.15" customHeight="1">
      <c r="A55" s="216"/>
      <c r="B55" s="216"/>
      <c r="C55" s="216"/>
      <c r="D55" s="216"/>
      <c r="E55" s="216"/>
    </row>
    <row r="56" spans="1:5" ht="25.15" customHeight="1">
      <c r="A56" s="216"/>
      <c r="B56" s="216"/>
      <c r="C56" s="216"/>
      <c r="D56" s="216"/>
      <c r="E56" s="216"/>
    </row>
    <row r="57" spans="1:5">
      <c r="A57" s="216"/>
      <c r="B57" s="216"/>
      <c r="C57" s="216"/>
      <c r="D57" s="216"/>
      <c r="E57" s="216"/>
    </row>
    <row r="58" spans="1:5">
      <c r="A58" s="216"/>
      <c r="B58" s="216"/>
      <c r="C58" s="216"/>
      <c r="D58" s="216"/>
      <c r="E58" s="216"/>
    </row>
    <row r="59" spans="1:5">
      <c r="A59" s="216"/>
      <c r="B59" s="216"/>
      <c r="C59" s="216"/>
      <c r="D59" s="216"/>
      <c r="E59" s="216"/>
    </row>
    <row r="60" spans="1:5">
      <c r="A60" s="216"/>
      <c r="B60" s="216"/>
      <c r="C60" s="216"/>
      <c r="D60" s="216"/>
      <c r="E60" s="216"/>
    </row>
    <row r="61" spans="1:5">
      <c r="A61" s="216"/>
      <c r="B61" s="216"/>
      <c r="C61" s="216"/>
      <c r="D61" s="216"/>
      <c r="E61" s="216"/>
    </row>
    <row r="62" spans="1:5">
      <c r="A62" s="216"/>
      <c r="B62" s="216"/>
      <c r="C62" s="216"/>
      <c r="D62" s="216"/>
      <c r="E62" s="216"/>
    </row>
    <row r="63" spans="1:5">
      <c r="A63" s="216"/>
      <c r="B63" s="216"/>
      <c r="C63" s="216"/>
      <c r="D63" s="216"/>
      <c r="E63" s="216"/>
    </row>
    <row r="64" spans="1:5">
      <c r="A64" s="216"/>
      <c r="B64" s="216"/>
      <c r="C64" s="216"/>
      <c r="D64" s="216"/>
      <c r="E64" s="216"/>
    </row>
    <row r="65" spans="1:5">
      <c r="A65" s="216"/>
      <c r="B65" s="216"/>
      <c r="C65" s="216"/>
      <c r="D65" s="216"/>
      <c r="E65" s="216"/>
    </row>
    <row r="66" spans="1:5">
      <c r="A66" s="216"/>
      <c r="B66" s="216"/>
      <c r="C66" s="216"/>
      <c r="D66" s="216"/>
      <c r="E66" s="216"/>
    </row>
    <row r="67" spans="1:5">
      <c r="A67" s="216"/>
      <c r="B67" s="216"/>
      <c r="C67" s="216"/>
      <c r="D67" s="216"/>
      <c r="E67" s="216"/>
    </row>
    <row r="68" spans="1:5">
      <c r="A68" s="216"/>
      <c r="B68" s="216"/>
      <c r="C68" s="216"/>
      <c r="D68" s="216"/>
      <c r="E68" s="216"/>
    </row>
    <row r="69" spans="1:5">
      <c r="A69" s="216"/>
      <c r="B69" s="216"/>
      <c r="C69" s="216"/>
      <c r="D69" s="216"/>
      <c r="E69" s="216"/>
    </row>
    <row r="70" spans="1:5">
      <c r="A70" s="216"/>
      <c r="B70" s="216"/>
      <c r="C70" s="216"/>
      <c r="D70" s="216"/>
      <c r="E70" s="216"/>
    </row>
    <row r="71" spans="1:5">
      <c r="A71" s="216"/>
      <c r="B71" s="216"/>
      <c r="C71" s="216"/>
      <c r="D71" s="216"/>
      <c r="E71" s="216"/>
    </row>
    <row r="72" spans="1:5">
      <c r="A72" s="216"/>
      <c r="B72" s="216"/>
      <c r="C72" s="216"/>
      <c r="D72" s="216"/>
      <c r="E72" s="216"/>
    </row>
    <row r="73" spans="1:5">
      <c r="A73" s="216"/>
      <c r="B73" s="216"/>
      <c r="C73" s="216"/>
      <c r="D73" s="216"/>
      <c r="E73" s="216"/>
    </row>
    <row r="74" spans="1:5">
      <c r="A74" s="216"/>
      <c r="B74" s="216"/>
      <c r="C74" s="216"/>
      <c r="D74" s="216"/>
      <c r="E74" s="216"/>
    </row>
  </sheetData>
  <sheetProtection formatColumns="0" formatRows="0" selectLockedCells="1"/>
  <dataConsolidate/>
  <customSheetViews>
    <customSheetView guid="{987A3FAC-920D-4C0C-8129-D8F4AFD7E477}" showPageBreaks="1" printArea="1" state="hidden" view="pageBreakPreview" topLeftCell="A11">
      <selection activeCell="D16" sqref="D16"/>
      <pageMargins left="0.31" right="0.25" top="0.52" bottom="0.67" header="0.23" footer="0.24"/>
      <printOptions horizontalCentered="1"/>
      <pageSetup paperSize="9" scale="90" fitToHeight="0" orientation="portrait" r:id="rId1"/>
      <headerFooter alignWithMargins="0">
        <oddFooter>&amp;R&amp;"Book Antiqua,Bold"&amp;10Schedule-5/ Page &amp;P of &amp;N</oddFooter>
      </headerFooter>
    </customSheetView>
    <customSheetView guid="{CB55CDDD-15EC-4265-9148-3411BBB26D54}" showPageBreaks="1" printArea="1" state="hidden" view="pageBreakPreview" topLeftCell="A11">
      <selection activeCell="D16" sqref="D16"/>
      <pageMargins left="0.31" right="0.25" top="0.52" bottom="0.67" header="0.23" footer="0.24"/>
      <printOptions horizontalCentered="1"/>
      <pageSetup paperSize="9" scale="90" fitToHeight="0" orientation="portrait" r:id="rId2"/>
      <headerFooter alignWithMargins="0">
        <oddFooter>&amp;R&amp;"Book Antiqua,Bold"&amp;10Schedule-5/ Page &amp;P of &amp;N</oddFooter>
      </headerFooter>
    </customSheetView>
    <customSheetView guid="{023E95C7-CD0A-46A1-945E-64751E02EBFE}" showPageBreaks="1" printArea="1" state="hidden" view="pageBreakPreview">
      <selection activeCell="H5" sqref="H5"/>
      <pageMargins left="0.31" right="0.25" top="0.52" bottom="0.67" header="0.23" footer="0.24"/>
      <printOptions horizontalCentered="1"/>
      <pageSetup paperSize="9" scale="90" fitToHeight="0" orientation="portrait" r:id="rId3"/>
      <headerFooter alignWithMargins="0">
        <oddFooter>&amp;R&amp;"Book Antiqua,Bold"&amp;10Schedule-5/ Page &amp;P of &amp;N</oddFooter>
      </headerFooter>
    </customSheetView>
    <customSheetView guid="{BB6473B7-092C-417E-97E7-ED0705AE17A0}" showPageBreaks="1" printArea="1" state="hidden" view="pageBreakPreview">
      <selection activeCell="H5" sqref="H5"/>
      <pageMargins left="0.31" right="0.25" top="0.52" bottom="0.67" header="0.23" footer="0.24"/>
      <printOptions horizontalCentered="1"/>
      <pageSetup paperSize="9" scale="90" fitToHeight="0" orientation="portrait" r:id="rId4"/>
      <headerFooter alignWithMargins="0">
        <oddFooter>&amp;R&amp;"Book Antiqua,Bold"&amp;10Schedule-5/ Page &amp;P of &amp;N</oddFooter>
      </headerFooter>
    </customSheetView>
    <customSheetView guid="{A41EE4DE-0D82-4A56-8210-F78316511D11}" showPageBreaks="1" printArea="1" state="hidden" view="pageBreakPreview">
      <selection activeCell="H5" sqref="H5"/>
      <pageMargins left="0.31" right="0.25" top="0.52" bottom="0.67" header="0.23" footer="0.24"/>
      <printOptions horizontalCentered="1"/>
      <pageSetup paperSize="9" scale="90" fitToHeight="0" orientation="portrait" r:id="rId5"/>
      <headerFooter alignWithMargins="0">
        <oddFooter>&amp;R&amp;"Book Antiqua,Bold"&amp;10Schedule-5/ Page &amp;P of &amp;N</oddFooter>
      </headerFooter>
    </customSheetView>
    <customSheetView guid="{1E0C44A1-9358-4FBD-8C2C-4DB661DA1476}" showPageBreaks="1" printArea="1" state="hidden" view="pageBreakPreview">
      <selection activeCell="H5" sqref="H5"/>
      <pageMargins left="0.31" right="0.25" top="0.52" bottom="0.67" header="0.23" footer="0.24"/>
      <printOptions horizontalCentered="1"/>
      <pageSetup paperSize="9" scale="90" fitToHeight="0" orientation="portrait" r:id="rId6"/>
      <headerFooter alignWithMargins="0">
        <oddFooter>&amp;R&amp;"Book Antiqua,Bold"&amp;10Schedule-5/ Page &amp;P of &amp;N</oddFooter>
      </headerFooter>
    </customSheetView>
    <customSheetView guid="{498493C3-769C-4143-9114-C68CD1D40B11}" showPageBreaks="1" printArea="1" state="hidden" view="pageBreakPreview">
      <selection activeCell="H5" sqref="H5"/>
      <pageMargins left="0.31" right="0.25" top="0.52" bottom="0.67" header="0.23" footer="0.24"/>
      <printOptions horizontalCentered="1"/>
      <pageSetup paperSize="9" scale="90" fitToHeight="0" orientation="portrait" r:id="rId7"/>
      <headerFooter alignWithMargins="0">
        <oddFooter>&amp;R&amp;"Book Antiqua,Bold"&amp;10Schedule-5/ Page &amp;P of &amp;N</oddFooter>
      </headerFooter>
    </customSheetView>
    <customSheetView guid="{C431BC99-7569-44AB-83F6-AB73BDED3783}" scale="90" state="hidden">
      <selection activeCell="D15" sqref="D15:E16"/>
      <pageMargins left="0.31" right="0.25" top="0.52" bottom="0.67" header="0.23" footer="0.24"/>
      <printOptions horizontalCentered="1"/>
      <pageSetup paperSize="9" scale="90" fitToHeight="0" orientation="portrait" r:id="rId8"/>
      <headerFooter alignWithMargins="0">
        <oddFooter>&amp;R&amp;"Book Antiqua,Bold"&amp;10Schedule-5/ Page &amp;P of &amp;N</oddFooter>
      </headerFooter>
    </customSheetView>
    <customSheetView guid="{E97134B6-5E8D-4951-8DA0-73D065532361}" scale="90" state="hidden">
      <selection activeCell="D15" sqref="D15:E16"/>
      <pageMargins left="0.31" right="0.25" top="0.52" bottom="0.67" header="0.23" footer="0.24"/>
      <printOptions horizontalCentered="1"/>
      <pageSetup paperSize="9" scale="90" fitToHeight="0" orientation="portrait" r:id="rId9"/>
      <headerFooter alignWithMargins="0">
        <oddFooter>&amp;R&amp;"Book Antiqua,Bold"&amp;10Schedule-5/ Page &amp;P of &amp;N</oddFooter>
      </headerFooter>
    </customSheetView>
    <customSheetView guid="{D0757F9E-DF41-4B40-A5E5-F4F8FDD8D61D}" scale="90" state="hidden" topLeftCell="A13">
      <selection activeCell="D15" sqref="D15:E16"/>
      <pageMargins left="0.31" right="0.25" top="0.52" bottom="0.67" header="0.23" footer="0.24"/>
      <printOptions horizontalCentered="1"/>
      <pageSetup paperSize="9" scale="90" fitToHeight="0" orientation="portrait" r:id="rId10"/>
      <headerFooter alignWithMargins="0">
        <oddFooter>&amp;R&amp;"Book Antiqua,Bold"&amp;10Schedule-5/ Page &amp;P of &amp;N</oddFooter>
      </headerFooter>
    </customSheetView>
    <customSheetView guid="{EE46BCD1-F715-4FA9-A5FC-1B125AD601E0}" scale="90" state="hidden" topLeftCell="A13">
      <selection activeCell="A3" sqref="A3:E3"/>
      <pageMargins left="0.31" right="0.25" top="0.52" bottom="0.67" header="0.23" footer="0.24"/>
      <printOptions horizontalCentered="1"/>
      <pageSetup paperSize="9" scale="90" fitToHeight="0" orientation="portrait" r:id="rId11"/>
      <headerFooter alignWithMargins="0">
        <oddFooter>&amp;R&amp;"Book Antiqua,Bold"&amp;10Schedule-5/ Page &amp;P of &amp;N</oddFooter>
      </headerFooter>
    </customSheetView>
    <customSheetView guid="{4AA1107B-A795-4744-B566-827168772C7A}" scale="90" state="hidden" topLeftCell="A13">
      <selection activeCell="A3" sqref="A3:E3"/>
      <pageMargins left="0.31" right="0.25" top="0.52" bottom="0.67" header="0.23" footer="0.24"/>
      <printOptions horizontalCentered="1"/>
      <pageSetup paperSize="9" scale="90" fitToHeight="0" orientation="portrait" r:id="rId12"/>
      <headerFooter alignWithMargins="0">
        <oddFooter>&amp;R&amp;"Book Antiqua,Bold"&amp;10Schedule-5/ Page &amp;P of &amp;N</oddFooter>
      </headerFooter>
    </customSheetView>
    <customSheetView guid="{B23AD343-29DA-4CE0-BD10-47BF44F3782F}" scale="90" state="hidden" topLeftCell="A13">
      <selection activeCell="A3" sqref="A3:E3"/>
      <pageMargins left="0.31" right="0.25" top="0.52" bottom="0.67" header="0.23" footer="0.24"/>
      <printOptions horizontalCentered="1"/>
      <pageSetup paperSize="9" scale="90" fitToHeight="0" orientation="portrait" r:id="rId13"/>
      <headerFooter alignWithMargins="0">
        <oddFooter>&amp;R&amp;"Book Antiqua,Bold"&amp;10Schedule-5/ Page &amp;P of &amp;N</oddFooter>
      </headerFooter>
    </customSheetView>
    <customSheetView guid="{ECE9294F-C910-4036-88BC-B1F2176FB06B}" scale="90" state="hidden" topLeftCell="A13">
      <selection activeCell="A3" sqref="A3:E3"/>
      <pageMargins left="0.31" right="0.25" top="0.52" bottom="0.67" header="0.23" footer="0.24"/>
      <printOptions horizontalCentered="1"/>
      <pageSetup paperSize="9" scale="90" fitToHeight="0" orientation="portrait" r:id="rId14"/>
      <headerFooter alignWithMargins="0">
        <oddFooter>&amp;R&amp;"Book Antiqua,Bold"&amp;10Schedule-5/ Page &amp;P of &amp;N</oddFooter>
      </headerFooter>
    </customSheetView>
    <customSheetView guid="{27A45B7A-04F2-4516-B80B-5ED0825D4ED3}" scale="90" state="hidden" topLeftCell="A10">
      <selection activeCell="D18" sqref="D18:E21"/>
      <pageMargins left="0.31" right="0.25" top="0.52" bottom="0.67" header="0.23" footer="0.24"/>
      <printOptions horizontalCentered="1"/>
      <pageSetup paperSize="9" scale="90" fitToHeight="0" orientation="portrait" r:id="rId15"/>
      <headerFooter alignWithMargins="0">
        <oddFooter>&amp;R&amp;"Book Antiqua,Bold"&amp;10Schedule-5/ Page &amp;P of &amp;N</oddFooter>
      </headerFooter>
    </customSheetView>
    <customSheetView guid="{E9F4E142-7D26-464D-BECA-4F3806DB1FE1}" scale="90" state="hidden" topLeftCell="A13">
      <selection activeCell="A3" sqref="A3:E3"/>
      <pageMargins left="0.31" right="0.25" top="0.52" bottom="0.67" header="0.23" footer="0.24"/>
      <printOptions horizontalCentered="1"/>
      <pageSetup paperSize="9" scale="90" fitToHeight="0" orientation="portrait" r:id="rId16"/>
      <headerFooter alignWithMargins="0">
        <oddFooter>&amp;R&amp;"Book Antiqua,Bold"&amp;10Schedule-5/ Page &amp;P of &amp;N</oddFooter>
      </headerFooter>
    </customSheetView>
    <customSheetView guid="{A7DBDDEF-9245-44C6-9EBF-032DB6E1C0A2}" scale="90" state="hidden" topLeftCell="A13">
      <selection activeCell="A3" sqref="A3:E3"/>
      <pageMargins left="0.31" right="0.25" top="0.52" bottom="0.67" header="0.23" footer="0.24"/>
      <printOptions horizontalCentered="1"/>
      <pageSetup paperSize="9" scale="90" fitToHeight="0" orientation="portrait" r:id="rId17"/>
      <headerFooter alignWithMargins="0">
        <oddFooter>&amp;R&amp;"Book Antiqua,Bold"&amp;10Schedule-5/ Page &amp;P of &amp;N</oddFooter>
      </headerFooter>
    </customSheetView>
    <customSheetView guid="{7487ED9F-BBED-4B2A-9631-22F1A430946B}" scale="90" state="hidden" topLeftCell="A13">
      <selection activeCell="A3" sqref="A3:E3"/>
      <pageMargins left="0.31" right="0.25" top="0.52" bottom="0.67" header="0.23" footer="0.24"/>
      <printOptions horizontalCentered="1"/>
      <pageSetup paperSize="9" scale="90" fitToHeight="0" orientation="portrait" r:id="rId18"/>
      <headerFooter alignWithMargins="0">
        <oddFooter>&amp;R&amp;"Book Antiqua,Bold"&amp;10Schedule-5/ Page &amp;P of &amp;N</oddFooter>
      </headerFooter>
    </customSheetView>
    <customSheetView guid="{B3CE7B10-A914-4559-A6DA-AED8C22AFD6D}" scale="90" state="hidden" topLeftCell="A13">
      <selection activeCell="D15" sqref="D15:E16"/>
      <pageMargins left="0.31" right="0.25" top="0.52" bottom="0.67" header="0.23" footer="0.24"/>
      <printOptions horizontalCentered="1"/>
      <pageSetup paperSize="9" scale="90" fitToHeight="0" orientation="portrait" r:id="rId19"/>
      <headerFooter alignWithMargins="0">
        <oddFooter>&amp;R&amp;"Book Antiqua,Bold"&amp;10Schedule-5/ Page &amp;P of &amp;N</oddFooter>
      </headerFooter>
    </customSheetView>
    <customSheetView guid="{D53177B2-31EC-4222-B97A-A37DCFD9E45B}" scale="90" state="hidden">
      <selection activeCell="D15" sqref="D15:E16"/>
      <pageMargins left="0.31" right="0.25" top="0.52" bottom="0.67" header="0.23" footer="0.24"/>
      <printOptions horizontalCentered="1"/>
      <pageSetup paperSize="9" scale="90" fitToHeight="0" orientation="portrait" r:id="rId20"/>
      <headerFooter alignWithMargins="0">
        <oddFooter>&amp;R&amp;"Book Antiqua,Bold"&amp;10Schedule-5/ Page &amp;P of &amp;N</oddFooter>
      </headerFooter>
    </customSheetView>
    <customSheetView guid="{223BC0FC-814D-40F0-9795-CE82A16FF3A5}" scale="90" state="hidden">
      <selection activeCell="D15" sqref="D15:E16"/>
      <pageMargins left="0.31" right="0.25" top="0.52" bottom="0.67" header="0.23" footer="0.24"/>
      <printOptions horizontalCentered="1"/>
      <pageSetup paperSize="9" scale="90" fitToHeight="0" orientation="portrait" r:id="rId21"/>
      <headerFooter alignWithMargins="0">
        <oddFooter>&amp;R&amp;"Book Antiqua,Bold"&amp;10Schedule-5/ Page &amp;P of &amp;N</oddFooter>
      </headerFooter>
    </customSheetView>
    <customSheetView guid="{B835C05C-B615-4DCB-982D-4519616B3CD8}" scale="90" state="hidden">
      <selection activeCell="D15" sqref="D15:E16"/>
      <pageMargins left="0.31" right="0.25" top="0.52" bottom="0.67" header="0.23" footer="0.24"/>
      <printOptions horizontalCentered="1"/>
      <pageSetup paperSize="9" scale="90" fitToHeight="0" orientation="portrait" r:id="rId22"/>
      <headerFooter alignWithMargins="0">
        <oddFooter>&amp;R&amp;"Book Antiqua,Bold"&amp;10Schedule-5/ Page &amp;P of &amp;N</oddFooter>
      </headerFooter>
    </customSheetView>
    <customSheetView guid="{A34CC49F-E309-4C23-B4F6-1E3B307C10D1}" showPageBreaks="1" printArea="1" state="hidden" view="pageBreakPreview">
      <selection activeCell="H5" sqref="H5"/>
      <pageMargins left="0.31" right="0.25" top="0.52" bottom="0.67" header="0.23" footer="0.24"/>
      <printOptions horizontalCentered="1"/>
      <pageSetup paperSize="9" scale="90" fitToHeight="0" orientation="portrait" r:id="rId23"/>
      <headerFooter alignWithMargins="0">
        <oddFooter>&amp;R&amp;"Book Antiqua,Bold"&amp;10Schedule-5/ Page &amp;P of &amp;N</oddFooter>
      </headerFooter>
    </customSheetView>
    <customSheetView guid="{8909CFDD-4F29-4C72-886E-908773EE94A2}" showPageBreaks="1" printArea="1" state="hidden" view="pageBreakPreview">
      <selection activeCell="H5" sqref="H5"/>
      <pageMargins left="0.31" right="0.25" top="0.52" bottom="0.67" header="0.23" footer="0.24"/>
      <printOptions horizontalCentered="1"/>
      <pageSetup paperSize="9" scale="90" fitToHeight="0" orientation="portrait" r:id="rId24"/>
      <headerFooter alignWithMargins="0">
        <oddFooter>&amp;R&amp;"Book Antiqua,Bold"&amp;10Schedule-5/ Page &amp;P of &amp;N</oddFooter>
      </headerFooter>
    </customSheetView>
    <customSheetView guid="{D5F8AD2D-F014-4A7B-9CE7-589273BD9F11}" showPageBreaks="1" printArea="1" state="hidden" view="pageBreakPreview" topLeftCell="A11">
      <selection activeCell="D16" sqref="D16"/>
      <pageMargins left="0.31" right="0.25" top="0.52" bottom="0.67" header="0.23" footer="0.24"/>
      <printOptions horizontalCentered="1"/>
      <pageSetup paperSize="9" scale="90" fitToHeight="0" orientation="portrait" r:id="rId25"/>
      <headerFooter alignWithMargins="0">
        <oddFooter>&amp;R&amp;"Book Antiqua,Bold"&amp;10Schedule-5/ Page &amp;P of &amp;N</oddFooter>
      </headerFooter>
    </customSheetView>
  </customSheetViews>
  <mergeCells count="19">
    <mergeCell ref="A3:E3"/>
    <mergeCell ref="A4:E4"/>
    <mergeCell ref="B8:C8"/>
    <mergeCell ref="B9:C9"/>
    <mergeCell ref="B14:C14"/>
    <mergeCell ref="B10:C10"/>
    <mergeCell ref="B11:C11"/>
    <mergeCell ref="B21:E21"/>
    <mergeCell ref="A18:A19"/>
    <mergeCell ref="B18:C18"/>
    <mergeCell ref="B19:C19"/>
    <mergeCell ref="D19:E19"/>
    <mergeCell ref="M13:O13"/>
    <mergeCell ref="B13:C13"/>
    <mergeCell ref="B17:C17"/>
    <mergeCell ref="B16:C16"/>
    <mergeCell ref="B15:C15"/>
    <mergeCell ref="D13:E13"/>
    <mergeCell ref="I13:K13"/>
  </mergeCells>
  <phoneticPr fontId="27" type="noConversion"/>
  <dataValidations xWindow="962" yWindow="443" count="2">
    <dataValidation allowBlank="1" showInputMessage="1" showErrorMessage="1" prompt="You may write remarks regarding Sales Tax here." sqref="D17:E17" xr:uid="{00000000-0002-0000-0D00-000000000000}"/>
    <dataValidation allowBlank="1" showInputMessage="1" showErrorMessage="1" prompt="You may write remarks regarding Excise Duty here." sqref="D15:E15" xr:uid="{00000000-0002-0000-0D00-000001000000}"/>
  </dataValidations>
  <printOptions horizontalCentered="1"/>
  <pageMargins left="0.31" right="0.25" top="0.52" bottom="0.67" header="0.23" footer="0.24"/>
  <pageSetup paperSize="9" scale="90" fitToHeight="0" orientation="portrait" r:id="rId26"/>
  <headerFooter alignWithMargins="0">
    <oddFooter>&amp;R&amp;"Book Antiqua,Bold"&amp;10Schedule-5/ Page &amp;P of &amp;N</oddFooter>
  </headerFooter>
  <drawing r:id="rId27"/>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9">
    <tabColor indexed="13"/>
    <pageSetUpPr fitToPage="1"/>
  </sheetPr>
  <dimension ref="A1:F36"/>
  <sheetViews>
    <sheetView view="pageBreakPreview" topLeftCell="A9" zoomScaleNormal="100" zoomScaleSheetLayoutView="100" workbookViewId="0">
      <selection activeCell="A9" sqref="A1:XFD1048576"/>
    </sheetView>
  </sheetViews>
  <sheetFormatPr defaultColWidth="10" defaultRowHeight="16.5"/>
  <cols>
    <col min="1" max="1" width="10.625" style="33" customWidth="1"/>
    <col min="2" max="2" width="27.5" style="33" customWidth="1"/>
    <col min="3" max="3" width="21" style="33" customWidth="1"/>
    <col min="4" max="4" width="44.875" style="33" customWidth="1"/>
    <col min="5" max="16384" width="10" style="30"/>
  </cols>
  <sheetData>
    <row r="1" spans="1:6" ht="18" customHeight="1">
      <c r="A1" s="73" t="str">
        <f>Cover!B3</f>
        <v>Tender Enquiry No.: NR1/T/W-MISC/DOM/I00/25/07981– SRM RFX – 5002004552</v>
      </c>
      <c r="B1" s="74"/>
      <c r="C1" s="76"/>
      <c r="D1" s="77" t="s">
        <v>426</v>
      </c>
    </row>
    <row r="2" spans="1:6" ht="18" customHeight="1">
      <c r="A2" s="59"/>
      <c r="B2" s="80"/>
      <c r="C2" s="26"/>
      <c r="D2" s="26"/>
    </row>
    <row r="3" spans="1:6" ht="114.75" customHeight="1">
      <c r="A3" s="1331" t="str">
        <f>Cover!$B$2</f>
        <v xml:space="preserve">765/400/220 kV AIS Extension Package - Substation Package: SS-02 (i) 02 nos. of 400 kV line bays at 765/400/220 kV Bikaner-III PS for interconnection of 1400MW RPPD of M/s Sunbreeze Renewables Nine Pvt. Ltd. (SR9PL) (2 nos. bays). </v>
      </c>
      <c r="B3" s="1331"/>
      <c r="C3" s="1331"/>
      <c r="D3" s="1331"/>
      <c r="E3" s="44"/>
      <c r="F3" s="44"/>
    </row>
    <row r="4" spans="1:6" ht="22.15" customHeight="1">
      <c r="A4" s="1321" t="s">
        <v>382</v>
      </c>
      <c r="B4" s="1321"/>
      <c r="C4" s="1321"/>
      <c r="D4" s="1321"/>
    </row>
    <row r="5" spans="1:6" ht="18" customHeight="1">
      <c r="A5" s="32"/>
    </row>
    <row r="6" spans="1:6" ht="18" customHeight="1">
      <c r="A6" s="23" t="str">
        <f>'Sch-1'!A6</f>
        <v>Bidder’s Name and Address (Sole Bidder) :</v>
      </c>
      <c r="D6" s="56" t="s">
        <v>394</v>
      </c>
    </row>
    <row r="7" spans="1:6">
      <c r="A7" s="1330" t="str">
        <f>'Sch-1'!A7</f>
        <v/>
      </c>
      <c r="B7" s="1330"/>
      <c r="C7" s="1330"/>
      <c r="D7" s="57" t="str">
        <f>'Sch-1'!M7</f>
        <v>Contracts Services, 3rd Floor</v>
      </c>
    </row>
    <row r="8" spans="1:6" ht="18" customHeight="1">
      <c r="A8" s="34" t="s">
        <v>410</v>
      </c>
      <c r="B8" s="1320" t="str">
        <f>IF('Sch-1'!C8=0, "", 'Sch-1'!C8)</f>
        <v xml:space="preserve">…….. …….. …….. …….. …….. …….. </v>
      </c>
      <c r="C8" s="1320"/>
      <c r="D8" s="57" t="str">
        <f>'Sch-1'!M8</f>
        <v>Power Grid Corporation of India Ltd.,</v>
      </c>
    </row>
    <row r="9" spans="1:6" ht="18" customHeight="1">
      <c r="A9" s="34" t="s">
        <v>411</v>
      </c>
      <c r="B9" s="1320" t="str">
        <f>IF('Sch-1'!C9=0, "", 'Sch-1'!C9)</f>
        <v xml:space="preserve">…….. …….. …….. …….. …….. …….. </v>
      </c>
      <c r="C9" s="1320"/>
      <c r="D9" s="57" t="str">
        <f>'Sch-1'!M9</f>
        <v>Rajasthan Projects Office, 4th Floor, REIL House,</v>
      </c>
    </row>
    <row r="10" spans="1:6" ht="18" customHeight="1">
      <c r="A10" s="35"/>
      <c r="B10" s="1320" t="str">
        <f>IF('Sch-1'!C10=0, "", 'Sch-1'!C10)</f>
        <v xml:space="preserve">…….. …….. …….. …….. …….. …….. </v>
      </c>
      <c r="C10" s="1320"/>
      <c r="D10" s="57" t="str">
        <f>'Sch-1'!M10</f>
        <v>Shipra Path, Mansarovar, Jaipur-302020 Rajasthan</v>
      </c>
    </row>
    <row r="11" spans="1:6" ht="18" customHeight="1">
      <c r="A11" s="35"/>
      <c r="B11" s="1320" t="str">
        <f>IF('Sch-1'!C11=0, "", 'Sch-1'!C11)</f>
        <v xml:space="preserve">…….. …….. …….. …….. …….. …….. </v>
      </c>
      <c r="C11" s="1320"/>
      <c r="D11" s="57"/>
    </row>
    <row r="12" spans="1:6">
      <c r="A12" s="45"/>
      <c r="B12" s="45"/>
      <c r="C12" s="45"/>
      <c r="D12" s="56"/>
    </row>
    <row r="13" spans="1:6" ht="22.15" customHeight="1">
      <c r="A13" s="46" t="s">
        <v>376</v>
      </c>
      <c r="B13" s="1318" t="s">
        <v>366</v>
      </c>
      <c r="C13" s="1319"/>
      <c r="D13" s="47" t="s">
        <v>378</v>
      </c>
    </row>
    <row r="14" spans="1:6" ht="22.15" customHeight="1">
      <c r="A14" s="37" t="s">
        <v>379</v>
      </c>
      <c r="B14" s="1328" t="s">
        <v>413</v>
      </c>
      <c r="C14" s="1328"/>
      <c r="D14" s="61">
        <f>'Sch-1'!N67</f>
        <v>0</v>
      </c>
    </row>
    <row r="15" spans="1:6" ht="35.1" customHeight="1">
      <c r="A15" s="48"/>
      <c r="B15" s="1325" t="s">
        <v>383</v>
      </c>
      <c r="C15" s="1326"/>
      <c r="D15" s="39"/>
    </row>
    <row r="16" spans="1:6" ht="22.15" customHeight="1">
      <c r="A16" s="37" t="s">
        <v>380</v>
      </c>
      <c r="B16" s="1328" t="s">
        <v>414</v>
      </c>
      <c r="C16" s="1328"/>
      <c r="D16" s="61">
        <f>'Sch-2'!J106</f>
        <v>0</v>
      </c>
    </row>
    <row r="17" spans="1:6" ht="35.1" customHeight="1">
      <c r="A17" s="48"/>
      <c r="B17" s="1329" t="s">
        <v>526</v>
      </c>
      <c r="C17" s="1326"/>
      <c r="D17" s="39"/>
    </row>
    <row r="18" spans="1:6" ht="22.15" customHeight="1">
      <c r="A18" s="37" t="s">
        <v>381</v>
      </c>
      <c r="B18" s="1328" t="s">
        <v>415</v>
      </c>
      <c r="C18" s="1328"/>
      <c r="D18" s="61">
        <f>'Sch-3 '!P95</f>
        <v>0</v>
      </c>
    </row>
    <row r="19" spans="1:6" ht="23.25" customHeight="1">
      <c r="A19" s="48"/>
      <c r="B19" s="1325" t="s">
        <v>384</v>
      </c>
      <c r="C19" s="1326"/>
      <c r="D19" s="39"/>
    </row>
    <row r="20" spans="1:6" ht="22.15" customHeight="1">
      <c r="A20" s="37" t="s">
        <v>552</v>
      </c>
      <c r="B20" s="1328" t="s">
        <v>553</v>
      </c>
      <c r="C20" s="1328"/>
      <c r="D20" s="597">
        <f>'Sch-4'!P22</f>
        <v>0</v>
      </c>
    </row>
    <row r="21" spans="1:6" ht="30" customHeight="1">
      <c r="A21" s="48"/>
      <c r="B21" s="1325" t="s">
        <v>385</v>
      </c>
      <c r="C21" s="1326"/>
      <c r="D21" s="39"/>
    </row>
    <row r="22" spans="1:6" ht="22.15" hidden="1" customHeight="1">
      <c r="A22" s="37" t="s">
        <v>534</v>
      </c>
      <c r="B22" s="1328" t="s">
        <v>533</v>
      </c>
      <c r="C22" s="1328"/>
      <c r="D22" s="597">
        <f>'Sch-4b'!P30</f>
        <v>0</v>
      </c>
    </row>
    <row r="23" spans="1:6" ht="44.25" hidden="1" customHeight="1">
      <c r="A23" s="48"/>
      <c r="B23" s="1329" t="s">
        <v>527</v>
      </c>
      <c r="C23" s="1326"/>
      <c r="D23" s="39"/>
    </row>
    <row r="24" spans="1:6" ht="30" customHeight="1">
      <c r="A24" s="37">
        <v>5</v>
      </c>
      <c r="B24" s="1328" t="s">
        <v>429</v>
      </c>
      <c r="C24" s="1328"/>
      <c r="D24" s="61">
        <f>'Sch-5'!D18:E18</f>
        <v>0</v>
      </c>
    </row>
    <row r="25" spans="1:6" ht="26.25" customHeight="1">
      <c r="A25" s="48"/>
      <c r="B25" s="1325" t="s">
        <v>386</v>
      </c>
      <c r="C25" s="1326"/>
      <c r="D25" s="577"/>
    </row>
    <row r="26" spans="1:6" ht="22.15" customHeight="1">
      <c r="A26" s="37" t="s">
        <v>387</v>
      </c>
      <c r="B26" s="1328" t="s">
        <v>430</v>
      </c>
      <c r="C26" s="1328"/>
      <c r="D26" s="248">
        <f>'Sch-7'!M20</f>
        <v>0</v>
      </c>
    </row>
    <row r="27" spans="1:6" ht="35.1" customHeight="1">
      <c r="A27" s="48"/>
      <c r="B27" s="1325" t="s">
        <v>65</v>
      </c>
      <c r="C27" s="1326"/>
      <c r="D27" s="39"/>
    </row>
    <row r="28" spans="1:6" ht="28.5" customHeight="1">
      <c r="A28" s="1308"/>
      <c r="B28" s="1327" t="s">
        <v>388</v>
      </c>
      <c r="C28" s="1327"/>
      <c r="D28" s="62">
        <f>SUM(D14,D16,D18,D20,D24)</f>
        <v>0</v>
      </c>
    </row>
    <row r="29" spans="1:6" ht="20.25" customHeight="1">
      <c r="A29" s="1308"/>
      <c r="B29" s="1327"/>
      <c r="C29" s="1327"/>
      <c r="D29" s="179"/>
    </row>
    <row r="30" spans="1:6">
      <c r="A30" s="69"/>
      <c r="B30" s="70"/>
      <c r="C30" s="70"/>
      <c r="D30" s="71"/>
    </row>
    <row r="31" spans="1:6">
      <c r="A31" s="69"/>
      <c r="B31" s="70"/>
      <c r="C31" s="93"/>
      <c r="D31" s="71"/>
    </row>
    <row r="32" spans="1:6" ht="22.5" customHeight="1">
      <c r="A32" s="91" t="s">
        <v>404</v>
      </c>
      <c r="B32" s="106" t="str">
        <f>IF('Sch-1'!B73=0,"", 'Sch-1'!B73)</f>
        <v>--</v>
      </c>
      <c r="C32" s="93" t="s">
        <v>406</v>
      </c>
      <c r="D32" s="102" t="str">
        <f>IF('Sch-1'!M74=0,"",'Sch-1'!M74)</f>
        <v/>
      </c>
      <c r="F32" s="94"/>
    </row>
    <row r="33" spans="1:6" ht="24" customHeight="1">
      <c r="A33" s="91" t="s">
        <v>405</v>
      </c>
      <c r="B33" s="106" t="str">
        <f>IF('Sch-1'!B74=0,"", 'Sch-1'!B74)</f>
        <v/>
      </c>
      <c r="C33" s="93" t="s">
        <v>407</v>
      </c>
      <c r="D33" s="102" t="str">
        <f>IF('Sch-1'!M75=0,"",'Sch-1'!M75)</f>
        <v/>
      </c>
      <c r="F33" s="59"/>
    </row>
    <row r="34" spans="1:6" ht="28.15" customHeight="1">
      <c r="A34" s="81"/>
      <c r="B34" s="80"/>
      <c r="C34" s="93"/>
      <c r="F34" s="59"/>
    </row>
    <row r="35" spans="1:6" ht="30" customHeight="1">
      <c r="A35" s="81"/>
      <c r="B35" s="80"/>
      <c r="C35" s="93"/>
      <c r="D35" s="81"/>
      <c r="F35" s="94"/>
    </row>
    <row r="36" spans="1:6" ht="30" customHeight="1">
      <c r="A36" s="43"/>
      <c r="B36" s="43"/>
      <c r="C36" s="49"/>
      <c r="E36" s="50"/>
    </row>
  </sheetData>
  <sheetProtection algorithmName="SHA-512" hashValue="a/eFWwkvViToIEqwHKC+0zy77hDN8R/+5kMYwfJQ49eLNKtl+VWI6BM/V3tBI6r6tE8yoQ+gXDbLy2c0SO1VUw==" saltValue="mKGgRcp6f8ktkckTWACFrQ==" spinCount="100000" sheet="1" formatColumns="0" formatRows="0" selectLockedCells="1"/>
  <customSheetViews>
    <customSheetView guid="{987A3FAC-920D-4C0C-8129-D8F4AFD7E477}" showPageBreaks="1" fitToPage="1" printArea="1" hiddenRows="1" view="pageBreakPreview" topLeftCell="A13">
      <selection activeCell="A3" sqref="A3:D3"/>
      <pageMargins left="0.5" right="0.38" top="0.56999999999999995" bottom="0.48" header="0.38" footer="0.24"/>
      <printOptions horizontalCentered="1"/>
      <pageSetup paperSize="9" fitToHeight="0" orientation="portrait" r:id="rId1"/>
      <headerFooter alignWithMargins="0">
        <oddFooter>&amp;R&amp;"Book Antiqua,Bold"&amp;10Schedule-6/ Page &amp;P of &amp;N</oddFooter>
      </headerFooter>
    </customSheetView>
    <customSheetView guid="{CB55CDDD-15EC-4265-9148-3411BBB26D54}" showPageBreaks="1" fitToPage="1" printArea="1" hiddenRows="1" view="pageBreakPreview" topLeftCell="A24">
      <selection activeCell="A3" sqref="A3:D3"/>
      <pageMargins left="0.5" right="0.38" top="0.56999999999999995" bottom="0.48" header="0.38" footer="0.24"/>
      <printOptions horizontalCentered="1"/>
      <pageSetup paperSize="9" fitToHeight="0" orientation="portrait" r:id="rId2"/>
      <headerFooter alignWithMargins="0">
        <oddFooter>&amp;R&amp;"Book Antiqua,Bold"&amp;10Schedule-6/ Page &amp;P of &amp;N</oddFooter>
      </headerFooter>
    </customSheetView>
    <customSheetView guid="{023E95C7-CD0A-46A1-945E-64751E02EBFE}" showPageBreaks="1" fitToPage="1" printArea="1" hiddenRows="1" view="pageBreakPreview" topLeftCell="A9">
      <selection activeCell="A3" sqref="A3:D3"/>
      <pageMargins left="0.5" right="0.38" top="0.56999999999999995" bottom="0.48" header="0.38" footer="0.24"/>
      <printOptions horizontalCentered="1"/>
      <pageSetup paperSize="9" fitToHeight="0" orientation="portrait" r:id="rId3"/>
      <headerFooter alignWithMargins="0">
        <oddFooter>&amp;R&amp;"Book Antiqua,Bold"&amp;10Schedule-6/ Page &amp;P of &amp;N</oddFooter>
      </headerFooter>
    </customSheetView>
    <customSheetView guid="{BB6473B7-092C-417E-97E7-ED0705AE17A0}" showPageBreaks="1" fitToPage="1" printArea="1" hiddenRows="1" view="pageBreakPreview" topLeftCell="A24">
      <selection activeCell="A3" sqref="A3:D3"/>
      <pageMargins left="0.5" right="0.38" top="0.56999999999999995" bottom="0.48" header="0.38" footer="0.24"/>
      <printOptions horizontalCentered="1"/>
      <pageSetup paperSize="9" fitToHeight="0" orientation="portrait" r:id="rId4"/>
      <headerFooter alignWithMargins="0">
        <oddFooter>&amp;R&amp;"Book Antiqua,Bold"&amp;10Schedule-6/ Page &amp;P of &amp;N</oddFooter>
      </headerFooter>
    </customSheetView>
    <customSheetView guid="{A41EE4DE-0D82-4A56-8210-F78316511D11}" scale="130" showPageBreaks="1" fitToPage="1" printArea="1" hiddenRows="1" view="pageBreakPreview" topLeftCell="A7">
      <selection activeCell="A3" sqref="A3:D3"/>
      <pageMargins left="0.5" right="0.38" top="0.56999999999999995" bottom="0.48" header="0.38" footer="0.24"/>
      <printOptions horizontalCentered="1"/>
      <pageSetup paperSize="9" fitToHeight="0" orientation="portrait" r:id="rId5"/>
      <headerFooter alignWithMargins="0">
        <oddFooter>&amp;R&amp;"Book Antiqua,Bold"&amp;10Schedule-6/ Page &amp;P of &amp;N</oddFooter>
      </headerFooter>
    </customSheetView>
    <customSheetView guid="{1E0C44A1-9358-4FBD-8C2C-4DB661DA1476}" scale="130" showPageBreaks="1" fitToPage="1" printArea="1" hiddenRows="1" view="pageBreakPreview" topLeftCell="A19">
      <selection activeCell="A3" sqref="A3:D3"/>
      <pageMargins left="0.5" right="0.38" top="0.56999999999999995" bottom="0.48" header="0.38" footer="0.24"/>
      <printOptions horizontalCentered="1"/>
      <pageSetup paperSize="9" fitToHeight="0" orientation="portrait" r:id="rId6"/>
      <headerFooter alignWithMargins="0">
        <oddFooter>&amp;R&amp;"Book Antiqua,Bold"&amp;10Schedule-6/ Page &amp;P of &amp;N</oddFooter>
      </headerFooter>
    </customSheetView>
    <customSheetView guid="{498493C3-769C-4143-9114-C68CD1D40B11}" scale="130" showPageBreaks="1" fitToPage="1" printArea="1" hiddenRows="1" view="pageBreakPreview">
      <selection activeCell="G6" sqref="G6"/>
      <pageMargins left="0.5" right="0.38" top="0.56999999999999995" bottom="0.48" header="0.38" footer="0.24"/>
      <printOptions horizontalCentered="1"/>
      <pageSetup paperSize="9" fitToHeight="0" orientation="portrait" r:id="rId7"/>
      <headerFooter alignWithMargins="0">
        <oddFooter>&amp;R&amp;"Book Antiqua,Bold"&amp;10Schedule-6/ Page &amp;P of &amp;N</oddFooter>
      </headerFooter>
    </customSheetView>
    <customSheetView guid="{C431BC99-7569-44AB-83F6-AB73BDED3783}" showPageBreaks="1" printArea="1" view="pageBreakPreview" topLeftCell="A13">
      <selection activeCell="D9" sqref="D9"/>
      <pageMargins left="0.5" right="0.38" top="0.56999999999999995" bottom="0.48" header="0.38" footer="0.24"/>
      <printOptions horizontalCentered="1"/>
      <pageSetup paperSize="9" fitToHeight="0" orientation="portrait" r:id="rId8"/>
      <headerFooter alignWithMargins="0">
        <oddFooter>&amp;R&amp;"Book Antiqua,Bold"&amp;10Schedule-6/ Page &amp;P of &amp;N</oddFooter>
      </headerFooter>
    </customSheetView>
    <customSheetView guid="{E97134B6-5E8D-4951-8DA0-73D065532361}" showPageBreaks="1" printArea="1" view="pageBreakPreview" topLeftCell="A7">
      <selection activeCell="D9" sqref="D9"/>
      <pageMargins left="0.5" right="0.38" top="0.56999999999999995" bottom="0.48" header="0.38" footer="0.24"/>
      <printOptions horizontalCentered="1"/>
      <pageSetup paperSize="9" fitToHeight="0" orientation="portrait" r:id="rId9"/>
      <headerFooter alignWithMargins="0">
        <oddFooter>&amp;R&amp;"Book Antiqua,Bold"&amp;10Schedule-6/ Page &amp;P of &amp;N</oddFooter>
      </headerFooter>
    </customSheetView>
    <customSheetView guid="{D0757F9E-DF41-4B40-A5E5-F4F8FDD8D61D}" showPageBreaks="1" printArea="1" view="pageBreakPreview" topLeftCell="A22">
      <selection activeCell="D9" sqref="D9"/>
      <pageMargins left="0.5" right="0.38" top="0.56999999999999995" bottom="0.48" header="0.38" footer="0.24"/>
      <printOptions horizontalCentered="1"/>
      <pageSetup paperSize="9" fitToHeight="0" orientation="portrait" r:id="rId10"/>
      <headerFooter alignWithMargins="0">
        <oddFooter>&amp;R&amp;"Book Antiqua,Bold"&amp;10Schedule-6/ Page &amp;P of &amp;N</oddFooter>
      </headerFooter>
    </customSheetView>
    <customSheetView guid="{EE46BCD1-F715-4FA9-A5FC-1B125AD601E0}" showPageBreaks="1" printArea="1" view="pageBreakPreview">
      <selection activeCell="D9" sqref="D9"/>
      <pageMargins left="0.5" right="0.38" top="0.56999999999999995" bottom="0.48" header="0.38" footer="0.24"/>
      <printOptions horizontalCentered="1"/>
      <pageSetup paperSize="9" fitToHeight="0" orientation="portrait" r:id="rId11"/>
      <headerFooter alignWithMargins="0">
        <oddFooter>&amp;R&amp;"Book Antiqua,Bold"&amp;10Schedule-6/ Page &amp;P of &amp;N</oddFooter>
      </headerFooter>
    </customSheetView>
    <customSheetView guid="{4AA1107B-A795-4744-B566-827168772C7A}" showPageBreaks="1" printArea="1" view="pageBreakPreview" topLeftCell="A4">
      <selection activeCell="D22" sqref="D22"/>
      <pageMargins left="0.5" right="0.38" top="0.56999999999999995" bottom="0.48" header="0.38" footer="0.24"/>
      <printOptions horizontalCentered="1"/>
      <pageSetup paperSize="9" fitToHeight="0" orientation="portrait" r:id="rId12"/>
      <headerFooter alignWithMargins="0">
        <oddFooter>&amp;R&amp;"Book Antiqua,Bold"&amp;10Schedule-6/ Page &amp;P of &amp;N</oddFooter>
      </headerFooter>
    </customSheetView>
    <customSheetView guid="{B23AD343-29DA-4CE0-BD10-47BF44F3782F}" topLeftCell="A7">
      <selection activeCell="G8" sqref="G8"/>
      <pageMargins left="0.5" right="0.38" top="0.56999999999999995" bottom="0.48" header="0.38" footer="0.24"/>
      <printOptions horizontalCentered="1"/>
      <pageSetup paperSize="9" fitToHeight="0" orientation="portrait" r:id="rId13"/>
      <headerFooter alignWithMargins="0">
        <oddFooter>&amp;R&amp;"Book Antiqua,Bold"&amp;10Schedule-6/ Page &amp;P of &amp;N</oddFooter>
      </headerFooter>
    </customSheetView>
    <customSheetView guid="{ECE9294F-C910-4036-88BC-B1F2176FB06B}">
      <selection activeCell="D18" sqref="D18"/>
      <pageMargins left="0.5" right="0.38" top="0.56999999999999995" bottom="0.48" header="0.38" footer="0.24"/>
      <printOptions horizontalCentered="1"/>
      <pageSetup paperSize="9" fitToHeight="0" orientation="portrait" r:id="rId14"/>
      <headerFooter alignWithMargins="0">
        <oddFooter>&amp;R&amp;"Book Antiqua,Bold"&amp;10Schedule-6/ Page &amp;P of &amp;N</oddFooter>
      </headerFooter>
    </customSheetView>
    <customSheetView guid="{4F65FF32-EC61-4022-A399-2986D7B6B8B3}" showRuler="0">
      <pageMargins left="0.5" right="0.38" top="0.56999999999999995" bottom="0.48" header="0.38" footer="0.24"/>
      <printOptions horizontalCentered="1"/>
      <pageSetup paperSize="9" fitToHeight="0" orientation="portrait" r:id="rId15"/>
      <headerFooter alignWithMargins="0">
        <oddFooter>&amp;R&amp;"Book Antiqua,Bold"&amp;10Schedule-6/ Page &amp;P of &amp;N</oddFooter>
      </headerFooter>
    </customSheetView>
    <customSheetView guid="{01ACF2E1-8E61-4459-ABC1-B6C183DEED61}" showRuler="0">
      <pageMargins left="0.5" right="0.38" top="0.56999999999999995" bottom="0.48" header="0.38" footer="0.24"/>
      <printOptions horizontalCentered="1"/>
      <pageSetup paperSize="9" fitToHeight="0" orientation="portrait" r:id="rId16"/>
      <headerFooter alignWithMargins="0">
        <oddFooter>&amp;R&amp;"Book Antiqua,Bold"&amp;10Schedule-6/ Page &amp;P of &amp;N</oddFooter>
      </headerFooter>
    </customSheetView>
    <customSheetView guid="{14D7F02E-BCCA-4517-ABC7-537FF4AEB67A}">
      <selection activeCell="A4" sqref="A4:D4"/>
      <pageMargins left="0.5" right="0.38" top="0.56999999999999995" bottom="0.48" header="0.38" footer="0.24"/>
      <printOptions horizontalCentered="1"/>
      <pageSetup paperSize="9" fitToHeight="0" orientation="portrait" r:id="rId17"/>
      <headerFooter alignWithMargins="0">
        <oddFooter>&amp;R&amp;"Book Antiqua,Bold"&amp;10Schedule-6/ Page &amp;P of &amp;N</oddFooter>
      </headerFooter>
    </customSheetView>
    <customSheetView guid="{27A45B7A-04F2-4516-B80B-5ED0825D4ED3}">
      <selection activeCell="A4" sqref="A4:D4"/>
      <pageMargins left="0.5" right="0.38" top="0.56999999999999995" bottom="0.48" header="0.38" footer="0.24"/>
      <printOptions horizontalCentered="1"/>
      <pageSetup paperSize="9" fitToHeight="0" orientation="portrait" r:id="rId18"/>
      <headerFooter alignWithMargins="0">
        <oddFooter>&amp;R&amp;"Book Antiqua,Bold"&amp;10Schedule-6/ Page &amp;P of &amp;N</oddFooter>
      </headerFooter>
    </customSheetView>
    <customSheetView guid="{E9F4E142-7D26-464D-BECA-4F3806DB1FE1}" topLeftCell="A7">
      <selection activeCell="G8" sqref="G8"/>
      <pageMargins left="0.5" right="0.38" top="0.56999999999999995" bottom="0.48" header="0.38" footer="0.24"/>
      <printOptions horizontalCentered="1"/>
      <pageSetup paperSize="9" fitToHeight="0" orientation="portrait" r:id="rId19"/>
      <headerFooter alignWithMargins="0">
        <oddFooter>&amp;R&amp;"Book Antiqua,Bold"&amp;10Schedule-6/ Page &amp;P of &amp;N</oddFooter>
      </headerFooter>
    </customSheetView>
    <customSheetView guid="{A7DBDDEF-9245-44C6-9EBF-032DB6E1C0A2}" showPageBreaks="1" printArea="1" view="pageBreakPreview">
      <selection activeCell="D22" sqref="D22"/>
      <pageMargins left="0.5" right="0.38" top="0.56999999999999995" bottom="0.48" header="0.38" footer="0.24"/>
      <printOptions horizontalCentered="1"/>
      <pageSetup paperSize="9" fitToHeight="0" orientation="portrait" r:id="rId20"/>
      <headerFooter alignWithMargins="0">
        <oddFooter>&amp;R&amp;"Book Antiqua,Bold"&amp;10Schedule-6/ Page &amp;P of &amp;N</oddFooter>
      </headerFooter>
    </customSheetView>
    <customSheetView guid="{7487ED9F-BBED-4B2A-9631-22F1A430946B}" showPageBreaks="1" printArea="1" view="pageBreakPreview" topLeftCell="A4">
      <selection activeCell="D22" sqref="D22"/>
      <pageMargins left="0.5" right="0.38" top="0.56999999999999995" bottom="0.48" header="0.38" footer="0.24"/>
      <printOptions horizontalCentered="1"/>
      <pageSetup paperSize="9" fitToHeight="0" orientation="portrait" r:id="rId21"/>
      <headerFooter alignWithMargins="0">
        <oddFooter>&amp;R&amp;"Book Antiqua,Bold"&amp;10Schedule-6/ Page &amp;P of &amp;N</oddFooter>
      </headerFooter>
    </customSheetView>
    <customSheetView guid="{B3CE7B10-A914-4559-A6DA-AED8C22AFD6D}" showPageBreaks="1" printArea="1" view="pageBreakPreview" topLeftCell="A22">
      <selection activeCell="D9" sqref="D9"/>
      <pageMargins left="0.5" right="0.38" top="0.56999999999999995" bottom="0.48" header="0.38" footer="0.24"/>
      <printOptions horizontalCentered="1"/>
      <pageSetup paperSize="9" fitToHeight="0" orientation="portrait" r:id="rId22"/>
      <headerFooter alignWithMargins="0">
        <oddFooter>&amp;R&amp;"Book Antiqua,Bold"&amp;10Schedule-6/ Page &amp;P of &amp;N</oddFooter>
      </headerFooter>
    </customSheetView>
    <customSheetView guid="{D53177B2-31EC-4222-B97A-A37DCFD9E45B}" showPageBreaks="1" printArea="1" view="pageBreakPreview" topLeftCell="A7">
      <selection activeCell="D9" sqref="D9"/>
      <pageMargins left="0.5" right="0.38" top="0.56999999999999995" bottom="0.48" header="0.38" footer="0.24"/>
      <printOptions horizontalCentered="1"/>
      <pageSetup paperSize="9" fitToHeight="0" orientation="portrait" r:id="rId23"/>
      <headerFooter alignWithMargins="0">
        <oddFooter>&amp;R&amp;"Book Antiqua,Bold"&amp;10Schedule-6/ Page &amp;P of &amp;N</oddFooter>
      </headerFooter>
    </customSheetView>
    <customSheetView guid="{223BC0FC-814D-40F0-9795-CE82A16FF3A5}" showPageBreaks="1" printArea="1" view="pageBreakPreview" topLeftCell="A13">
      <selection activeCell="D9" sqref="D9"/>
      <pageMargins left="0.5" right="0.38" top="0.56999999999999995" bottom="0.48" header="0.38" footer="0.24"/>
      <printOptions horizontalCentered="1"/>
      <pageSetup paperSize="9" fitToHeight="0" orientation="portrait" r:id="rId24"/>
      <headerFooter alignWithMargins="0">
        <oddFooter>&amp;R&amp;"Book Antiqua,Bold"&amp;10Schedule-6/ Page &amp;P of &amp;N</oddFooter>
      </headerFooter>
    </customSheetView>
    <customSheetView guid="{B835C05C-B615-4DCB-982D-4519616B3CD8}" showPageBreaks="1" printArea="1" view="pageBreakPreview" topLeftCell="A6">
      <selection activeCell="D9" sqref="D9"/>
      <pageMargins left="0.5" right="0.38" top="0.56999999999999995" bottom="0.48" header="0.38" footer="0.24"/>
      <printOptions horizontalCentered="1"/>
      <pageSetup paperSize="9" fitToHeight="0" orientation="portrait" r:id="rId25"/>
      <headerFooter alignWithMargins="0">
        <oddFooter>&amp;R&amp;"Book Antiqua,Bold"&amp;10Schedule-6/ Page &amp;P of &amp;N</oddFooter>
      </headerFooter>
    </customSheetView>
    <customSheetView guid="{A34CC49F-E309-4C23-B4F6-1E3B307C10D1}" showPageBreaks="1" fitToPage="1" printArea="1" hiddenRows="1" view="pageBreakPreview" topLeftCell="A13">
      <selection activeCell="F12" sqref="F12"/>
      <pageMargins left="0.5" right="0.38" top="0.56999999999999995" bottom="0.48" header="0.38" footer="0.24"/>
      <printOptions horizontalCentered="1"/>
      <pageSetup paperSize="9" fitToHeight="0" orientation="portrait" r:id="rId26"/>
      <headerFooter alignWithMargins="0">
        <oddFooter>&amp;R&amp;"Book Antiqua,Bold"&amp;10Schedule-6/ Page &amp;P of &amp;N</oddFooter>
      </headerFooter>
    </customSheetView>
    <customSheetView guid="{8909CFDD-4F29-4C72-886E-908773EE94A2}" scale="130" showPageBreaks="1" fitToPage="1" printArea="1" hiddenRows="1" view="pageBreakPreview" topLeftCell="A15">
      <selection activeCell="A3" sqref="A3:D3"/>
      <pageMargins left="0.5" right="0.38" top="0.56999999999999995" bottom="0.48" header="0.38" footer="0.24"/>
      <printOptions horizontalCentered="1"/>
      <pageSetup paperSize="9" fitToHeight="0" orientation="portrait" r:id="rId27"/>
      <headerFooter alignWithMargins="0">
        <oddFooter>&amp;R&amp;"Book Antiqua,Bold"&amp;10Schedule-6/ Page &amp;P of &amp;N</oddFooter>
      </headerFooter>
    </customSheetView>
    <customSheetView guid="{D5F8AD2D-F014-4A7B-9CE7-589273BD9F11}" showPageBreaks="1" fitToPage="1" printArea="1" hiddenRows="1" view="pageBreakPreview">
      <selection activeCell="A3" sqref="A3:D3"/>
      <pageMargins left="0.5" right="0.38" top="0.56999999999999995" bottom="0.48" header="0.38" footer="0.24"/>
      <printOptions horizontalCentered="1"/>
      <pageSetup paperSize="9" fitToHeight="0" orientation="portrait" r:id="rId28"/>
      <headerFooter alignWithMargins="0">
        <oddFooter>&amp;R&amp;"Book Antiqua,Bold"&amp;10Schedule-6/ Page &amp;P of &amp;N</oddFooter>
      </headerFooter>
    </customSheetView>
  </customSheetViews>
  <mergeCells count="24">
    <mergeCell ref="B17:C17"/>
    <mergeCell ref="B18:C18"/>
    <mergeCell ref="B16:C16"/>
    <mergeCell ref="B11:C11"/>
    <mergeCell ref="B14:C14"/>
    <mergeCell ref="A7:C7"/>
    <mergeCell ref="B10:C10"/>
    <mergeCell ref="B15:C15"/>
    <mergeCell ref="A3:D3"/>
    <mergeCell ref="A4:D4"/>
    <mergeCell ref="B13:C13"/>
    <mergeCell ref="B8:C8"/>
    <mergeCell ref="B9:C9"/>
    <mergeCell ref="A28:A29"/>
    <mergeCell ref="B19:C19"/>
    <mergeCell ref="B27:C27"/>
    <mergeCell ref="B28:C29"/>
    <mergeCell ref="B25:C25"/>
    <mergeCell ref="B26:C26"/>
    <mergeCell ref="B21:C21"/>
    <mergeCell ref="B24:C24"/>
    <mergeCell ref="B22:C22"/>
    <mergeCell ref="B23:C23"/>
    <mergeCell ref="B20:C20"/>
  </mergeCells>
  <phoneticPr fontId="1" type="noConversion"/>
  <printOptions horizontalCentered="1"/>
  <pageMargins left="0.5" right="0.38" top="0.56999999999999995" bottom="0.48" header="0.38" footer="0.24"/>
  <pageSetup paperSize="9" scale="92" fitToHeight="0" orientation="portrait" r:id="rId29"/>
  <headerFooter alignWithMargins="0">
    <oddFooter>&amp;R&amp;"Book Antiqua,Bold"&amp;10Schedule-6/ Page &amp;P of &amp;N</oddFooter>
  </headerFooter>
  <drawing r:id="rId3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2">
    <tabColor rgb="FFFF0000"/>
  </sheetPr>
  <dimension ref="A1:F36"/>
  <sheetViews>
    <sheetView view="pageBreakPreview" topLeftCell="A8" zoomScaleNormal="100" zoomScaleSheetLayoutView="100" workbookViewId="0">
      <selection activeCell="A8" sqref="A1:XFD1048576"/>
    </sheetView>
  </sheetViews>
  <sheetFormatPr defaultColWidth="10" defaultRowHeight="16.5"/>
  <cols>
    <col min="1" max="1" width="10.625" style="33" customWidth="1"/>
    <col min="2" max="2" width="27.5" style="33" customWidth="1"/>
    <col min="3" max="3" width="21" style="33" customWidth="1"/>
    <col min="4" max="4" width="47.25" style="33" customWidth="1"/>
    <col min="5" max="16384" width="10" style="30"/>
  </cols>
  <sheetData>
    <row r="1" spans="1:6" ht="18" customHeight="1">
      <c r="A1" s="73" t="str">
        <f>Cover!B3</f>
        <v>Tender Enquiry No.: NR1/T/W-MISC/DOM/I00/25/07981– SRM RFX – 5002004552</v>
      </c>
      <c r="B1" s="74"/>
      <c r="C1" s="76"/>
      <c r="D1" s="77" t="s">
        <v>63</v>
      </c>
    </row>
    <row r="2" spans="1:6" ht="18" customHeight="1">
      <c r="A2" s="59"/>
      <c r="B2" s="80"/>
      <c r="C2" s="26"/>
      <c r="D2" s="26"/>
    </row>
    <row r="3" spans="1:6" ht="61.5" customHeight="1">
      <c r="A3" s="1332" t="str">
        <f>Cover!$B$2</f>
        <v xml:space="preserve">765/400/220 kV AIS Extension Package - Substation Package: SS-02 (i) 02 nos. of 400 kV line bays at 765/400/220 kV Bikaner-III PS for interconnection of 1400MW RPPD of M/s Sunbreeze Renewables Nine Pvt. Ltd. (SR9PL) (2 nos. bays). </v>
      </c>
      <c r="B3" s="1332"/>
      <c r="C3" s="1332"/>
      <c r="D3" s="1332"/>
      <c r="E3" s="44"/>
      <c r="F3" s="44"/>
    </row>
    <row r="4" spans="1:6" ht="22.15" customHeight="1">
      <c r="A4" s="1321" t="s">
        <v>382</v>
      </c>
      <c r="B4" s="1321"/>
      <c r="C4" s="1321"/>
      <c r="D4" s="1321"/>
    </row>
    <row r="5" spans="1:6" ht="18" customHeight="1">
      <c r="A5" s="32"/>
    </row>
    <row r="6" spans="1:6" ht="18" customHeight="1">
      <c r="A6" s="23" t="str">
        <f>'Sch-1'!A6</f>
        <v>Bidder’s Name and Address (Sole Bidder) :</v>
      </c>
      <c r="D6" s="56" t="s">
        <v>394</v>
      </c>
    </row>
    <row r="7" spans="1:6" ht="36" customHeight="1">
      <c r="A7" s="1330" t="str">
        <f>'Sch-1'!A7</f>
        <v/>
      </c>
      <c r="B7" s="1330"/>
      <c r="C7" s="1330"/>
      <c r="D7" s="57" t="str">
        <f>'Sch-1'!M7</f>
        <v>Contracts Services, 3rd Floor</v>
      </c>
    </row>
    <row r="8" spans="1:6" ht="18" customHeight="1">
      <c r="A8" s="34" t="s">
        <v>410</v>
      </c>
      <c r="B8" s="1320" t="str">
        <f>IF('Sch-1'!C8=0, "", 'Sch-1'!C8)</f>
        <v xml:space="preserve">…….. …….. …….. …….. …….. …….. </v>
      </c>
      <c r="C8" s="1320"/>
      <c r="D8" s="57" t="str">
        <f>'Sch-1'!M8</f>
        <v>Power Grid Corporation of India Ltd.,</v>
      </c>
    </row>
    <row r="9" spans="1:6" ht="18" customHeight="1">
      <c r="A9" s="34" t="s">
        <v>411</v>
      </c>
      <c r="B9" s="1320" t="str">
        <f>IF('Sch-1'!C9=0, "", 'Sch-1'!C9)</f>
        <v xml:space="preserve">…….. …….. …….. …….. …….. …….. </v>
      </c>
      <c r="C9" s="1320"/>
      <c r="D9" s="57" t="str">
        <f>'Sch-1'!M9</f>
        <v>Rajasthan Projects Office, 4th Floor, REIL House,</v>
      </c>
    </row>
    <row r="10" spans="1:6" ht="18" customHeight="1">
      <c r="A10" s="35"/>
      <c r="B10" s="1320" t="str">
        <f>IF('Sch-1'!C10=0, "", 'Sch-1'!C10)</f>
        <v xml:space="preserve">…….. …….. …….. …….. …….. …….. </v>
      </c>
      <c r="C10" s="1320"/>
      <c r="D10" s="57" t="str">
        <f>'Sch-1'!M10</f>
        <v>Shipra Path, Mansarovar, Jaipur-302020 Rajasthan</v>
      </c>
    </row>
    <row r="11" spans="1:6" ht="18" customHeight="1">
      <c r="A11" s="35"/>
      <c r="B11" s="1320" t="str">
        <f>IF('Sch-1'!C11=0, "", 'Sch-1'!C11)</f>
        <v xml:space="preserve">…….. …….. …….. …….. …….. …….. </v>
      </c>
      <c r="C11" s="1320"/>
      <c r="D11" s="57"/>
    </row>
    <row r="12" spans="1:6" ht="18" customHeight="1">
      <c r="A12" s="45"/>
      <c r="B12" s="45"/>
      <c r="C12" s="45"/>
      <c r="D12" s="56"/>
    </row>
    <row r="13" spans="1:6" ht="22.15" customHeight="1">
      <c r="A13" s="46" t="s">
        <v>376</v>
      </c>
      <c r="B13" s="1318" t="s">
        <v>366</v>
      </c>
      <c r="C13" s="1319"/>
      <c r="D13" s="47" t="s">
        <v>378</v>
      </c>
    </row>
    <row r="14" spans="1:6" ht="22.15" customHeight="1">
      <c r="A14" s="37" t="s">
        <v>379</v>
      </c>
      <c r="B14" s="1328" t="s">
        <v>413</v>
      </c>
      <c r="C14" s="1328"/>
      <c r="D14" s="61">
        <f>'Sch-1'!N65*(1-Discount!K18)+(1-Discount!K23)*'Sch-1'!N66</f>
        <v>0</v>
      </c>
    </row>
    <row r="15" spans="1:6" ht="35.1" customHeight="1">
      <c r="A15" s="48"/>
      <c r="B15" s="1325" t="s">
        <v>383</v>
      </c>
      <c r="C15" s="1326"/>
      <c r="D15" s="39"/>
    </row>
    <row r="16" spans="1:6" ht="22.15" customHeight="1">
      <c r="A16" s="37" t="s">
        <v>380</v>
      </c>
      <c r="B16" s="1328" t="s">
        <v>414</v>
      </c>
      <c r="C16" s="1328"/>
      <c r="D16" s="61">
        <f>'Sch-6'!D16*(1-Discount!K19)</f>
        <v>0</v>
      </c>
    </row>
    <row r="17" spans="1:6" ht="35.1" customHeight="1">
      <c r="A17" s="48"/>
      <c r="B17" s="1329" t="s">
        <v>526</v>
      </c>
      <c r="C17" s="1326"/>
      <c r="D17" s="39"/>
    </row>
    <row r="18" spans="1:6" ht="22.15" customHeight="1">
      <c r="A18" s="37" t="s">
        <v>381</v>
      </c>
      <c r="B18" s="1328" t="s">
        <v>415</v>
      </c>
      <c r="C18" s="1328"/>
      <c r="D18" s="61">
        <f>'Sch-6'!D18*(1-Discount!K20)</f>
        <v>0</v>
      </c>
    </row>
    <row r="19" spans="1:6" ht="30" customHeight="1">
      <c r="A19" s="48"/>
      <c r="B19" s="1325" t="s">
        <v>384</v>
      </c>
      <c r="C19" s="1326"/>
      <c r="D19" s="39"/>
    </row>
    <row r="20" spans="1:6" ht="22.15" customHeight="1">
      <c r="A20" s="37" t="s">
        <v>552</v>
      </c>
      <c r="B20" s="1328" t="s">
        <v>553</v>
      </c>
      <c r="C20" s="1328"/>
      <c r="D20" s="248">
        <f>'Sch-6'!D20*(1-Discount!K21)</f>
        <v>0</v>
      </c>
    </row>
    <row r="21" spans="1:6" ht="30" customHeight="1">
      <c r="A21" s="48"/>
      <c r="B21" s="1325" t="s">
        <v>385</v>
      </c>
      <c r="C21" s="1326"/>
      <c r="D21" s="39"/>
    </row>
    <row r="22" spans="1:6" ht="22.15" hidden="1" customHeight="1">
      <c r="A22" s="37" t="s">
        <v>534</v>
      </c>
      <c r="B22" s="1328" t="s">
        <v>533</v>
      </c>
      <c r="C22" s="1328"/>
      <c r="D22" s="248">
        <f>'Sch-6'!D22*(1-Discount!K22)</f>
        <v>0</v>
      </c>
    </row>
    <row r="23" spans="1:6" ht="38.25" hidden="1" customHeight="1">
      <c r="A23" s="48"/>
      <c r="B23" s="1329" t="s">
        <v>527</v>
      </c>
      <c r="C23" s="1326"/>
      <c r="D23" s="39"/>
    </row>
    <row r="24" spans="1:6" ht="30" customHeight="1">
      <c r="A24" s="37">
        <v>5</v>
      </c>
      <c r="B24" s="1328" t="s">
        <v>429</v>
      </c>
      <c r="C24" s="1328"/>
      <c r="D24" s="61">
        <f>'Sch-5 Dis'!D18</f>
        <v>0</v>
      </c>
    </row>
    <row r="25" spans="1:6" ht="30.75" customHeight="1">
      <c r="A25" s="48"/>
      <c r="B25" s="1325" t="s">
        <v>386</v>
      </c>
      <c r="C25" s="1326"/>
      <c r="D25" s="247"/>
    </row>
    <row r="26" spans="1:6" ht="22.15" customHeight="1">
      <c r="A26" s="37" t="s">
        <v>387</v>
      </c>
      <c r="B26" s="1328" t="s">
        <v>430</v>
      </c>
      <c r="C26" s="1328"/>
      <c r="D26" s="248">
        <f>'Sch-6'!D26*(1-Discount!K23)</f>
        <v>0</v>
      </c>
    </row>
    <row r="27" spans="1:6" ht="35.1" customHeight="1">
      <c r="A27" s="48"/>
      <c r="B27" s="1325" t="s">
        <v>65</v>
      </c>
      <c r="C27" s="1326"/>
      <c r="D27" s="39"/>
    </row>
    <row r="28" spans="1:6" ht="28.5" customHeight="1">
      <c r="A28" s="1308"/>
      <c r="B28" s="1327" t="s">
        <v>388</v>
      </c>
      <c r="C28" s="1327"/>
      <c r="D28" s="62">
        <f>SUM(D14,D16,D18,D20,D24)</f>
        <v>0</v>
      </c>
    </row>
    <row r="29" spans="1:6" ht="25.5" customHeight="1">
      <c r="A29" s="1308"/>
      <c r="B29" s="1327"/>
      <c r="C29" s="1327"/>
      <c r="D29" s="179"/>
    </row>
    <row r="30" spans="1:6" ht="18.75" customHeight="1">
      <c r="A30" s="69"/>
      <c r="B30" s="70"/>
      <c r="C30" s="70"/>
      <c r="D30" s="71"/>
    </row>
    <row r="31" spans="1:6" ht="28.15" customHeight="1">
      <c r="A31" s="69"/>
      <c r="B31" s="70"/>
      <c r="C31" s="93"/>
      <c r="D31" s="71"/>
    </row>
    <row r="32" spans="1:6" ht="28.15" customHeight="1">
      <c r="A32" s="91" t="s">
        <v>404</v>
      </c>
      <c r="B32" s="106" t="str">
        <f>IF('Sch-1'!B73=0,"", 'Sch-1'!B73)</f>
        <v>--</v>
      </c>
      <c r="C32" s="93" t="s">
        <v>406</v>
      </c>
      <c r="D32" s="102" t="str">
        <f>IF('Sch-1'!M74=0,"",'Sch-1'!M74)</f>
        <v/>
      </c>
      <c r="F32" s="94"/>
    </row>
    <row r="33" spans="1:6" ht="28.15" customHeight="1">
      <c r="A33" s="91" t="s">
        <v>405</v>
      </c>
      <c r="B33" s="106" t="str">
        <f>IF('Sch-1'!B74=0,"", 'Sch-1'!B74)</f>
        <v/>
      </c>
      <c r="C33" s="93" t="s">
        <v>407</v>
      </c>
      <c r="D33" s="102" t="str">
        <f>IF('Sch-1'!M75=0,"",'Sch-1'!M75)</f>
        <v/>
      </c>
      <c r="F33" s="59"/>
    </row>
    <row r="34" spans="1:6" ht="28.15" customHeight="1">
      <c r="A34" s="81"/>
      <c r="B34" s="80"/>
      <c r="C34" s="93"/>
      <c r="F34" s="59"/>
    </row>
    <row r="35" spans="1:6" ht="30" customHeight="1">
      <c r="A35" s="81"/>
      <c r="B35" s="80"/>
      <c r="C35" s="93"/>
      <c r="D35" s="81"/>
      <c r="F35" s="94"/>
    </row>
    <row r="36" spans="1:6" ht="30" customHeight="1">
      <c r="A36" s="43"/>
      <c r="B36" s="43"/>
      <c r="C36" s="49"/>
      <c r="E36" s="50"/>
    </row>
  </sheetData>
  <sheetProtection algorithmName="SHA-512" hashValue="4Rb7yIwFJ07IfkfYn+fgtINprwuE1XfOPnUABs/NU741aOS7D7YsvDxd5o7VZdEjNQ/kUm2T8ktY/DiRdC8KGQ==" saltValue="y0F3VRtSXyu1PkrI8Py7Ig==" spinCount="100000" sheet="1" formatColumns="0" formatRows="0" selectLockedCells="1"/>
  <customSheetViews>
    <customSheetView guid="{987A3FAC-920D-4C0C-8129-D8F4AFD7E477}" showPageBreaks="1" printArea="1" hiddenRows="1" view="pageBreakPreview" topLeftCell="A13">
      <selection activeCell="A3" sqref="A3:D3"/>
      <pageMargins left="0.5" right="0.38" top="0.56999999999999995" bottom="0.48" header="0.38" footer="0.24"/>
      <printOptions horizontalCentered="1"/>
      <pageSetup paperSize="9" scale="72" fitToHeight="0" orientation="portrait" r:id="rId1"/>
      <headerFooter alignWithMargins="0">
        <oddFooter>&amp;R&amp;"Book Antiqua,Bold"&amp;10Schedule-6/ Page &amp;P of &amp;N</oddFooter>
      </headerFooter>
    </customSheetView>
    <customSheetView guid="{CB55CDDD-15EC-4265-9148-3411BBB26D54}" showPageBreaks="1" printArea="1" hiddenRows="1" view="pageBreakPreview">
      <selection activeCell="D24" sqref="D24"/>
      <pageMargins left="0.5" right="0.38" top="0.56999999999999995" bottom="0.48" header="0.38" footer="0.24"/>
      <printOptions horizontalCentered="1"/>
      <pageSetup paperSize="9" fitToHeight="0" orientation="portrait" r:id="rId2"/>
      <headerFooter alignWithMargins="0">
        <oddFooter>&amp;R&amp;"Book Antiqua,Bold"&amp;10Schedule-6/ Page &amp;P of &amp;N</oddFooter>
      </headerFooter>
    </customSheetView>
    <customSheetView guid="{023E95C7-CD0A-46A1-945E-64751E02EBFE}" showPageBreaks="1" printArea="1" hiddenRows="1" view="pageBreakPreview" topLeftCell="A24">
      <selection activeCell="G3" sqref="G3"/>
      <pageMargins left="0.5" right="0.38" top="0.56999999999999995" bottom="0.48" header="0.38" footer="0.24"/>
      <printOptions horizontalCentered="1"/>
      <pageSetup paperSize="9" fitToHeight="0" orientation="portrait" r:id="rId3"/>
      <headerFooter alignWithMargins="0">
        <oddFooter>&amp;R&amp;"Book Antiqua,Bold"&amp;10Schedule-6/ Page &amp;P of &amp;N</oddFooter>
      </headerFooter>
    </customSheetView>
    <customSheetView guid="{BB6473B7-092C-417E-97E7-ED0705AE17A0}" showPageBreaks="1" printArea="1" hiddenRows="1" view="pageBreakPreview" topLeftCell="A19">
      <selection activeCell="G3" sqref="G3"/>
      <pageMargins left="0.5" right="0.38" top="0.56999999999999995" bottom="0.48" header="0.38" footer="0.24"/>
      <printOptions horizontalCentered="1"/>
      <pageSetup paperSize="9" fitToHeight="0" orientation="portrait" r:id="rId4"/>
      <headerFooter alignWithMargins="0">
        <oddFooter>&amp;R&amp;"Book Antiqua,Bold"&amp;10Schedule-6/ Page &amp;P of &amp;N</oddFooter>
      </headerFooter>
    </customSheetView>
    <customSheetView guid="{A41EE4DE-0D82-4A56-8210-F78316511D11}" scale="145" showPageBreaks="1" printArea="1" hiddenRows="1" view="pageBreakPreview" topLeftCell="A12">
      <selection activeCell="G3" sqref="G3"/>
      <pageMargins left="0.5" right="0.38" top="0.56999999999999995" bottom="0.48" header="0.38" footer="0.24"/>
      <printOptions horizontalCentered="1"/>
      <pageSetup paperSize="9" fitToHeight="0" orientation="portrait" r:id="rId5"/>
      <headerFooter alignWithMargins="0">
        <oddFooter>&amp;R&amp;"Book Antiqua,Bold"&amp;10Schedule-6/ Page &amp;P of &amp;N</oddFooter>
      </headerFooter>
    </customSheetView>
    <customSheetView guid="{1E0C44A1-9358-4FBD-8C2C-4DB661DA1476}" scale="145" showPageBreaks="1" printArea="1" hiddenRows="1" view="pageBreakPreview">
      <selection activeCell="G3" sqref="G3"/>
      <pageMargins left="0.5" right="0.38" top="0.56999999999999995" bottom="0.48" header="0.38" footer="0.24"/>
      <printOptions horizontalCentered="1"/>
      <pageSetup paperSize="9" fitToHeight="0" orientation="portrait" r:id="rId6"/>
      <headerFooter alignWithMargins="0">
        <oddFooter>&amp;R&amp;"Book Antiqua,Bold"&amp;10Schedule-6/ Page &amp;P of &amp;N</oddFooter>
      </headerFooter>
    </customSheetView>
    <customSheetView guid="{498493C3-769C-4143-9114-C68CD1D40B11}" scale="145" showPageBreaks="1" printArea="1" hiddenRows="1" view="pageBreakPreview" topLeftCell="A3">
      <selection activeCell="G3" sqref="G3"/>
      <pageMargins left="0.5" right="0.38" top="0.56999999999999995" bottom="0.48" header="0.38" footer="0.24"/>
      <printOptions horizontalCentered="1"/>
      <pageSetup paperSize="9" fitToHeight="0" orientation="portrait" r:id="rId7"/>
      <headerFooter alignWithMargins="0">
        <oddFooter>&amp;R&amp;"Book Antiqua,Bold"&amp;10Schedule-6/ Page &amp;P of &amp;N</oddFooter>
      </headerFooter>
    </customSheetView>
    <customSheetView guid="{C431BC99-7569-44AB-83F6-AB73BDED3783}" showPageBreaks="1" printArea="1" view="pageBreakPreview" topLeftCell="A22">
      <selection activeCell="D22" sqref="D22"/>
      <pageMargins left="0.5" right="0.38" top="0.56999999999999995" bottom="0.48" header="0.38" footer="0.24"/>
      <printOptions horizontalCentered="1"/>
      <pageSetup paperSize="9" fitToHeight="0" orientation="portrait" r:id="rId8"/>
      <headerFooter alignWithMargins="0">
        <oddFooter>&amp;R&amp;"Book Antiqua,Bold"&amp;10Schedule-6/ Page &amp;P of &amp;N</oddFooter>
      </headerFooter>
    </customSheetView>
    <customSheetView guid="{E97134B6-5E8D-4951-8DA0-73D065532361}" showPageBreaks="1" printArea="1" view="pageBreakPreview" topLeftCell="A19">
      <selection activeCell="D22" sqref="D22"/>
      <pageMargins left="0.5" right="0.38" top="0.56999999999999995" bottom="0.48" header="0.38" footer="0.24"/>
      <printOptions horizontalCentered="1"/>
      <pageSetup paperSize="9" fitToHeight="0" orientation="portrait" r:id="rId9"/>
      <headerFooter alignWithMargins="0">
        <oddFooter>&amp;R&amp;"Book Antiqua,Bold"&amp;10Schedule-6/ Page &amp;P of &amp;N</oddFooter>
      </headerFooter>
    </customSheetView>
    <customSheetView guid="{D0757F9E-DF41-4B40-A5E5-F4F8FDD8D61D}" showPageBreaks="1" printArea="1" view="pageBreakPreview" topLeftCell="A7">
      <selection activeCell="C33" sqref="C33"/>
      <pageMargins left="0.5" right="0.38" top="0.56999999999999995" bottom="0.48" header="0.38" footer="0.24"/>
      <printOptions horizontalCentered="1"/>
      <pageSetup paperSize="9" fitToHeight="0" orientation="portrait" r:id="rId10"/>
      <headerFooter alignWithMargins="0">
        <oddFooter>&amp;R&amp;"Book Antiqua,Bold"&amp;10Schedule-6/ Page &amp;P of &amp;N</oddFooter>
      </headerFooter>
    </customSheetView>
    <customSheetView guid="{EE46BCD1-F715-4FA9-A5FC-1B125AD601E0}" showPageBreaks="1" printArea="1" view="pageBreakPreview">
      <selection activeCell="C33" sqref="C33"/>
      <pageMargins left="0.5" right="0.38" top="0.56999999999999995" bottom="0.48" header="0.38" footer="0.24"/>
      <printOptions horizontalCentered="1"/>
      <pageSetup paperSize="9" fitToHeight="0" orientation="portrait" r:id="rId11"/>
      <headerFooter alignWithMargins="0">
        <oddFooter>&amp;R&amp;"Book Antiqua,Bold"&amp;10Schedule-6/ Page &amp;P of &amp;N</oddFooter>
      </headerFooter>
    </customSheetView>
    <customSheetView guid="{4AA1107B-A795-4744-B566-827168772C7A}" showPageBreaks="1" printArea="1" view="pageBreakPreview" topLeftCell="A22">
      <selection activeCell="C33" sqref="C33"/>
      <pageMargins left="0.5" right="0.38" top="0.56999999999999995" bottom="0.48" header="0.38" footer="0.24"/>
      <printOptions horizontalCentered="1"/>
      <pageSetup paperSize="9" fitToHeight="0" orientation="portrait" r:id="rId12"/>
      <headerFooter alignWithMargins="0">
        <oddFooter>&amp;R&amp;"Book Antiqua,Bold"&amp;10Schedule-6/ Page &amp;P of &amp;N</oddFooter>
      </headerFooter>
    </customSheetView>
    <customSheetView guid="{B23AD343-29DA-4CE0-BD10-47BF44F3782F}" topLeftCell="A16">
      <selection activeCell="G8" sqref="G8"/>
      <pageMargins left="0.5" right="0.38" top="0.56999999999999995" bottom="0.48" header="0.38" footer="0.24"/>
      <printOptions horizontalCentered="1"/>
      <pageSetup paperSize="9" fitToHeight="0" orientation="portrait" r:id="rId13"/>
      <headerFooter alignWithMargins="0">
        <oddFooter>&amp;R&amp;"Book Antiqua,Bold"&amp;10Schedule-6/ Page &amp;P of &amp;N</oddFooter>
      </headerFooter>
    </customSheetView>
    <customSheetView guid="{ECE9294F-C910-4036-88BC-B1F2176FB06B}">
      <selection activeCell="D18" sqref="D18"/>
      <pageMargins left="0.5" right="0.38" top="0.56999999999999995" bottom="0.48" header="0.38" footer="0.24"/>
      <printOptions horizontalCentered="1"/>
      <pageSetup paperSize="9" fitToHeight="0" orientation="portrait" r:id="rId14"/>
      <headerFooter alignWithMargins="0">
        <oddFooter>&amp;R&amp;"Book Antiqua,Bold"&amp;10Schedule-6/ Page &amp;P of &amp;N</oddFooter>
      </headerFooter>
    </customSheetView>
    <customSheetView guid="{27A45B7A-04F2-4516-B80B-5ED0825D4ED3}">
      <selection activeCell="A4" sqref="A4:D4"/>
      <pageMargins left="0.5" right="0.38" top="0.56999999999999995" bottom="0.48" header="0.38" footer="0.24"/>
      <printOptions horizontalCentered="1"/>
      <pageSetup paperSize="9" fitToHeight="0" orientation="portrait" r:id="rId15"/>
      <headerFooter alignWithMargins="0">
        <oddFooter>&amp;R&amp;"Book Antiqua,Bold"&amp;10Schedule-6/ Page &amp;P of &amp;N</oddFooter>
      </headerFooter>
    </customSheetView>
    <customSheetView guid="{E9F4E142-7D26-464D-BECA-4F3806DB1FE1}" topLeftCell="A16">
      <selection activeCell="G8" sqref="G8"/>
      <pageMargins left="0.5" right="0.38" top="0.56999999999999995" bottom="0.48" header="0.38" footer="0.24"/>
      <printOptions horizontalCentered="1"/>
      <pageSetup paperSize="9" fitToHeight="0" orientation="portrait" r:id="rId16"/>
      <headerFooter alignWithMargins="0">
        <oddFooter>&amp;R&amp;"Book Antiqua,Bold"&amp;10Schedule-6/ Page &amp;P of &amp;N</oddFooter>
      </headerFooter>
    </customSheetView>
    <customSheetView guid="{A7DBDDEF-9245-44C6-9EBF-032DB6E1C0A2}" showPageBreaks="1" printArea="1" view="pageBreakPreview" topLeftCell="A22">
      <selection activeCell="C33" sqref="C33"/>
      <pageMargins left="0.5" right="0.38" top="0.56999999999999995" bottom="0.48" header="0.38" footer="0.24"/>
      <printOptions horizontalCentered="1"/>
      <pageSetup paperSize="9" fitToHeight="0" orientation="portrait" r:id="rId17"/>
      <headerFooter alignWithMargins="0">
        <oddFooter>&amp;R&amp;"Book Antiqua,Bold"&amp;10Schedule-6/ Page &amp;P of &amp;N</oddFooter>
      </headerFooter>
    </customSheetView>
    <customSheetView guid="{7487ED9F-BBED-4B2A-9631-22F1A430946B}" showPageBreaks="1" printArea="1" view="pageBreakPreview" topLeftCell="A22">
      <selection activeCell="C33" sqref="C33"/>
      <pageMargins left="0.5" right="0.38" top="0.56999999999999995" bottom="0.48" header="0.38" footer="0.24"/>
      <printOptions horizontalCentered="1"/>
      <pageSetup paperSize="9" fitToHeight="0" orientation="portrait" r:id="rId18"/>
      <headerFooter alignWithMargins="0">
        <oddFooter>&amp;R&amp;"Book Antiqua,Bold"&amp;10Schedule-6/ Page &amp;P of &amp;N</oddFooter>
      </headerFooter>
    </customSheetView>
    <customSheetView guid="{B3CE7B10-A914-4559-A6DA-AED8C22AFD6D}" showPageBreaks="1" printArea="1" view="pageBreakPreview" topLeftCell="A25">
      <selection activeCell="C33" sqref="C33"/>
      <pageMargins left="0.5" right="0.38" top="0.56999999999999995" bottom="0.48" header="0.38" footer="0.24"/>
      <printOptions horizontalCentered="1"/>
      <pageSetup paperSize="9" fitToHeight="0" orientation="portrait" r:id="rId19"/>
      <headerFooter alignWithMargins="0">
        <oddFooter>&amp;R&amp;"Book Antiqua,Bold"&amp;10Schedule-6/ Page &amp;P of &amp;N</oddFooter>
      </headerFooter>
    </customSheetView>
    <customSheetView guid="{D53177B2-31EC-4222-B97A-A37DCFD9E45B}" showPageBreaks="1" printArea="1" view="pageBreakPreview" topLeftCell="A19">
      <selection activeCell="D22" sqref="D22"/>
      <pageMargins left="0.5" right="0.38" top="0.56999999999999995" bottom="0.48" header="0.38" footer="0.24"/>
      <printOptions horizontalCentered="1"/>
      <pageSetup paperSize="9" fitToHeight="0" orientation="portrait" r:id="rId20"/>
      <headerFooter alignWithMargins="0">
        <oddFooter>&amp;R&amp;"Book Antiqua,Bold"&amp;10Schedule-6/ Page &amp;P of &amp;N</oddFooter>
      </headerFooter>
    </customSheetView>
    <customSheetView guid="{223BC0FC-814D-40F0-9795-CE82A16FF3A5}" showPageBreaks="1" printArea="1" view="pageBreakPreview" topLeftCell="A22">
      <selection activeCell="D22" sqref="D22"/>
      <pageMargins left="0.5" right="0.38" top="0.56999999999999995" bottom="0.48" header="0.38" footer="0.24"/>
      <printOptions horizontalCentered="1"/>
      <pageSetup paperSize="9" fitToHeight="0" orientation="portrait" r:id="rId21"/>
      <headerFooter alignWithMargins="0">
        <oddFooter>&amp;R&amp;"Book Antiqua,Bold"&amp;10Schedule-6/ Page &amp;P of &amp;N</oddFooter>
      </headerFooter>
    </customSheetView>
    <customSheetView guid="{B835C05C-B615-4DCB-982D-4519616B3CD8}" showPageBreaks="1" printArea="1" view="pageBreakPreview" topLeftCell="A21">
      <selection activeCell="D22" sqref="D22"/>
      <pageMargins left="0.5" right="0.38" top="0.56999999999999995" bottom="0.48" header="0.38" footer="0.24"/>
      <printOptions horizontalCentered="1"/>
      <pageSetup paperSize="9" fitToHeight="0" orientation="portrait" r:id="rId22"/>
      <headerFooter alignWithMargins="0">
        <oddFooter>&amp;R&amp;"Book Antiqua,Bold"&amp;10Schedule-6/ Page &amp;P of &amp;N</oddFooter>
      </headerFooter>
    </customSheetView>
    <customSheetView guid="{A34CC49F-E309-4C23-B4F6-1E3B307C10D1}" showPageBreaks="1" printArea="1" hiddenRows="1" view="pageBreakPreview" topLeftCell="A10">
      <selection activeCell="G11" sqref="G11"/>
      <pageMargins left="0.5" right="0.38" top="0.56999999999999995" bottom="0.48" header="0.38" footer="0.24"/>
      <printOptions horizontalCentered="1"/>
      <pageSetup paperSize="9" fitToHeight="0" orientation="portrait" r:id="rId23"/>
      <headerFooter alignWithMargins="0">
        <oddFooter>&amp;R&amp;"Book Antiqua,Bold"&amp;10Schedule-6/ Page &amp;P of &amp;N</oddFooter>
      </headerFooter>
    </customSheetView>
    <customSheetView guid="{8909CFDD-4F29-4C72-886E-908773EE94A2}" scale="145" showPageBreaks="1" printArea="1" hiddenRows="1" view="pageBreakPreview" topLeftCell="A16">
      <selection activeCell="G3" sqref="G3"/>
      <pageMargins left="0.5" right="0.38" top="0.56999999999999995" bottom="0.48" header="0.38" footer="0.24"/>
      <printOptions horizontalCentered="1"/>
      <pageSetup paperSize="9" fitToHeight="0" orientation="portrait" r:id="rId24"/>
      <headerFooter alignWithMargins="0">
        <oddFooter>&amp;R&amp;"Book Antiqua,Bold"&amp;10Schedule-6/ Page &amp;P of &amp;N</oddFooter>
      </headerFooter>
    </customSheetView>
    <customSheetView guid="{D5F8AD2D-F014-4A7B-9CE7-589273BD9F11}" showPageBreaks="1" printArea="1" hiddenRows="1" view="pageBreakPreview">
      <selection activeCell="A3" sqref="A3:D3"/>
      <pageMargins left="0.5" right="0.38" top="0.56999999999999995" bottom="0.48" header="0.38" footer="0.24"/>
      <printOptions horizontalCentered="1"/>
      <pageSetup paperSize="9" fitToHeight="0" orientation="portrait" r:id="rId25"/>
      <headerFooter alignWithMargins="0">
        <oddFooter>&amp;R&amp;"Book Antiqua,Bold"&amp;10Schedule-6/ Page &amp;P of &amp;N</oddFooter>
      </headerFooter>
    </customSheetView>
  </customSheetViews>
  <mergeCells count="24">
    <mergeCell ref="A28:A29"/>
    <mergeCell ref="B28:C29"/>
    <mergeCell ref="B20:C20"/>
    <mergeCell ref="B21:C21"/>
    <mergeCell ref="B24:C24"/>
    <mergeCell ref="B25:C25"/>
    <mergeCell ref="B26:C26"/>
    <mergeCell ref="B27:C27"/>
    <mergeCell ref="B22:C22"/>
    <mergeCell ref="B23:C23"/>
    <mergeCell ref="B13:C13"/>
    <mergeCell ref="B9:C9"/>
    <mergeCell ref="B10:C10"/>
    <mergeCell ref="B18:C18"/>
    <mergeCell ref="B19:C19"/>
    <mergeCell ref="B14:C14"/>
    <mergeCell ref="B15:C15"/>
    <mergeCell ref="B16:C16"/>
    <mergeCell ref="B17:C17"/>
    <mergeCell ref="A3:D3"/>
    <mergeCell ref="A4:D4"/>
    <mergeCell ref="A7:C7"/>
    <mergeCell ref="B8:C8"/>
    <mergeCell ref="B11:C11"/>
  </mergeCells>
  <phoneticPr fontId="27" type="noConversion"/>
  <printOptions horizontalCentered="1"/>
  <pageMargins left="0.5" right="0.38" top="0.56999999999999995" bottom="0.48" header="0.38" footer="0.24"/>
  <pageSetup paperSize="9" scale="72" fitToHeight="0" orientation="portrait" r:id="rId26"/>
  <headerFooter alignWithMargins="0">
    <oddFooter>&amp;R&amp;"Book Antiqua,Bold"&amp;10Schedule-6/ Page &amp;P of &amp;N</oddFooter>
  </headerFooter>
  <drawing r:id="rId27"/>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4">
    <tabColor indexed="53"/>
    <pageSetUpPr autoPageBreaks="0" fitToPage="1"/>
  </sheetPr>
  <dimension ref="A1:AV219"/>
  <sheetViews>
    <sheetView view="pageBreakPreview" topLeftCell="A7" zoomScaleNormal="100" zoomScaleSheetLayoutView="100" workbookViewId="0">
      <selection activeCell="A7" sqref="A1:XFD1048576"/>
    </sheetView>
  </sheetViews>
  <sheetFormatPr defaultColWidth="9" defaultRowHeight="16.5"/>
  <cols>
    <col min="1" max="8" width="11.375" style="695" customWidth="1"/>
    <col min="9" max="9" width="31.375" style="677" customWidth="1"/>
    <col min="10" max="10" width="7.625" style="677" customWidth="1"/>
    <col min="11" max="11" width="10.25" style="677" customWidth="1"/>
    <col min="12" max="12" width="15.375" style="677" customWidth="1"/>
    <col min="13" max="13" width="15.75" style="677" customWidth="1"/>
    <col min="14" max="14" width="23.625" style="669" customWidth="1"/>
    <col min="15" max="15" width="9" style="284" customWidth="1"/>
    <col min="16" max="16" width="0" style="716" hidden="1" customWidth="1"/>
    <col min="17" max="17" width="18.5" style="716" hidden="1" customWidth="1"/>
    <col min="18" max="18" width="34.25" style="716" hidden="1" customWidth="1"/>
    <col min="19" max="32" width="9" style="716"/>
    <col min="33" max="33" width="0" style="716" hidden="1" customWidth="1"/>
    <col min="34" max="34" width="13.875" style="716" hidden="1" customWidth="1"/>
    <col min="35" max="35" width="13.625" style="716" hidden="1" customWidth="1"/>
    <col min="36" max="36" width="21.375" style="716" hidden="1" customWidth="1"/>
    <col min="37" max="37" width="12" style="716" hidden="1" customWidth="1"/>
    <col min="38" max="39" width="0" style="716" hidden="1" customWidth="1"/>
    <col min="40" max="48" width="9" style="716"/>
    <col min="49" max="16384" width="9" style="284"/>
  </cols>
  <sheetData>
    <row r="1" spans="1:48" ht="18" customHeight="1">
      <c r="A1" s="665" t="str">
        <f>Cover!B3</f>
        <v>Tender Enquiry No.: NR1/T/W-MISC/DOM/I00/25/07981– SRM RFX – 5002004552</v>
      </c>
      <c r="B1" s="665"/>
      <c r="C1" s="665"/>
      <c r="D1" s="665"/>
      <c r="E1" s="665"/>
      <c r="F1" s="665"/>
      <c r="G1" s="665"/>
      <c r="H1" s="665"/>
      <c r="I1" s="666"/>
      <c r="J1" s="667"/>
      <c r="K1" s="667"/>
      <c r="L1" s="667"/>
      <c r="M1" s="668" t="s">
        <v>439</v>
      </c>
    </row>
    <row r="2" spans="1:48" ht="3" customHeight="1">
      <c r="A2" s="670"/>
      <c r="B2" s="670"/>
      <c r="C2" s="670"/>
      <c r="D2" s="670"/>
      <c r="E2" s="670"/>
      <c r="F2" s="670"/>
      <c r="G2" s="670"/>
      <c r="H2" s="670"/>
      <c r="I2" s="287"/>
      <c r="J2" s="671"/>
      <c r="K2" s="671"/>
      <c r="L2" s="671"/>
      <c r="M2" s="671"/>
    </row>
    <row r="3" spans="1:48" ht="66.75" customHeight="1">
      <c r="A3" s="1349" t="str">
        <f>Cover!$B$2</f>
        <v xml:space="preserve">765/400/220 kV AIS Extension Package - Substation Package: SS-02 (i) 02 nos. of 400 kV line bays at 765/400/220 kV Bikaner-III PS for interconnection of 1400MW RPPD of M/s Sunbreeze Renewables Nine Pvt. Ltd. (SR9PL) (2 nos. bays). </v>
      </c>
      <c r="B3" s="1349"/>
      <c r="C3" s="1349"/>
      <c r="D3" s="1349"/>
      <c r="E3" s="1349"/>
      <c r="F3" s="1349"/>
      <c r="G3" s="1349"/>
      <c r="H3" s="1349"/>
      <c r="I3" s="1349"/>
      <c r="J3" s="1349"/>
      <c r="K3" s="1349"/>
      <c r="L3" s="1349"/>
      <c r="M3" s="1349"/>
      <c r="N3" s="1349"/>
      <c r="AG3" s="672" t="s">
        <v>340</v>
      </c>
      <c r="AI3" s="673">
        <f>IF(ISERROR(#REF!/('Sch-6'!D14+'Sch-6'!D16+'Sch-6'!D18)),0,#REF!/( 'Sch-6'!D14+'Sch-6'!D16+'Sch-6'!D18))</f>
        <v>0</v>
      </c>
    </row>
    <row r="4" spans="1:48" ht="22.15" customHeight="1">
      <c r="A4" s="1274" t="s">
        <v>24</v>
      </c>
      <c r="B4" s="1274"/>
      <c r="C4" s="1274"/>
      <c r="D4" s="1274"/>
      <c r="E4" s="1274"/>
      <c r="F4" s="1274"/>
      <c r="G4" s="1274"/>
      <c r="H4" s="1274"/>
      <c r="I4" s="1274"/>
      <c r="J4" s="1274"/>
      <c r="K4" s="1274"/>
      <c r="L4" s="1274"/>
      <c r="M4" s="1274"/>
      <c r="N4" s="1274"/>
      <c r="AG4" s="672" t="s">
        <v>341</v>
      </c>
      <c r="AI4" s="673" t="e">
        <f>#REF!</f>
        <v>#REF!</v>
      </c>
    </row>
    <row r="5" spans="1:48" ht="18.600000000000001" customHeight="1">
      <c r="A5" s="674"/>
      <c r="B5" s="674"/>
      <c r="C5" s="674"/>
      <c r="D5" s="674"/>
      <c r="E5" s="674"/>
      <c r="F5" s="674"/>
      <c r="G5" s="674"/>
      <c r="H5" s="674"/>
      <c r="I5" s="675"/>
      <c r="J5" s="675"/>
      <c r="K5" s="675"/>
      <c r="L5" s="675"/>
      <c r="M5" s="675"/>
      <c r="AG5" s="672" t="s">
        <v>348</v>
      </c>
      <c r="AI5" s="673">
        <f>IF(ISERROR(#REF!/#REF!),0,#REF! /#REF!)</f>
        <v>0</v>
      </c>
    </row>
    <row r="6" spans="1:48">
      <c r="A6" s="676" t="str">
        <f>'Sch-1'!A6</f>
        <v>Bidder’s Name and Address (Sole Bidder) :</v>
      </c>
      <c r="B6" s="676"/>
      <c r="C6" s="676"/>
      <c r="D6" s="676"/>
      <c r="E6" s="676"/>
      <c r="F6" s="676"/>
      <c r="G6" s="676"/>
      <c r="H6" s="676"/>
      <c r="I6" s="16"/>
      <c r="J6" s="16"/>
      <c r="K6" s="16" t="s">
        <v>394</v>
      </c>
      <c r="M6" s="16"/>
      <c r="AG6" s="672" t="s">
        <v>349</v>
      </c>
      <c r="AI6" s="673" t="e">
        <f>#REF!</f>
        <v>#REF!</v>
      </c>
    </row>
    <row r="7" spans="1:48">
      <c r="A7" s="1338" t="str">
        <f>'Sch-1'!A7</f>
        <v/>
      </c>
      <c r="B7" s="1338"/>
      <c r="C7" s="1338"/>
      <c r="D7" s="1338"/>
      <c r="E7" s="1338"/>
      <c r="F7" s="1338"/>
      <c r="G7" s="1338"/>
      <c r="H7" s="1338"/>
      <c r="I7" s="1338"/>
      <c r="J7" s="1338"/>
      <c r="K7" s="679" t="str">
        <f>'Sch-1'!M7</f>
        <v>Contracts Services, 3rd Floor</v>
      </c>
      <c r="M7" s="678"/>
      <c r="AG7" s="672" t="s">
        <v>344</v>
      </c>
      <c r="AI7" s="673" t="e">
        <f>SUM(AI3:AI6)</f>
        <v>#REF!</v>
      </c>
    </row>
    <row r="8" spans="1:48" ht="28.15" customHeight="1">
      <c r="A8" s="717" t="s">
        <v>410</v>
      </c>
      <c r="B8" s="717"/>
      <c r="C8" s="717"/>
      <c r="D8" s="717"/>
      <c r="E8" s="717"/>
      <c r="F8" s="717"/>
      <c r="G8" s="717"/>
      <c r="H8" s="717"/>
      <c r="I8" s="1333" t="str">
        <f>IF('Sch-1'!C8=0, "", 'Sch-1'!C8)</f>
        <v xml:space="preserve">…….. …….. …….. …….. …….. …….. </v>
      </c>
      <c r="J8" s="1333"/>
      <c r="K8" s="679" t="str">
        <f>'Sch-1'!M8</f>
        <v>Power Grid Corporation of India Ltd.,</v>
      </c>
      <c r="M8" s="718"/>
    </row>
    <row r="9" spans="1:48" ht="28.15" customHeight="1">
      <c r="A9" s="717" t="s">
        <v>411</v>
      </c>
      <c r="B9" s="717"/>
      <c r="C9" s="717"/>
      <c r="D9" s="717"/>
      <c r="E9" s="717"/>
      <c r="F9" s="717"/>
      <c r="G9" s="717"/>
      <c r="H9" s="717"/>
      <c r="I9" s="1333" t="str">
        <f>IF('Sch-1'!C9=0, "", 'Sch-1'!C9)</f>
        <v xml:space="preserve">…….. …….. …….. …….. …….. …….. </v>
      </c>
      <c r="J9" s="1333"/>
      <c r="K9" s="679" t="str">
        <f>'Sch-1'!M9</f>
        <v>Rajasthan Projects Office, 4th Floor, REIL House,</v>
      </c>
      <c r="M9" s="718"/>
    </row>
    <row r="10" spans="1:48" ht="28.15" customHeight="1">
      <c r="A10" s="16"/>
      <c r="B10" s="16"/>
      <c r="C10" s="16"/>
      <c r="D10" s="16"/>
      <c r="E10" s="16"/>
      <c r="F10" s="16"/>
      <c r="G10" s="16"/>
      <c r="H10" s="16"/>
      <c r="I10" s="1333" t="str">
        <f>IF('Sch-1'!C10=0, "", 'Sch-1'!C10)</f>
        <v xml:space="preserve">…….. …….. …….. …….. …….. …….. </v>
      </c>
      <c r="J10" s="1333"/>
      <c r="K10" s="679" t="str">
        <f>'Sch-1'!M10</f>
        <v>Shipra Path, Mansarovar, Jaipur-302020 Rajasthan</v>
      </c>
      <c r="M10" s="718"/>
      <c r="AG10" s="672" t="s">
        <v>274</v>
      </c>
      <c r="AI10" s="680">
        <f>'Sch-1'!AA10</f>
        <v>0</v>
      </c>
    </row>
    <row r="11" spans="1:48" ht="28.15" customHeight="1">
      <c r="A11" s="16"/>
      <c r="B11" s="16"/>
      <c r="C11" s="16"/>
      <c r="D11" s="16"/>
      <c r="E11" s="16"/>
      <c r="F11" s="16"/>
      <c r="G11" s="16"/>
      <c r="H11" s="16"/>
      <c r="I11" s="1333" t="str">
        <f>IF('Sch-1'!C11=0, "", 'Sch-1'!C11)</f>
        <v xml:space="preserve">…….. …….. …….. …….. …….. …….. </v>
      </c>
      <c r="J11" s="1333"/>
      <c r="K11" s="679"/>
      <c r="M11" s="718"/>
      <c r="AG11" s="672"/>
      <c r="AI11" s="673"/>
    </row>
    <row r="12" spans="1:48">
      <c r="A12" s="16"/>
      <c r="B12" s="16"/>
      <c r="C12" s="16"/>
      <c r="D12" s="16"/>
      <c r="E12" s="16"/>
      <c r="F12" s="16"/>
      <c r="G12" s="16"/>
      <c r="H12" s="16"/>
      <c r="I12" s="718"/>
      <c r="J12" s="718"/>
      <c r="K12" s="718"/>
      <c r="L12" s="718"/>
      <c r="M12" s="718"/>
      <c r="N12" s="681"/>
      <c r="O12" s="716"/>
      <c r="AG12" s="672"/>
      <c r="AI12" s="673"/>
    </row>
    <row r="13" spans="1:48" s="909" customFormat="1" ht="28.15" customHeight="1" thickBot="1">
      <c r="A13" s="1352" t="s">
        <v>471</v>
      </c>
      <c r="B13" s="1352"/>
      <c r="C13" s="1352"/>
      <c r="D13" s="1352"/>
      <c r="E13" s="1352"/>
      <c r="F13" s="1352"/>
      <c r="G13" s="1352"/>
      <c r="H13" s="1352"/>
      <c r="I13" s="1352"/>
      <c r="J13" s="1352"/>
      <c r="K13" s="1352"/>
      <c r="L13" s="1352"/>
      <c r="M13" s="1352"/>
      <c r="N13" s="908"/>
      <c r="O13" s="822"/>
      <c r="P13" s="822"/>
      <c r="Q13" s="822"/>
      <c r="R13" s="822"/>
      <c r="S13" s="822"/>
      <c r="T13" s="822"/>
      <c r="U13" s="822"/>
      <c r="V13" s="822"/>
      <c r="W13" s="822"/>
      <c r="X13" s="822"/>
      <c r="Y13" s="822"/>
      <c r="Z13" s="822"/>
      <c r="AA13" s="822"/>
      <c r="AB13" s="822"/>
      <c r="AC13" s="822"/>
      <c r="AD13" s="822"/>
      <c r="AE13" s="822"/>
      <c r="AF13" s="822"/>
      <c r="AG13" s="822"/>
      <c r="AH13" s="822"/>
      <c r="AI13" s="822"/>
      <c r="AJ13" s="822"/>
      <c r="AK13" s="822"/>
      <c r="AL13" s="822"/>
      <c r="AM13" s="822"/>
      <c r="AN13" s="822"/>
      <c r="AO13" s="822"/>
      <c r="AP13" s="822"/>
      <c r="AQ13" s="822"/>
      <c r="AR13" s="822"/>
      <c r="AS13" s="822"/>
      <c r="AT13" s="822"/>
      <c r="AU13" s="822"/>
      <c r="AV13" s="822"/>
    </row>
    <row r="14" spans="1:48" ht="157.5">
      <c r="A14" s="682" t="s">
        <v>431</v>
      </c>
      <c r="B14" s="719" t="s">
        <v>511</v>
      </c>
      <c r="C14" s="719" t="s">
        <v>522</v>
      </c>
      <c r="D14" s="720" t="s">
        <v>523</v>
      </c>
      <c r="E14" s="721" t="s">
        <v>482</v>
      </c>
      <c r="F14" s="721" t="s">
        <v>510</v>
      </c>
      <c r="G14" s="721" t="s">
        <v>483</v>
      </c>
      <c r="H14" s="721" t="s">
        <v>509</v>
      </c>
      <c r="I14" s="683" t="s">
        <v>370</v>
      </c>
      <c r="J14" s="683" t="s">
        <v>351</v>
      </c>
      <c r="K14" s="683" t="s">
        <v>352</v>
      </c>
      <c r="L14" s="683" t="s">
        <v>60</v>
      </c>
      <c r="M14" s="684" t="s">
        <v>371</v>
      </c>
      <c r="N14" s="722" t="s">
        <v>507</v>
      </c>
      <c r="O14" s="716"/>
      <c r="Q14" s="661" t="s">
        <v>542</v>
      </c>
      <c r="R14" s="661" t="s">
        <v>491</v>
      </c>
      <c r="AH14" s="1337" t="s">
        <v>275</v>
      </c>
      <c r="AI14" s="1337"/>
      <c r="AJ14" s="686" t="s">
        <v>283</v>
      </c>
      <c r="AK14" s="1337" t="s">
        <v>276</v>
      </c>
      <c r="AL14" s="1337"/>
    </row>
    <row r="15" spans="1:48" s="671" customFormat="1">
      <c r="A15" s="687">
        <v>1</v>
      </c>
      <c r="B15" s="687">
        <v>2</v>
      </c>
      <c r="C15" s="687">
        <v>3</v>
      </c>
      <c r="D15" s="687">
        <v>4</v>
      </c>
      <c r="E15" s="723">
        <v>5</v>
      </c>
      <c r="F15" s="723">
        <v>6</v>
      </c>
      <c r="G15" s="723">
        <v>7</v>
      </c>
      <c r="H15" s="723">
        <v>8</v>
      </c>
      <c r="I15" s="683">
        <v>9</v>
      </c>
      <c r="J15" s="683">
        <v>10</v>
      </c>
      <c r="K15" s="683">
        <v>11</v>
      </c>
      <c r="L15" s="683">
        <v>12</v>
      </c>
      <c r="M15" s="684" t="s">
        <v>524</v>
      </c>
      <c r="N15" s="645">
        <v>14</v>
      </c>
      <c r="O15" s="686"/>
      <c r="P15" s="686"/>
      <c r="Q15" s="606"/>
      <c r="R15" s="724"/>
      <c r="S15" s="686"/>
      <c r="T15" s="686"/>
      <c r="U15" s="686"/>
      <c r="V15" s="686"/>
      <c r="W15" s="686"/>
      <c r="X15" s="686"/>
      <c r="Y15" s="686"/>
      <c r="Z15" s="686"/>
      <c r="AA15" s="686"/>
      <c r="AB15" s="686"/>
      <c r="AC15" s="686"/>
      <c r="AD15" s="686"/>
      <c r="AE15" s="686"/>
      <c r="AF15" s="686"/>
      <c r="AG15" s="686"/>
      <c r="AH15" s="685"/>
      <c r="AI15" s="685"/>
      <c r="AJ15" s="686"/>
      <c r="AK15" s="685"/>
      <c r="AL15" s="685"/>
      <c r="AM15" s="686"/>
      <c r="AN15" s="686"/>
      <c r="AO15" s="686"/>
      <c r="AP15" s="686"/>
      <c r="AQ15" s="686"/>
      <c r="AR15" s="686"/>
      <c r="AS15" s="686"/>
      <c r="AT15" s="686"/>
      <c r="AU15" s="686"/>
      <c r="AV15" s="686"/>
    </row>
    <row r="16" spans="1:48" s="671" customFormat="1">
      <c r="A16" s="688" t="s">
        <v>338</v>
      </c>
      <c r="B16" s="1346"/>
      <c r="C16" s="1347"/>
      <c r="D16" s="1347"/>
      <c r="E16" s="1347"/>
      <c r="F16" s="1347"/>
      <c r="G16" s="1347"/>
      <c r="H16" s="1347"/>
      <c r="I16" s="1347"/>
      <c r="J16" s="1347"/>
      <c r="K16" s="1347"/>
      <c r="L16" s="1347"/>
      <c r="M16" s="1347"/>
      <c r="N16" s="1348"/>
      <c r="O16" s="686"/>
      <c r="P16" s="686"/>
      <c r="Q16" s="606"/>
      <c r="R16" s="724"/>
      <c r="S16" s="686"/>
      <c r="T16" s="686"/>
      <c r="U16" s="686"/>
      <c r="V16" s="686"/>
      <c r="W16" s="686"/>
      <c r="X16" s="686"/>
      <c r="Y16" s="686"/>
      <c r="Z16" s="686"/>
      <c r="AA16" s="686"/>
      <c r="AB16" s="686"/>
      <c r="AC16" s="686"/>
      <c r="AD16" s="686"/>
      <c r="AE16" s="686"/>
      <c r="AF16" s="686"/>
      <c r="AG16" s="686"/>
      <c r="AH16" s="685"/>
      <c r="AI16" s="685"/>
      <c r="AJ16" s="686"/>
      <c r="AK16" s="685"/>
      <c r="AL16" s="685"/>
      <c r="AM16" s="686"/>
      <c r="AN16" s="686"/>
      <c r="AO16" s="686"/>
      <c r="AP16" s="686"/>
      <c r="AQ16" s="686"/>
      <c r="AR16" s="686"/>
      <c r="AS16" s="686"/>
      <c r="AT16" s="686"/>
      <c r="AU16" s="686"/>
      <c r="AV16" s="686"/>
    </row>
    <row r="17" spans="1:48" s="735" customFormat="1" ht="15.75" hidden="1">
      <c r="A17" s="725">
        <v>1</v>
      </c>
      <c r="B17" s="689"/>
      <c r="C17" s="689"/>
      <c r="D17" s="689"/>
      <c r="E17" s="725"/>
      <c r="F17" s="726"/>
      <c r="G17" s="727"/>
      <c r="H17" s="728"/>
      <c r="I17" s="729"/>
      <c r="J17" s="689"/>
      <c r="K17" s="730"/>
      <c r="L17" s="731"/>
      <c r="M17" s="732" t="str">
        <f>IF(L17=0, "Included", IF(ISERROR(K17*L17), L17, K17*L17))</f>
        <v>Included</v>
      </c>
      <c r="N17" s="733">
        <f>R17</f>
        <v>0</v>
      </c>
      <c r="O17" s="734"/>
      <c r="P17" s="734"/>
      <c r="Q17" s="606">
        <f>IF(M17="Included",0,M17)</f>
        <v>0</v>
      </c>
      <c r="R17" s="724">
        <f>IF(H17="", G17*Q17,H17*Q17)</f>
        <v>0</v>
      </c>
      <c r="S17" s="734"/>
      <c r="T17" s="734"/>
    </row>
    <row r="18" spans="1:48" s="735" customFormat="1" ht="15.75" hidden="1">
      <c r="A18" s="725">
        <v>2</v>
      </c>
      <c r="B18" s="689"/>
      <c r="C18" s="689"/>
      <c r="D18" s="689"/>
      <c r="E18" s="725"/>
      <c r="F18" s="726"/>
      <c r="G18" s="727"/>
      <c r="H18" s="728"/>
      <c r="I18" s="729"/>
      <c r="J18" s="689"/>
      <c r="K18" s="730"/>
      <c r="L18" s="731"/>
      <c r="M18" s="732" t="str">
        <f>IF(L18=0, "Included", IF(ISERROR(K18*L18), L18, K18*L18))</f>
        <v>Included</v>
      </c>
      <c r="N18" s="733">
        <f>R18</f>
        <v>0</v>
      </c>
      <c r="O18" s="734"/>
      <c r="P18" s="734"/>
      <c r="Q18" s="606">
        <f>IF(M18="Included",0,M18)</f>
        <v>0</v>
      </c>
      <c r="R18" s="724">
        <f>IF(H18="", G18*Q18,H18*Q18)</f>
        <v>0</v>
      </c>
      <c r="S18" s="734"/>
      <c r="T18" s="734"/>
    </row>
    <row r="19" spans="1:48" s="909" customFormat="1" ht="45" customHeight="1">
      <c r="A19" s="910"/>
      <c r="B19" s="910"/>
      <c r="C19" s="910"/>
      <c r="D19" s="910"/>
      <c r="E19" s="910"/>
      <c r="F19" s="1276" t="s">
        <v>548</v>
      </c>
      <c r="G19" s="1276"/>
      <c r="H19" s="1276"/>
      <c r="I19" s="1276"/>
      <c r="J19" s="1276"/>
      <c r="K19" s="1276"/>
      <c r="L19" s="1276"/>
      <c r="M19" s="911"/>
      <c r="N19" s="908"/>
      <c r="O19" s="822"/>
      <c r="P19" s="822"/>
      <c r="Q19" s="822"/>
      <c r="R19" s="822"/>
      <c r="S19" s="822"/>
      <c r="T19" s="822"/>
      <c r="U19" s="822"/>
      <c r="V19" s="822"/>
      <c r="W19" s="822"/>
      <c r="X19" s="822"/>
      <c r="Y19" s="822"/>
      <c r="Z19" s="822"/>
      <c r="AA19" s="822"/>
      <c r="AB19" s="822"/>
      <c r="AC19" s="822"/>
      <c r="AD19" s="822"/>
      <c r="AE19" s="822"/>
      <c r="AF19" s="822"/>
      <c r="AG19" s="912"/>
      <c r="AH19" s="822"/>
      <c r="AI19" s="913"/>
      <c r="AJ19" s="822"/>
      <c r="AK19" s="822"/>
      <c r="AL19" s="822"/>
      <c r="AM19" s="822"/>
      <c r="AN19" s="822"/>
      <c r="AO19" s="822"/>
      <c r="AP19" s="822"/>
      <c r="AQ19" s="822"/>
      <c r="AR19" s="822"/>
      <c r="AS19" s="822"/>
      <c r="AT19" s="822"/>
      <c r="AU19" s="822"/>
      <c r="AV19" s="822"/>
    </row>
    <row r="20" spans="1:48" s="735" customFormat="1" ht="24.75" customHeight="1">
      <c r="A20" s="1340"/>
      <c r="B20" s="1341"/>
      <c r="C20" s="1341"/>
      <c r="D20" s="1341"/>
      <c r="E20" s="1341"/>
      <c r="F20" s="1341"/>
      <c r="G20" s="1341"/>
      <c r="H20" s="1342"/>
      <c r="I20" s="736" t="s">
        <v>470</v>
      </c>
      <c r="J20" s="736"/>
      <c r="K20" s="736"/>
      <c r="L20" s="736"/>
      <c r="M20" s="737">
        <f>SUM(M17:M18)</f>
        <v>0</v>
      </c>
      <c r="N20" s="738"/>
      <c r="O20" s="734"/>
      <c r="P20" s="734"/>
      <c r="Q20" s="734"/>
      <c r="R20" s="734"/>
      <c r="S20" s="734"/>
      <c r="T20" s="734"/>
    </row>
    <row r="21" spans="1:48" ht="36" customHeight="1">
      <c r="A21" s="1343"/>
      <c r="B21" s="1344"/>
      <c r="C21" s="1344"/>
      <c r="D21" s="1344"/>
      <c r="E21" s="1344"/>
      <c r="F21" s="1344"/>
      <c r="G21" s="1344"/>
      <c r="H21" s="1345"/>
      <c r="I21" s="690" t="s">
        <v>507</v>
      </c>
      <c r="J21" s="690"/>
      <c r="K21" s="690"/>
      <c r="L21" s="690"/>
      <c r="M21" s="690"/>
      <c r="N21" s="737">
        <f>SUM(N17:N18)</f>
        <v>0</v>
      </c>
      <c r="O21" s="716"/>
      <c r="AH21" s="691"/>
      <c r="AI21" s="691"/>
      <c r="AK21" s="691"/>
      <c r="AL21" s="691"/>
      <c r="AM21" s="284"/>
      <c r="AN21" s="284"/>
      <c r="AO21" s="284"/>
      <c r="AP21" s="284"/>
      <c r="AQ21" s="284"/>
      <c r="AR21" s="284"/>
      <c r="AS21" s="284"/>
      <c r="AT21" s="284"/>
      <c r="AU21" s="284"/>
      <c r="AV21" s="284"/>
    </row>
    <row r="22" spans="1:48" ht="19.5" customHeight="1">
      <c r="A22" s="692"/>
      <c r="B22" s="692"/>
      <c r="C22" s="692"/>
      <c r="D22" s="692"/>
      <c r="E22" s="692"/>
      <c r="F22" s="692"/>
      <c r="G22" s="692"/>
      <c r="H22" s="692"/>
      <c r="I22" s="692"/>
      <c r="J22" s="1264"/>
      <c r="K22" s="1264"/>
      <c r="L22" s="1264"/>
      <c r="M22" s="1264"/>
      <c r="AH22" s="739"/>
      <c r="AI22" s="740"/>
      <c r="AM22" s="284"/>
      <c r="AN22" s="284"/>
      <c r="AO22" s="284"/>
      <c r="AP22" s="284"/>
      <c r="AQ22" s="284"/>
      <c r="AR22" s="284"/>
      <c r="AS22" s="284"/>
      <c r="AT22" s="284"/>
      <c r="AU22" s="284"/>
      <c r="AV22" s="284"/>
    </row>
    <row r="23" spans="1:48" ht="19.5" customHeight="1">
      <c r="A23" s="694" t="s">
        <v>404</v>
      </c>
      <c r="B23" s="694"/>
      <c r="C23" s="694"/>
      <c r="D23" s="694"/>
      <c r="E23" s="741" t="str">
        <f>'Sch-1'!B73</f>
        <v>--</v>
      </c>
      <c r="F23" s="694"/>
      <c r="G23" s="694"/>
      <c r="H23" s="694"/>
      <c r="J23" s="1264" t="str">
        <f>"Printed Name   : " &amp; 'Sch-1'!M74</f>
        <v xml:space="preserve">Printed Name   : </v>
      </c>
      <c r="K23" s="1264"/>
      <c r="L23" s="1264"/>
      <c r="M23" s="1264"/>
      <c r="AM23" s="284"/>
      <c r="AN23" s="284"/>
      <c r="AO23" s="284"/>
      <c r="AP23" s="284"/>
      <c r="AQ23" s="284"/>
      <c r="AR23" s="284"/>
      <c r="AS23" s="284"/>
      <c r="AT23" s="284"/>
      <c r="AU23" s="284"/>
      <c r="AV23" s="284"/>
    </row>
    <row r="24" spans="1:48" ht="27.75" customHeight="1">
      <c r="A24" s="694" t="s">
        <v>405</v>
      </c>
      <c r="B24" s="694"/>
      <c r="C24" s="694"/>
      <c r="D24" s="694"/>
      <c r="E24" s="699" t="str">
        <f>'Sch-1'!B74</f>
        <v/>
      </c>
      <c r="F24" s="694"/>
      <c r="G24" s="694"/>
      <c r="H24" s="694"/>
      <c r="J24" s="1264" t="str">
        <f>"Designation      : " &amp; 'Sch-1'!M75</f>
        <v xml:space="preserve">Designation      : </v>
      </c>
      <c r="K24" s="1264"/>
      <c r="L24" s="1264"/>
      <c r="M24" s="1264"/>
      <c r="AM24" s="284"/>
      <c r="AN24" s="284"/>
      <c r="AO24" s="284"/>
      <c r="AP24" s="284"/>
      <c r="AQ24" s="284"/>
      <c r="AR24" s="284"/>
      <c r="AS24" s="284"/>
      <c r="AT24" s="284"/>
      <c r="AU24" s="284"/>
      <c r="AV24" s="284"/>
    </row>
    <row r="25" spans="1:48">
      <c r="A25" s="674" t="s">
        <v>64</v>
      </c>
      <c r="B25" s="674"/>
      <c r="C25" s="674"/>
      <c r="D25" s="674"/>
      <c r="E25" s="1339" t="s">
        <v>373</v>
      </c>
      <c r="F25" s="1339"/>
      <c r="G25" s="1339"/>
      <c r="H25" s="1339"/>
      <c r="I25" s="1339"/>
      <c r="J25" s="1339"/>
      <c r="K25" s="1339"/>
      <c r="L25" s="1339"/>
      <c r="M25" s="1339"/>
      <c r="AM25" s="284"/>
      <c r="AN25" s="284"/>
      <c r="AO25" s="284"/>
      <c r="AP25" s="284"/>
      <c r="AQ25" s="284"/>
      <c r="AR25" s="284"/>
      <c r="AS25" s="284"/>
      <c r="AT25" s="284"/>
      <c r="AU25" s="284"/>
      <c r="AV25" s="284"/>
    </row>
    <row r="26" spans="1:48" ht="31.5" customHeight="1">
      <c r="N26" s="696"/>
      <c r="AM26" s="284"/>
      <c r="AN26" s="284"/>
      <c r="AO26" s="284"/>
      <c r="AP26" s="284"/>
      <c r="AQ26" s="284"/>
      <c r="AR26" s="284"/>
      <c r="AS26" s="284"/>
      <c r="AT26" s="284"/>
      <c r="AU26" s="284"/>
      <c r="AV26" s="284"/>
    </row>
    <row r="95" spans="1:15" s="716" customFormat="1">
      <c r="A95" s="697"/>
      <c r="B95" s="697"/>
      <c r="C95" s="697"/>
      <c r="D95" s="697"/>
      <c r="E95" s="697"/>
      <c r="F95" s="697"/>
      <c r="G95" s="697"/>
      <c r="H95" s="697"/>
      <c r="I95" s="698"/>
      <c r="J95" s="698"/>
      <c r="K95" s="698"/>
      <c r="L95" s="698"/>
      <c r="M95" s="698"/>
      <c r="N95" s="669"/>
      <c r="O95" s="284"/>
    </row>
    <row r="96" spans="1:15" s="716" customFormat="1">
      <c r="A96" s="697"/>
      <c r="B96" s="697"/>
      <c r="C96" s="697"/>
      <c r="D96" s="697"/>
      <c r="E96" s="697"/>
      <c r="F96" s="697"/>
      <c r="G96" s="697"/>
      <c r="H96" s="697"/>
      <c r="I96" s="698"/>
      <c r="J96" s="698"/>
      <c r="K96" s="698"/>
      <c r="L96" s="698"/>
      <c r="M96" s="698"/>
      <c r="N96" s="669"/>
      <c r="O96" s="284"/>
    </row>
    <row r="97" spans="1:38" s="716" customFormat="1">
      <c r="A97" s="697"/>
      <c r="B97" s="697"/>
      <c r="C97" s="697"/>
      <c r="D97" s="697"/>
      <c r="E97" s="697"/>
      <c r="F97" s="697"/>
      <c r="G97" s="697"/>
      <c r="H97" s="697"/>
      <c r="I97" s="698"/>
      <c r="J97" s="698"/>
      <c r="K97" s="698"/>
      <c r="L97" s="698"/>
      <c r="M97" s="698"/>
      <c r="N97" s="669"/>
      <c r="O97" s="284"/>
    </row>
    <row r="98" spans="1:38" s="284" customFormat="1" hidden="1">
      <c r="A98" s="699" t="str">
        <f>A1</f>
        <v>Tender Enquiry No.: NR1/T/W-MISC/DOM/I00/25/07981– SRM RFX – 5002004552</v>
      </c>
      <c r="B98" s="699"/>
      <c r="C98" s="699"/>
      <c r="D98" s="699"/>
      <c r="E98" s="699"/>
      <c r="F98" s="699"/>
      <c r="G98" s="699"/>
      <c r="H98" s="699"/>
      <c r="I98" s="694"/>
      <c r="J98" s="700"/>
      <c r="K98" s="700"/>
      <c r="L98" s="700"/>
      <c r="M98" s="700"/>
      <c r="N98" s="701"/>
    </row>
    <row r="99" spans="1:38" s="284" customFormat="1" hidden="1">
      <c r="A99" s="670"/>
      <c r="B99" s="670"/>
      <c r="C99" s="670"/>
      <c r="D99" s="670"/>
      <c r="E99" s="670"/>
      <c r="F99" s="670"/>
      <c r="G99" s="670"/>
      <c r="H99" s="670"/>
      <c r="I99" s="287"/>
      <c r="J99" s="671"/>
      <c r="K99" s="671"/>
      <c r="L99" s="671"/>
      <c r="M99" s="671"/>
      <c r="N99" s="701"/>
    </row>
    <row r="100" spans="1:38" s="284" customFormat="1" ht="35.25" hidden="1" customHeight="1">
      <c r="A100" s="1350" t="str">
        <f>A3</f>
        <v xml:space="preserve">765/400/220 kV AIS Extension Package - Substation Package: SS-02 (i) 02 nos. of 400 kV line bays at 765/400/220 kV Bikaner-III PS for interconnection of 1400MW RPPD of M/s Sunbreeze Renewables Nine Pvt. Ltd. (SR9PL) (2 nos. bays). </v>
      </c>
      <c r="B100" s="1350"/>
      <c r="C100" s="1350"/>
      <c r="D100" s="1350"/>
      <c r="E100" s="1350"/>
      <c r="F100" s="1350"/>
      <c r="G100" s="1350"/>
      <c r="H100" s="1350"/>
      <c r="I100" s="1350">
        <f>I3</f>
        <v>0</v>
      </c>
      <c r="J100" s="1350">
        <f>J3</f>
        <v>0</v>
      </c>
      <c r="K100" s="1350"/>
      <c r="L100" s="1350"/>
      <c r="M100" s="1350"/>
      <c r="N100" s="701"/>
    </row>
    <row r="101" spans="1:38" s="284" customFormat="1" hidden="1">
      <c r="A101" s="1351" t="str">
        <f>A4</f>
        <v>(SCHEDULE OF RATES AND PRICES )</v>
      </c>
      <c r="B101" s="1351"/>
      <c r="C101" s="1351"/>
      <c r="D101" s="1351"/>
      <c r="E101" s="1351"/>
      <c r="F101" s="1351"/>
      <c r="G101" s="1351"/>
      <c r="H101" s="1351"/>
      <c r="I101" s="1351">
        <f>I4</f>
        <v>0</v>
      </c>
      <c r="J101" s="1351">
        <f>J4</f>
        <v>0</v>
      </c>
      <c r="K101" s="1351"/>
      <c r="L101" s="1351"/>
      <c r="M101" s="1351"/>
      <c r="N101" s="701"/>
    </row>
    <row r="102" spans="1:38" s="284" customFormat="1" hidden="1">
      <c r="A102" s="674"/>
      <c r="B102" s="674"/>
      <c r="C102" s="674"/>
      <c r="D102" s="674"/>
      <c r="E102" s="674"/>
      <c r="F102" s="674"/>
      <c r="G102" s="674"/>
      <c r="H102" s="674"/>
      <c r="I102" s="675"/>
      <c r="J102" s="675"/>
      <c r="K102" s="675"/>
      <c r="L102" s="675"/>
      <c r="M102" s="675"/>
      <c r="N102" s="701"/>
    </row>
    <row r="103" spans="1:38" s="284" customFormat="1" hidden="1">
      <c r="A103" s="676" t="str">
        <f>A6</f>
        <v>Bidder’s Name and Address (Sole Bidder) :</v>
      </c>
      <c r="B103" s="676"/>
      <c r="C103" s="676"/>
      <c r="D103" s="676"/>
      <c r="E103" s="676"/>
      <c r="F103" s="676"/>
      <c r="G103" s="676"/>
      <c r="H103" s="676"/>
      <c r="I103" s="16"/>
      <c r="J103" s="16"/>
      <c r="K103" s="16"/>
      <c r="L103" s="16"/>
      <c r="M103" s="16"/>
      <c r="N103" s="701"/>
    </row>
    <row r="104" spans="1:38" s="284" customFormat="1" hidden="1">
      <c r="A104" s="1338" t="str">
        <f>A7</f>
        <v/>
      </c>
      <c r="B104" s="1338"/>
      <c r="C104" s="1338"/>
      <c r="D104" s="1338"/>
      <c r="E104" s="1338"/>
      <c r="F104" s="1338"/>
      <c r="G104" s="1338"/>
      <c r="H104" s="1338"/>
      <c r="I104" s="1338">
        <f t="shared" ref="I104:J108" si="0">I7</f>
        <v>0</v>
      </c>
      <c r="J104" s="1338">
        <f t="shared" si="0"/>
        <v>0</v>
      </c>
      <c r="K104" s="678"/>
      <c r="L104" s="678"/>
      <c r="M104" s="678"/>
      <c r="N104" s="701"/>
    </row>
    <row r="105" spans="1:38" s="284" customFormat="1" hidden="1">
      <c r="A105" s="717" t="str">
        <f>A8</f>
        <v>Name     :</v>
      </c>
      <c r="B105" s="717"/>
      <c r="C105" s="717"/>
      <c r="D105" s="717"/>
      <c r="E105" s="717"/>
      <c r="F105" s="717"/>
      <c r="G105" s="717"/>
      <c r="H105" s="717"/>
      <c r="I105" s="1333" t="str">
        <f t="shared" si="0"/>
        <v xml:space="preserve">…….. …….. …….. …….. …….. …….. </v>
      </c>
      <c r="J105" s="1333">
        <f t="shared" si="0"/>
        <v>0</v>
      </c>
      <c r="K105" s="718"/>
      <c r="L105" s="718"/>
      <c r="M105" s="718"/>
      <c r="N105" s="701"/>
    </row>
    <row r="106" spans="1:38" s="284" customFormat="1" hidden="1">
      <c r="A106" s="717" t="str">
        <f>A9</f>
        <v>Address :</v>
      </c>
      <c r="B106" s="717"/>
      <c r="C106" s="717"/>
      <c r="D106" s="717"/>
      <c r="E106" s="717"/>
      <c r="F106" s="717"/>
      <c r="G106" s="717"/>
      <c r="H106" s="717"/>
      <c r="I106" s="1333" t="str">
        <f t="shared" si="0"/>
        <v xml:space="preserve">…….. …….. …….. …….. …….. …….. </v>
      </c>
      <c r="J106" s="1333">
        <f t="shared" si="0"/>
        <v>0</v>
      </c>
      <c r="K106" s="718"/>
      <c r="L106" s="718"/>
      <c r="M106" s="718"/>
      <c r="N106" s="701"/>
    </row>
    <row r="107" spans="1:38" s="284" customFormat="1" hidden="1">
      <c r="A107" s="16"/>
      <c r="B107" s="16"/>
      <c r="C107" s="16"/>
      <c r="D107" s="16"/>
      <c r="E107" s="16"/>
      <c r="F107" s="16"/>
      <c r="G107" s="16"/>
      <c r="H107" s="16"/>
      <c r="I107" s="1333" t="str">
        <f t="shared" si="0"/>
        <v xml:space="preserve">…….. …….. …….. …….. …….. …….. </v>
      </c>
      <c r="J107" s="1333">
        <f t="shared" si="0"/>
        <v>0</v>
      </c>
      <c r="K107" s="718"/>
      <c r="L107" s="718"/>
      <c r="M107" s="718"/>
      <c r="N107" s="701"/>
    </row>
    <row r="108" spans="1:38" s="284" customFormat="1" hidden="1">
      <c r="A108" s="16"/>
      <c r="B108" s="16"/>
      <c r="C108" s="16"/>
      <c r="D108" s="16"/>
      <c r="E108" s="16"/>
      <c r="F108" s="16"/>
      <c r="G108" s="16"/>
      <c r="H108" s="16"/>
      <c r="I108" s="1333" t="str">
        <f t="shared" si="0"/>
        <v xml:space="preserve">…….. …….. …….. …….. …….. …….. </v>
      </c>
      <c r="J108" s="1333">
        <f t="shared" si="0"/>
        <v>0</v>
      </c>
      <c r="K108" s="718"/>
      <c r="L108" s="718"/>
      <c r="M108" s="718"/>
      <c r="N108" s="701"/>
    </row>
    <row r="109" spans="1:38" s="284" customFormat="1" hidden="1">
      <c r="A109" s="695"/>
      <c r="B109" s="695"/>
      <c r="C109" s="695"/>
      <c r="D109" s="695"/>
      <c r="E109" s="695"/>
      <c r="F109" s="695"/>
      <c r="G109" s="695"/>
      <c r="H109" s="695"/>
      <c r="I109" s="677"/>
      <c r="J109" s="677"/>
      <c r="K109" s="677"/>
      <c r="L109" s="677"/>
      <c r="M109" s="677"/>
      <c r="N109" s="701"/>
    </row>
    <row r="110" spans="1:38" s="284" customFormat="1" ht="33.75" hidden="1" customHeight="1">
      <c r="A110" s="693" t="str">
        <f>A14</f>
        <v>SL. NO.</v>
      </c>
      <c r="B110" s="693"/>
      <c r="C110" s="693"/>
      <c r="D110" s="693"/>
      <c r="E110" s="693"/>
      <c r="F110" s="693"/>
      <c r="G110" s="693"/>
      <c r="H110" s="693"/>
      <c r="I110" s="702" t="str">
        <f>I14</f>
        <v>Description of Test</v>
      </c>
      <c r="J110" s="1335" t="e">
        <f>#REF!</f>
        <v>#REF!</v>
      </c>
      <c r="K110" s="1335"/>
      <c r="L110" s="1335"/>
      <c r="M110" s="1335"/>
      <c r="N110" s="701"/>
      <c r="AH110" s="1335"/>
      <c r="AI110" s="1335"/>
      <c r="AK110" s="1335"/>
      <c r="AL110" s="1335"/>
    </row>
    <row r="111" spans="1:38" s="284" customFormat="1" hidden="1">
      <c r="A111" s="675" t="e">
        <f>#REF!</f>
        <v>#REF!</v>
      </c>
      <c r="B111" s="675"/>
      <c r="C111" s="675"/>
      <c r="D111" s="675"/>
      <c r="E111" s="675"/>
      <c r="F111" s="675"/>
      <c r="G111" s="675"/>
      <c r="H111" s="675"/>
      <c r="I111" s="675" t="e">
        <f>#REF!</f>
        <v>#REF!</v>
      </c>
      <c r="J111" s="1336" t="e">
        <f>#REF!</f>
        <v>#REF!</v>
      </c>
      <c r="K111" s="1336"/>
      <c r="L111" s="1336"/>
      <c r="M111" s="1336"/>
      <c r="N111" s="701"/>
      <c r="AH111" s="1336"/>
      <c r="AI111" s="1336"/>
      <c r="AK111" s="1336"/>
      <c r="AL111" s="1336"/>
    </row>
    <row r="112" spans="1:38" s="284" customFormat="1" hidden="1">
      <c r="A112" s="709" t="e">
        <f>#REF!</f>
        <v>#REF!</v>
      </c>
      <c r="B112" s="709"/>
      <c r="C112" s="709"/>
      <c r="D112" s="709"/>
      <c r="E112" s="709"/>
      <c r="F112" s="709"/>
      <c r="G112" s="709"/>
      <c r="H112" s="709"/>
      <c r="I112" s="703" t="e">
        <f>#REF!</f>
        <v>#REF!</v>
      </c>
      <c r="J112" s="1336"/>
      <c r="K112" s="1336"/>
      <c r="L112" s="1336"/>
      <c r="M112" s="1336"/>
      <c r="N112" s="701"/>
      <c r="AH112" s="1336"/>
      <c r="AI112" s="1336"/>
      <c r="AK112" s="1336"/>
      <c r="AL112" s="1336"/>
    </row>
    <row r="113" spans="1:38" s="284" customFormat="1" hidden="1">
      <c r="A113" s="713" t="e">
        <f>#REF!</f>
        <v>#REF!</v>
      </c>
      <c r="B113" s="713"/>
      <c r="C113" s="713"/>
      <c r="D113" s="713"/>
      <c r="E113" s="713"/>
      <c r="F113" s="713"/>
      <c r="G113" s="713"/>
      <c r="H113" s="713"/>
      <c r="I113" s="704" t="e">
        <f>#REF!</f>
        <v>#REF!</v>
      </c>
      <c r="J113" s="1334" t="e">
        <f>#REF!</f>
        <v>#REF!</v>
      </c>
      <c r="K113" s="1334"/>
      <c r="L113" s="1334"/>
      <c r="M113" s="1334"/>
      <c r="N113" s="699"/>
      <c r="AH113" s="705"/>
      <c r="AI113" s="705"/>
      <c r="AK113" s="705"/>
      <c r="AL113" s="705"/>
    </row>
    <row r="114" spans="1:38" s="284" customFormat="1" hidden="1">
      <c r="A114" s="713" t="e">
        <f>#REF!</f>
        <v>#REF!</v>
      </c>
      <c r="B114" s="713"/>
      <c r="C114" s="713"/>
      <c r="D114" s="713"/>
      <c r="E114" s="713"/>
      <c r="F114" s="713"/>
      <c r="G114" s="713"/>
      <c r="H114" s="713"/>
      <c r="I114" s="704" t="e">
        <f>#REF!</f>
        <v>#REF!</v>
      </c>
      <c r="J114" s="1334" t="e">
        <f>#REF!</f>
        <v>#REF!</v>
      </c>
      <c r="K114" s="1334"/>
      <c r="L114" s="1334"/>
      <c r="M114" s="1334"/>
      <c r="N114" s="699"/>
      <c r="AH114" s="706"/>
      <c r="AI114" s="706"/>
      <c r="AK114" s="705"/>
      <c r="AL114" s="706"/>
    </row>
    <row r="115" spans="1:38" s="284" customFormat="1" ht="20.100000000000001" hidden="1" customHeight="1">
      <c r="A115" s="707"/>
      <c r="B115" s="707"/>
      <c r="C115" s="707"/>
      <c r="D115" s="707"/>
      <c r="E115" s="707"/>
      <c r="F115" s="707"/>
      <c r="G115" s="707"/>
      <c r="H115" s="707"/>
      <c r="I115" s="703" t="e">
        <f>#REF!</f>
        <v>#REF!</v>
      </c>
      <c r="J115" s="1334" t="e">
        <f>#REF!</f>
        <v>#REF!</v>
      </c>
      <c r="K115" s="1334"/>
      <c r="L115" s="1334"/>
      <c r="M115" s="1334"/>
      <c r="N115" s="701"/>
      <c r="AH115" s="706"/>
      <c r="AI115" s="706"/>
      <c r="AK115" s="706"/>
      <c r="AL115" s="706"/>
    </row>
    <row r="116" spans="1:38" s="284" customFormat="1" hidden="1">
      <c r="A116" s="709" t="e">
        <f>#REF!</f>
        <v>#REF!</v>
      </c>
      <c r="B116" s="709"/>
      <c r="C116" s="709"/>
      <c r="D116" s="709"/>
      <c r="E116" s="709"/>
      <c r="F116" s="709"/>
      <c r="G116" s="709"/>
      <c r="H116" s="709"/>
      <c r="I116" s="703" t="e">
        <f>#REF!</f>
        <v>#REF!</v>
      </c>
      <c r="J116" s="1334"/>
      <c r="K116" s="1334"/>
      <c r="L116" s="1334"/>
      <c r="M116" s="1334"/>
      <c r="N116" s="701"/>
      <c r="AH116" s="1334"/>
      <c r="AI116" s="1334"/>
      <c r="AK116" s="1334"/>
      <c r="AL116" s="1334"/>
    </row>
    <row r="117" spans="1:38" s="284" customFormat="1" hidden="1">
      <c r="A117" s="708" t="e">
        <f>#REF!</f>
        <v>#REF!</v>
      </c>
      <c r="B117" s="708"/>
      <c r="C117" s="708"/>
      <c r="D117" s="708"/>
      <c r="E117" s="708"/>
      <c r="F117" s="708"/>
      <c r="G117" s="708"/>
      <c r="H117" s="708"/>
      <c r="I117" s="703" t="e">
        <f>#REF!</f>
        <v>#REF!</v>
      </c>
      <c r="J117" s="1334"/>
      <c r="K117" s="1334"/>
      <c r="L117" s="1334"/>
      <c r="M117" s="1334"/>
      <c r="N117" s="701"/>
      <c r="AH117" s="1334"/>
      <c r="AI117" s="1334"/>
      <c r="AK117" s="1334"/>
      <c r="AL117" s="1334"/>
    </row>
    <row r="118" spans="1:38" s="284" customFormat="1" hidden="1">
      <c r="A118" s="742" t="e">
        <f>#REF!</f>
        <v>#REF!</v>
      </c>
      <c r="B118" s="742"/>
      <c r="C118" s="742"/>
      <c r="D118" s="742"/>
      <c r="E118" s="742"/>
      <c r="F118" s="742"/>
      <c r="G118" s="742"/>
      <c r="H118" s="742"/>
      <c r="I118" s="703" t="e">
        <f>#REF!</f>
        <v>#REF!</v>
      </c>
      <c r="J118" s="1334"/>
      <c r="K118" s="1334"/>
      <c r="L118" s="1334"/>
      <c r="M118" s="1334"/>
      <c r="N118" s="701"/>
      <c r="AH118" s="1334"/>
      <c r="AI118" s="1334"/>
      <c r="AK118" s="1334"/>
      <c r="AL118" s="1334"/>
    </row>
    <row r="119" spans="1:38" s="284" customFormat="1" hidden="1">
      <c r="A119" s="713" t="e">
        <f>#REF!</f>
        <v>#REF!</v>
      </c>
      <c r="B119" s="713"/>
      <c r="C119" s="713"/>
      <c r="D119" s="713"/>
      <c r="E119" s="713"/>
      <c r="F119" s="713"/>
      <c r="G119" s="713"/>
      <c r="H119" s="713"/>
      <c r="I119" s="704" t="e">
        <f>#REF!</f>
        <v>#REF!</v>
      </c>
      <c r="J119" s="1334" t="e">
        <f>#REF!</f>
        <v>#REF!</v>
      </c>
      <c r="K119" s="1334"/>
      <c r="L119" s="1334"/>
      <c r="M119" s="1334"/>
      <c r="N119" s="699"/>
      <c r="AH119" s="706"/>
      <c r="AI119" s="706"/>
      <c r="AK119" s="705"/>
      <c r="AL119" s="706"/>
    </row>
    <row r="120" spans="1:38" s="284" customFormat="1" hidden="1">
      <c r="A120" s="713" t="e">
        <f>#REF!</f>
        <v>#REF!</v>
      </c>
      <c r="B120" s="713"/>
      <c r="C120" s="713"/>
      <c r="D120" s="713"/>
      <c r="E120" s="713"/>
      <c r="F120" s="713"/>
      <c r="G120" s="713"/>
      <c r="H120" s="713"/>
      <c r="I120" s="704" t="e">
        <f>#REF!</f>
        <v>#REF!</v>
      </c>
      <c r="J120" s="1334" t="e">
        <f>#REF!</f>
        <v>#REF!</v>
      </c>
      <c r="K120" s="1334"/>
      <c r="L120" s="1334"/>
      <c r="M120" s="1334"/>
      <c r="N120" s="699"/>
      <c r="AH120" s="706"/>
      <c r="AI120" s="706"/>
      <c r="AK120" s="705"/>
      <c r="AL120" s="706"/>
    </row>
    <row r="121" spans="1:38" s="284" customFormat="1" hidden="1">
      <c r="A121" s="713" t="e">
        <f>#REF!</f>
        <v>#REF!</v>
      </c>
      <c r="B121" s="713"/>
      <c r="C121" s="713"/>
      <c r="D121" s="713"/>
      <c r="E121" s="713"/>
      <c r="F121" s="713"/>
      <c r="G121" s="713"/>
      <c r="H121" s="713"/>
      <c r="I121" s="704" t="e">
        <f>#REF!</f>
        <v>#REF!</v>
      </c>
      <c r="J121" s="1334" t="e">
        <f>#REF!</f>
        <v>#REF!</v>
      </c>
      <c r="K121" s="1334"/>
      <c r="L121" s="1334"/>
      <c r="M121" s="1334"/>
      <c r="N121" s="699"/>
      <c r="AH121" s="706"/>
      <c r="AI121" s="706"/>
      <c r="AK121" s="705"/>
      <c r="AL121" s="706"/>
    </row>
    <row r="122" spans="1:38" s="284" customFormat="1" hidden="1">
      <c r="A122" s="713" t="e">
        <f>#REF!</f>
        <v>#REF!</v>
      </c>
      <c r="B122" s="713"/>
      <c r="C122" s="713"/>
      <c r="D122" s="713"/>
      <c r="E122" s="713"/>
      <c r="F122" s="713"/>
      <c r="G122" s="713"/>
      <c r="H122" s="713"/>
      <c r="I122" s="704" t="e">
        <f>#REF!</f>
        <v>#REF!</v>
      </c>
      <c r="J122" s="1334" t="e">
        <f>#REF!</f>
        <v>#REF!</v>
      </c>
      <c r="K122" s="1334"/>
      <c r="L122" s="1334"/>
      <c r="M122" s="1334"/>
      <c r="N122" s="699"/>
      <c r="AH122" s="706"/>
      <c r="AI122" s="706"/>
      <c r="AK122" s="705"/>
      <c r="AL122" s="706"/>
    </row>
    <row r="123" spans="1:38" s="284" customFormat="1" hidden="1">
      <c r="A123" s="713"/>
      <c r="B123" s="713"/>
      <c r="C123" s="713"/>
      <c r="D123" s="713"/>
      <c r="E123" s="713"/>
      <c r="F123" s="713"/>
      <c r="G123" s="713"/>
      <c r="H123" s="713"/>
      <c r="I123" s="703" t="e">
        <f>#REF!</f>
        <v>#REF!</v>
      </c>
      <c r="J123" s="1334" t="e">
        <f>#REF!</f>
        <v>#REF!</v>
      </c>
      <c r="K123" s="1334"/>
      <c r="L123" s="1334"/>
      <c r="M123" s="1334"/>
      <c r="N123" s="699"/>
      <c r="AH123" s="706"/>
      <c r="AI123" s="706"/>
      <c r="AK123" s="706"/>
      <c r="AL123" s="706"/>
    </row>
    <row r="124" spans="1:38" s="284" customFormat="1" ht="20.100000000000001" hidden="1" customHeight="1">
      <c r="A124" s="742" t="e">
        <f>#REF!</f>
        <v>#REF!</v>
      </c>
      <c r="B124" s="742"/>
      <c r="C124" s="742"/>
      <c r="D124" s="742"/>
      <c r="E124" s="742"/>
      <c r="F124" s="742"/>
      <c r="G124" s="742"/>
      <c r="H124" s="742"/>
      <c r="I124" s="703" t="e">
        <f>#REF!</f>
        <v>#REF!</v>
      </c>
      <c r="J124" s="1334"/>
      <c r="K124" s="1334"/>
      <c r="L124" s="1334"/>
      <c r="M124" s="1334"/>
      <c r="N124" s="699"/>
      <c r="AH124" s="706"/>
      <c r="AI124" s="706"/>
      <c r="AK124" s="706"/>
      <c r="AL124" s="706"/>
    </row>
    <row r="125" spans="1:38" s="284" customFormat="1" hidden="1">
      <c r="A125" s="713" t="e">
        <f>#REF!</f>
        <v>#REF!</v>
      </c>
      <c r="B125" s="713"/>
      <c r="C125" s="713"/>
      <c r="D125" s="713"/>
      <c r="E125" s="713"/>
      <c r="F125" s="713"/>
      <c r="G125" s="713"/>
      <c r="H125" s="713"/>
      <c r="I125" s="704" t="e">
        <f>#REF!</f>
        <v>#REF!</v>
      </c>
      <c r="J125" s="1334" t="e">
        <f>#REF!</f>
        <v>#REF!</v>
      </c>
      <c r="K125" s="1334"/>
      <c r="L125" s="1334"/>
      <c r="M125" s="1334"/>
      <c r="N125" s="699"/>
      <c r="AH125" s="706"/>
      <c r="AI125" s="706"/>
      <c r="AK125" s="705"/>
      <c r="AL125" s="706"/>
    </row>
    <row r="126" spans="1:38" s="284" customFormat="1" hidden="1">
      <c r="A126" s="713" t="e">
        <f>#REF!</f>
        <v>#REF!</v>
      </c>
      <c r="B126" s="713"/>
      <c r="C126" s="713"/>
      <c r="D126" s="713"/>
      <c r="E126" s="713"/>
      <c r="F126" s="713"/>
      <c r="G126" s="713"/>
      <c r="H126" s="713"/>
      <c r="I126" s="704" t="e">
        <f>#REF!</f>
        <v>#REF!</v>
      </c>
      <c r="J126" s="1334" t="e">
        <f>#REF!</f>
        <v>#REF!</v>
      </c>
      <c r="K126" s="1334"/>
      <c r="L126" s="1334"/>
      <c r="M126" s="1334"/>
      <c r="N126" s="699"/>
      <c r="AH126" s="706"/>
      <c r="AI126" s="706"/>
      <c r="AK126" s="705"/>
      <c r="AL126" s="706"/>
    </row>
    <row r="127" spans="1:38" s="284" customFormat="1" ht="20.100000000000001" hidden="1" customHeight="1">
      <c r="A127" s="713" t="e">
        <f>#REF!</f>
        <v>#REF!</v>
      </c>
      <c r="B127" s="713"/>
      <c r="C127" s="713"/>
      <c r="D127" s="713"/>
      <c r="E127" s="713"/>
      <c r="F127" s="713"/>
      <c r="G127" s="713"/>
      <c r="H127" s="713"/>
      <c r="I127" s="704" t="e">
        <f>#REF!</f>
        <v>#REF!</v>
      </c>
      <c r="J127" s="1334" t="e">
        <f>#REF!</f>
        <v>#REF!</v>
      </c>
      <c r="K127" s="1334"/>
      <c r="L127" s="1334"/>
      <c r="M127" s="1334"/>
      <c r="N127" s="699"/>
      <c r="AH127" s="706"/>
      <c r="AI127" s="706"/>
      <c r="AK127" s="705"/>
      <c r="AL127" s="706"/>
    </row>
    <row r="128" spans="1:38" s="284" customFormat="1" hidden="1">
      <c r="A128" s="713" t="e">
        <f>#REF!</f>
        <v>#REF!</v>
      </c>
      <c r="B128" s="713"/>
      <c r="C128" s="713"/>
      <c r="D128" s="713"/>
      <c r="E128" s="713"/>
      <c r="F128" s="713"/>
      <c r="G128" s="713"/>
      <c r="H128" s="713"/>
      <c r="I128" s="704" t="e">
        <f>#REF!</f>
        <v>#REF!</v>
      </c>
      <c r="J128" s="1334" t="e">
        <f>#REF!</f>
        <v>#REF!</v>
      </c>
      <c r="K128" s="1334"/>
      <c r="L128" s="1334"/>
      <c r="M128" s="1334"/>
      <c r="N128" s="699"/>
      <c r="AH128" s="706"/>
      <c r="AI128" s="706"/>
      <c r="AK128" s="705"/>
      <c r="AL128" s="706"/>
    </row>
    <row r="129" spans="1:38" s="701" customFormat="1" ht="20.100000000000001" hidden="1" customHeight="1">
      <c r="A129" s="709"/>
      <c r="B129" s="709"/>
      <c r="C129" s="709"/>
      <c r="D129" s="709"/>
      <c r="E129" s="709"/>
      <c r="F129" s="709"/>
      <c r="G129" s="709"/>
      <c r="H129" s="709"/>
      <c r="I129" s="703" t="e">
        <f>#REF!</f>
        <v>#REF!</v>
      </c>
      <c r="J129" s="1334" t="e">
        <f>#REF!</f>
        <v>#REF!</v>
      </c>
      <c r="K129" s="1334"/>
      <c r="L129" s="1334"/>
      <c r="M129" s="1334"/>
      <c r="N129" s="699"/>
      <c r="AH129" s="706"/>
      <c r="AI129" s="706"/>
      <c r="AK129" s="706"/>
      <c r="AL129" s="706"/>
    </row>
    <row r="130" spans="1:38" s="284" customFormat="1" ht="24" hidden="1" customHeight="1">
      <c r="A130" s="742" t="e">
        <f>#REF!</f>
        <v>#REF!</v>
      </c>
      <c r="B130" s="742"/>
      <c r="C130" s="742"/>
      <c r="D130" s="742"/>
      <c r="E130" s="742"/>
      <c r="F130" s="742"/>
      <c r="G130" s="742"/>
      <c r="H130" s="742"/>
      <c r="I130" s="703" t="e">
        <f>#REF!</f>
        <v>#REF!</v>
      </c>
      <c r="J130" s="1334"/>
      <c r="K130" s="1334"/>
      <c r="L130" s="1334"/>
      <c r="M130" s="1334"/>
      <c r="N130" s="699"/>
      <c r="AH130" s="706"/>
      <c r="AI130" s="706"/>
      <c r="AK130" s="706"/>
      <c r="AL130" s="706"/>
    </row>
    <row r="131" spans="1:38" s="284" customFormat="1" hidden="1">
      <c r="A131" s="713" t="e">
        <f>#REF!</f>
        <v>#REF!</v>
      </c>
      <c r="B131" s="713"/>
      <c r="C131" s="713"/>
      <c r="D131" s="713"/>
      <c r="E131" s="713"/>
      <c r="F131" s="713"/>
      <c r="G131" s="713"/>
      <c r="H131" s="713"/>
      <c r="I131" s="704" t="e">
        <f>#REF!</f>
        <v>#REF!</v>
      </c>
      <c r="J131" s="1334" t="e">
        <f>#REF!</f>
        <v>#REF!</v>
      </c>
      <c r="K131" s="1334"/>
      <c r="L131" s="1334"/>
      <c r="M131" s="1334"/>
      <c r="N131" s="699"/>
      <c r="AH131" s="706"/>
      <c r="AI131" s="706"/>
      <c r="AK131" s="705"/>
      <c r="AL131" s="706"/>
    </row>
    <row r="132" spans="1:38" s="284" customFormat="1" hidden="1">
      <c r="A132" s="713" t="e">
        <f>#REF!</f>
        <v>#REF!</v>
      </c>
      <c r="B132" s="713"/>
      <c r="C132" s="713"/>
      <c r="D132" s="713"/>
      <c r="E132" s="713"/>
      <c r="F132" s="713"/>
      <c r="G132" s="713"/>
      <c r="H132" s="713"/>
      <c r="I132" s="704" t="e">
        <f>#REF!</f>
        <v>#REF!</v>
      </c>
      <c r="J132" s="1334" t="e">
        <f>#REF!</f>
        <v>#REF!</v>
      </c>
      <c r="K132" s="1334"/>
      <c r="L132" s="1334"/>
      <c r="M132" s="1334"/>
      <c r="N132" s="699"/>
      <c r="AH132" s="706"/>
      <c r="AI132" s="706"/>
      <c r="AK132" s="705"/>
      <c r="AL132" s="706"/>
    </row>
    <row r="133" spans="1:38" s="284" customFormat="1" ht="33" hidden="1" customHeight="1">
      <c r="A133" s="713" t="e">
        <f>#REF!</f>
        <v>#REF!</v>
      </c>
      <c r="B133" s="713"/>
      <c r="C133" s="713"/>
      <c r="D133" s="713"/>
      <c r="E133" s="713"/>
      <c r="F133" s="713"/>
      <c r="G133" s="713"/>
      <c r="H133" s="713"/>
      <c r="I133" s="704" t="e">
        <f>#REF!</f>
        <v>#REF!</v>
      </c>
      <c r="J133" s="1334" t="e">
        <f>#REF!</f>
        <v>#REF!</v>
      </c>
      <c r="K133" s="1334"/>
      <c r="L133" s="1334"/>
      <c r="M133" s="1334"/>
      <c r="N133" s="699"/>
      <c r="AH133" s="706"/>
      <c r="AI133" s="706"/>
      <c r="AK133" s="705"/>
      <c r="AL133" s="706"/>
    </row>
    <row r="134" spans="1:38" s="701" customFormat="1" ht="20.100000000000001" hidden="1" customHeight="1">
      <c r="A134" s="713"/>
      <c r="B134" s="713"/>
      <c r="C134" s="713"/>
      <c r="D134" s="713"/>
      <c r="E134" s="713"/>
      <c r="F134" s="713"/>
      <c r="G134" s="713"/>
      <c r="H134" s="713"/>
      <c r="I134" s="703" t="e">
        <f>#REF!</f>
        <v>#REF!</v>
      </c>
      <c r="J134" s="1334" t="e">
        <f>#REF!</f>
        <v>#REF!</v>
      </c>
      <c r="K134" s="1334"/>
      <c r="L134" s="1334"/>
      <c r="M134" s="1334"/>
      <c r="N134" s="699"/>
      <c r="AH134" s="706"/>
      <c r="AI134" s="706"/>
      <c r="AK134" s="706"/>
      <c r="AL134" s="706"/>
    </row>
    <row r="135" spans="1:38" s="284" customFormat="1" ht="20.100000000000001" hidden="1" customHeight="1">
      <c r="A135" s="742" t="e">
        <f>#REF!</f>
        <v>#REF!</v>
      </c>
      <c r="B135" s="742"/>
      <c r="C135" s="742"/>
      <c r="D135" s="742"/>
      <c r="E135" s="742"/>
      <c r="F135" s="742"/>
      <c r="G135" s="742"/>
      <c r="H135" s="742"/>
      <c r="I135" s="703" t="e">
        <f>#REF!</f>
        <v>#REF!</v>
      </c>
      <c r="J135" s="1334"/>
      <c r="K135" s="1334"/>
      <c r="L135" s="1334"/>
      <c r="M135" s="1334"/>
      <c r="N135" s="699"/>
      <c r="AH135" s="706"/>
      <c r="AI135" s="706"/>
      <c r="AK135" s="706"/>
      <c r="AL135" s="706"/>
    </row>
    <row r="136" spans="1:38" s="284" customFormat="1" hidden="1">
      <c r="A136" s="713" t="e">
        <f>#REF!</f>
        <v>#REF!</v>
      </c>
      <c r="B136" s="713"/>
      <c r="C136" s="713"/>
      <c r="D136" s="713"/>
      <c r="E136" s="713"/>
      <c r="F136" s="713"/>
      <c r="G136" s="713"/>
      <c r="H136" s="713"/>
      <c r="I136" s="704" t="e">
        <f>#REF!</f>
        <v>#REF!</v>
      </c>
      <c r="J136" s="1334" t="e">
        <f>#REF!</f>
        <v>#REF!</v>
      </c>
      <c r="K136" s="1334"/>
      <c r="L136" s="1334"/>
      <c r="M136" s="1334"/>
      <c r="N136" s="699"/>
      <c r="AH136" s="706"/>
      <c r="AI136" s="706"/>
      <c r="AK136" s="705"/>
      <c r="AL136" s="706"/>
    </row>
    <row r="137" spans="1:38" s="284" customFormat="1" hidden="1">
      <c r="A137" s="713" t="e">
        <f>#REF!</f>
        <v>#REF!</v>
      </c>
      <c r="B137" s="713"/>
      <c r="C137" s="713"/>
      <c r="D137" s="713"/>
      <c r="E137" s="713"/>
      <c r="F137" s="713"/>
      <c r="G137" s="713"/>
      <c r="H137" s="713"/>
      <c r="I137" s="704" t="e">
        <f>#REF!</f>
        <v>#REF!</v>
      </c>
      <c r="J137" s="1334" t="e">
        <f>#REF!</f>
        <v>#REF!</v>
      </c>
      <c r="K137" s="1334"/>
      <c r="L137" s="1334"/>
      <c r="M137" s="1334"/>
      <c r="N137" s="699"/>
      <c r="AH137" s="706"/>
      <c r="AI137" s="706"/>
      <c r="AK137" s="705"/>
      <c r="AL137" s="706"/>
    </row>
    <row r="138" spans="1:38" s="284" customFormat="1" hidden="1">
      <c r="A138" s="713" t="e">
        <f>#REF!</f>
        <v>#REF!</v>
      </c>
      <c r="B138" s="713"/>
      <c r="C138" s="713"/>
      <c r="D138" s="713"/>
      <c r="E138" s="713"/>
      <c r="F138" s="713"/>
      <c r="G138" s="713"/>
      <c r="H138" s="713"/>
      <c r="I138" s="704" t="e">
        <f>#REF!</f>
        <v>#REF!</v>
      </c>
      <c r="J138" s="1334" t="e">
        <f>#REF!</f>
        <v>#REF!</v>
      </c>
      <c r="K138" s="1334"/>
      <c r="L138" s="1334"/>
      <c r="M138" s="1334"/>
      <c r="N138" s="699"/>
      <c r="AH138" s="706"/>
      <c r="AI138" s="706"/>
      <c r="AK138" s="705"/>
      <c r="AL138" s="706"/>
    </row>
    <row r="139" spans="1:38" s="284" customFormat="1" hidden="1">
      <c r="A139" s="713"/>
      <c r="B139" s="713"/>
      <c r="C139" s="713"/>
      <c r="D139" s="713"/>
      <c r="E139" s="713"/>
      <c r="F139" s="713"/>
      <c r="G139" s="713"/>
      <c r="H139" s="713"/>
      <c r="I139" s="703" t="e">
        <f>#REF!</f>
        <v>#REF!</v>
      </c>
      <c r="J139" s="1334" t="e">
        <f>#REF!</f>
        <v>#REF!</v>
      </c>
      <c r="K139" s="1334"/>
      <c r="L139" s="1334"/>
      <c r="M139" s="1334"/>
      <c r="N139" s="699"/>
      <c r="AH139" s="706"/>
      <c r="AI139" s="706"/>
      <c r="AK139" s="706"/>
      <c r="AL139" s="706"/>
    </row>
    <row r="140" spans="1:38" s="284" customFormat="1" ht="20.100000000000001" hidden="1" customHeight="1">
      <c r="A140" s="742" t="e">
        <f>#REF!</f>
        <v>#REF!</v>
      </c>
      <c r="B140" s="742"/>
      <c r="C140" s="742"/>
      <c r="D140" s="742"/>
      <c r="E140" s="742"/>
      <c r="F140" s="742"/>
      <c r="G140" s="742"/>
      <c r="H140" s="742"/>
      <c r="I140" s="703" t="e">
        <f>#REF!</f>
        <v>#REF!</v>
      </c>
      <c r="J140" s="1334"/>
      <c r="K140" s="1334"/>
      <c r="L140" s="1334"/>
      <c r="M140" s="1334"/>
      <c r="N140" s="699"/>
      <c r="AH140" s="706"/>
      <c r="AI140" s="706"/>
      <c r="AK140" s="706"/>
      <c r="AL140" s="706"/>
    </row>
    <row r="141" spans="1:38" s="284" customFormat="1" hidden="1">
      <c r="A141" s="713" t="e">
        <f>#REF!</f>
        <v>#REF!</v>
      </c>
      <c r="B141" s="713"/>
      <c r="C141" s="713"/>
      <c r="D141" s="713"/>
      <c r="E141" s="713"/>
      <c r="F141" s="713"/>
      <c r="G141" s="713"/>
      <c r="H141" s="713"/>
      <c r="I141" s="704" t="e">
        <f>#REF!</f>
        <v>#REF!</v>
      </c>
      <c r="J141" s="1334" t="e">
        <f>#REF!</f>
        <v>#REF!</v>
      </c>
      <c r="K141" s="1334"/>
      <c r="L141" s="1334"/>
      <c r="M141" s="1334"/>
      <c r="N141" s="699"/>
      <c r="AH141" s="706"/>
      <c r="AI141" s="706"/>
      <c r="AK141" s="705"/>
      <c r="AL141" s="706"/>
    </row>
    <row r="142" spans="1:38" s="284" customFormat="1" hidden="1">
      <c r="A142" s="713" t="e">
        <f>#REF!</f>
        <v>#REF!</v>
      </c>
      <c r="B142" s="713"/>
      <c r="C142" s="713"/>
      <c r="D142" s="713"/>
      <c r="E142" s="713"/>
      <c r="F142" s="713"/>
      <c r="G142" s="713"/>
      <c r="H142" s="713"/>
      <c r="I142" s="704" t="e">
        <f>#REF!</f>
        <v>#REF!</v>
      </c>
      <c r="J142" s="1334" t="e">
        <f>#REF!</f>
        <v>#REF!</v>
      </c>
      <c r="K142" s="1334"/>
      <c r="L142" s="1334"/>
      <c r="M142" s="1334"/>
      <c r="N142" s="699"/>
      <c r="AH142" s="706"/>
      <c r="AI142" s="706"/>
      <c r="AK142" s="705"/>
      <c r="AL142" s="706"/>
    </row>
    <row r="143" spans="1:38" s="284" customFormat="1" hidden="1">
      <c r="A143" s="713" t="e">
        <f>#REF!</f>
        <v>#REF!</v>
      </c>
      <c r="B143" s="713"/>
      <c r="C143" s="713"/>
      <c r="D143" s="713"/>
      <c r="E143" s="713"/>
      <c r="F143" s="713"/>
      <c r="G143" s="713"/>
      <c r="H143" s="713"/>
      <c r="I143" s="704" t="e">
        <f>#REF!</f>
        <v>#REF!</v>
      </c>
      <c r="J143" s="1334" t="e">
        <f>#REF!</f>
        <v>#REF!</v>
      </c>
      <c r="K143" s="1334"/>
      <c r="L143" s="1334"/>
      <c r="M143" s="1334"/>
      <c r="N143" s="699"/>
      <c r="AH143" s="706"/>
      <c r="AI143" s="706"/>
      <c r="AK143" s="705"/>
      <c r="AL143" s="706"/>
    </row>
    <row r="144" spans="1:38" s="284" customFormat="1" hidden="1">
      <c r="A144" s="713" t="e">
        <f>#REF!</f>
        <v>#REF!</v>
      </c>
      <c r="B144" s="713"/>
      <c r="C144" s="713"/>
      <c r="D144" s="713"/>
      <c r="E144" s="713"/>
      <c r="F144" s="713"/>
      <c r="G144" s="713"/>
      <c r="H144" s="713"/>
      <c r="I144" s="704" t="e">
        <f>#REF!</f>
        <v>#REF!</v>
      </c>
      <c r="J144" s="1334" t="e">
        <f>#REF!</f>
        <v>#REF!</v>
      </c>
      <c r="K144" s="1334"/>
      <c r="L144" s="1334"/>
      <c r="M144" s="1334"/>
      <c r="N144" s="699"/>
      <c r="AH144" s="706"/>
      <c r="AI144" s="706"/>
      <c r="AK144" s="705"/>
      <c r="AL144" s="706"/>
    </row>
    <row r="145" spans="1:38" s="701" customFormat="1" ht="20.100000000000001" hidden="1" customHeight="1">
      <c r="A145" s="713"/>
      <c r="B145" s="713"/>
      <c r="C145" s="713"/>
      <c r="D145" s="713"/>
      <c r="E145" s="713"/>
      <c r="F145" s="713"/>
      <c r="G145" s="713"/>
      <c r="H145" s="713"/>
      <c r="I145" s="703" t="e">
        <f>#REF!</f>
        <v>#REF!</v>
      </c>
      <c r="J145" s="1334" t="e">
        <f>#REF!</f>
        <v>#REF!</v>
      </c>
      <c r="K145" s="1334"/>
      <c r="L145" s="1334"/>
      <c r="M145" s="1334"/>
      <c r="N145" s="699"/>
      <c r="AH145" s="706"/>
      <c r="AI145" s="706"/>
      <c r="AK145" s="706"/>
      <c r="AL145" s="706"/>
    </row>
    <row r="146" spans="1:38" s="284" customFormat="1" ht="20.100000000000001" hidden="1" customHeight="1">
      <c r="A146" s="710"/>
      <c r="B146" s="710"/>
      <c r="C146" s="710"/>
      <c r="D146" s="710"/>
      <c r="E146" s="710"/>
      <c r="F146" s="710"/>
      <c r="G146" s="710"/>
      <c r="H146" s="710"/>
      <c r="I146" s="703" t="e">
        <f>#REF!</f>
        <v>#REF!</v>
      </c>
      <c r="J146" s="1334" t="e">
        <f>#REF!</f>
        <v>#REF!</v>
      </c>
      <c r="K146" s="1334"/>
      <c r="L146" s="1334"/>
      <c r="M146" s="1334"/>
      <c r="N146" s="699"/>
      <c r="AH146" s="706"/>
      <c r="AI146" s="706"/>
      <c r="AK146" s="706"/>
      <c r="AL146" s="706"/>
    </row>
    <row r="147" spans="1:38" s="284" customFormat="1" hidden="1">
      <c r="A147" s="710"/>
      <c r="B147" s="710"/>
      <c r="C147" s="710"/>
      <c r="D147" s="710"/>
      <c r="E147" s="710"/>
      <c r="F147" s="710"/>
      <c r="G147" s="710"/>
      <c r="H147" s="710"/>
      <c r="I147" s="703"/>
      <c r="J147" s="1334"/>
      <c r="K147" s="1334"/>
      <c r="L147" s="1334"/>
      <c r="M147" s="1334"/>
      <c r="N147" s="699"/>
      <c r="AH147" s="706"/>
      <c r="AI147" s="706"/>
      <c r="AK147" s="706"/>
      <c r="AL147" s="706"/>
    </row>
    <row r="148" spans="1:38" s="284" customFormat="1" ht="20.100000000000001" hidden="1" customHeight="1">
      <c r="A148" s="708" t="e">
        <f>#REF!</f>
        <v>#REF!</v>
      </c>
      <c r="B148" s="708"/>
      <c r="C148" s="708"/>
      <c r="D148" s="708"/>
      <c r="E148" s="708"/>
      <c r="F148" s="708"/>
      <c r="G148" s="708"/>
      <c r="H148" s="708"/>
      <c r="I148" s="703" t="e">
        <f>#REF!</f>
        <v>#REF!</v>
      </c>
      <c r="J148" s="1334"/>
      <c r="K148" s="1334"/>
      <c r="L148" s="1334"/>
      <c r="M148" s="1334"/>
      <c r="N148" s="699"/>
      <c r="AH148" s="706"/>
      <c r="AI148" s="706"/>
      <c r="AK148" s="706"/>
      <c r="AL148" s="706"/>
    </row>
    <row r="149" spans="1:38" s="284" customFormat="1" ht="30" hidden="1" customHeight="1">
      <c r="A149" s="742" t="e">
        <f>#REF!</f>
        <v>#REF!</v>
      </c>
      <c r="B149" s="742"/>
      <c r="C149" s="742"/>
      <c r="D149" s="742"/>
      <c r="E149" s="742"/>
      <c r="F149" s="742"/>
      <c r="G149" s="742"/>
      <c r="H149" s="742"/>
      <c r="I149" s="703" t="e">
        <f>#REF!</f>
        <v>#REF!</v>
      </c>
      <c r="J149" s="1334"/>
      <c r="K149" s="1334"/>
      <c r="L149" s="1334"/>
      <c r="M149" s="1334"/>
      <c r="N149" s="699"/>
      <c r="AH149" s="706"/>
      <c r="AI149" s="706"/>
      <c r="AK149" s="706"/>
      <c r="AL149" s="706"/>
    </row>
    <row r="150" spans="1:38" s="284" customFormat="1" hidden="1">
      <c r="A150" s="713" t="e">
        <f>#REF!</f>
        <v>#REF!</v>
      </c>
      <c r="B150" s="713"/>
      <c r="C150" s="713"/>
      <c r="D150" s="713"/>
      <c r="E150" s="713"/>
      <c r="F150" s="713"/>
      <c r="G150" s="713"/>
      <c r="H150" s="713"/>
      <c r="I150" s="704" t="e">
        <f>#REF!</f>
        <v>#REF!</v>
      </c>
      <c r="J150" s="1334" t="e">
        <f>#REF!</f>
        <v>#REF!</v>
      </c>
      <c r="K150" s="1334"/>
      <c r="L150" s="1334"/>
      <c r="M150" s="1334"/>
      <c r="N150" s="699"/>
      <c r="AH150" s="706"/>
      <c r="AI150" s="706"/>
      <c r="AK150" s="705"/>
      <c r="AL150" s="706"/>
    </row>
    <row r="151" spans="1:38" s="284" customFormat="1" hidden="1">
      <c r="A151" s="713" t="e">
        <f>#REF!</f>
        <v>#REF!</v>
      </c>
      <c r="B151" s="713"/>
      <c r="C151" s="713"/>
      <c r="D151" s="713"/>
      <c r="E151" s="713"/>
      <c r="F151" s="713"/>
      <c r="G151" s="713"/>
      <c r="H151" s="713"/>
      <c r="I151" s="704" t="e">
        <f>#REF!</f>
        <v>#REF!</v>
      </c>
      <c r="J151" s="1334" t="e">
        <f>#REF!</f>
        <v>#REF!</v>
      </c>
      <c r="K151" s="1334"/>
      <c r="L151" s="1334"/>
      <c r="M151" s="1334"/>
      <c r="N151" s="699"/>
      <c r="AH151" s="706"/>
      <c r="AI151" s="706"/>
      <c r="AK151" s="705"/>
      <c r="AL151" s="706"/>
    </row>
    <row r="152" spans="1:38" s="284" customFormat="1" hidden="1">
      <c r="A152" s="713" t="e">
        <f>#REF!</f>
        <v>#REF!</v>
      </c>
      <c r="B152" s="713"/>
      <c r="C152" s="713"/>
      <c r="D152" s="713"/>
      <c r="E152" s="713"/>
      <c r="F152" s="713"/>
      <c r="G152" s="713"/>
      <c r="H152" s="713"/>
      <c r="I152" s="704" t="e">
        <f>#REF!</f>
        <v>#REF!</v>
      </c>
      <c r="J152" s="1334" t="e">
        <f>#REF!</f>
        <v>#REF!</v>
      </c>
      <c r="K152" s="1334"/>
      <c r="L152" s="1334"/>
      <c r="M152" s="1334"/>
      <c r="N152" s="699"/>
      <c r="AH152" s="706"/>
      <c r="AI152" s="706"/>
      <c r="AK152" s="705"/>
      <c r="AL152" s="706"/>
    </row>
    <row r="153" spans="1:38" s="284" customFormat="1" ht="20.100000000000001" hidden="1" customHeight="1">
      <c r="A153" s="711"/>
      <c r="B153" s="711"/>
      <c r="C153" s="711"/>
      <c r="D153" s="711"/>
      <c r="E153" s="711"/>
      <c r="F153" s="711"/>
      <c r="G153" s="711"/>
      <c r="H153" s="711"/>
      <c r="I153" s="703" t="e">
        <f>#REF!</f>
        <v>#REF!</v>
      </c>
      <c r="J153" s="1334" t="e">
        <f>#REF!</f>
        <v>#REF!</v>
      </c>
      <c r="K153" s="1334"/>
      <c r="L153" s="1334"/>
      <c r="M153" s="1334"/>
      <c r="N153" s="699"/>
      <c r="AH153" s="706"/>
      <c r="AI153" s="706"/>
      <c r="AK153" s="706"/>
      <c r="AL153" s="706"/>
    </row>
    <row r="154" spans="1:38" s="284" customFormat="1" ht="20.100000000000001" hidden="1" customHeight="1">
      <c r="A154" s="710"/>
      <c r="B154" s="710"/>
      <c r="C154" s="710"/>
      <c r="D154" s="710"/>
      <c r="E154" s="710"/>
      <c r="F154" s="710"/>
      <c r="G154" s="710"/>
      <c r="H154" s="710"/>
      <c r="I154" s="703" t="e">
        <f>#REF!</f>
        <v>#REF!</v>
      </c>
      <c r="J154" s="1334" t="e">
        <f>#REF!</f>
        <v>#REF!</v>
      </c>
      <c r="K154" s="1334"/>
      <c r="L154" s="1334"/>
      <c r="M154" s="1334"/>
      <c r="N154" s="699"/>
      <c r="AH154" s="706"/>
      <c r="AI154" s="706"/>
      <c r="AK154" s="706"/>
      <c r="AL154" s="706"/>
    </row>
    <row r="155" spans="1:38" s="284" customFormat="1" ht="20.100000000000001" hidden="1" customHeight="1">
      <c r="A155" s="709" t="e">
        <f>#REF!</f>
        <v>#REF!</v>
      </c>
      <c r="B155" s="709"/>
      <c r="C155" s="709"/>
      <c r="D155" s="709"/>
      <c r="E155" s="709"/>
      <c r="F155" s="709"/>
      <c r="G155" s="709"/>
      <c r="H155" s="709"/>
      <c r="I155" s="703" t="e">
        <f>#REF!</f>
        <v>#REF!</v>
      </c>
      <c r="J155" s="1334"/>
      <c r="K155" s="1334"/>
      <c r="L155" s="1334"/>
      <c r="M155" s="1334"/>
      <c r="N155" s="699"/>
      <c r="AH155" s="706"/>
      <c r="AI155" s="706"/>
      <c r="AK155" s="706"/>
      <c r="AL155" s="706"/>
    </row>
    <row r="156" spans="1:38" s="284" customFormat="1" ht="30" hidden="1" customHeight="1">
      <c r="A156" s="708" t="e">
        <f>#REF!</f>
        <v>#REF!</v>
      </c>
      <c r="B156" s="708"/>
      <c r="C156" s="708"/>
      <c r="D156" s="708"/>
      <c r="E156" s="708"/>
      <c r="F156" s="708"/>
      <c r="G156" s="708"/>
      <c r="H156" s="708"/>
      <c r="I156" s="703" t="e">
        <f>#REF!</f>
        <v>#REF!</v>
      </c>
      <c r="J156" s="1334"/>
      <c r="K156" s="1334"/>
      <c r="L156" s="1334"/>
      <c r="M156" s="1334"/>
      <c r="N156" s="699"/>
      <c r="AH156" s="706"/>
      <c r="AI156" s="706"/>
      <c r="AK156" s="706"/>
      <c r="AL156" s="706"/>
    </row>
    <row r="157" spans="1:38" s="284" customFormat="1" ht="20.100000000000001" hidden="1" customHeight="1">
      <c r="A157" s="713" t="e">
        <f>#REF!</f>
        <v>#REF!</v>
      </c>
      <c r="B157" s="713"/>
      <c r="C157" s="713"/>
      <c r="D157" s="713"/>
      <c r="E157" s="713"/>
      <c r="F157" s="713"/>
      <c r="G157" s="713"/>
      <c r="H157" s="713"/>
      <c r="I157" s="704" t="e">
        <f>#REF!</f>
        <v>#REF!</v>
      </c>
      <c r="J157" s="1334" t="e">
        <f>#REF!</f>
        <v>#REF!</v>
      </c>
      <c r="K157" s="1334"/>
      <c r="L157" s="1334"/>
      <c r="M157" s="1334"/>
      <c r="N157" s="699"/>
      <c r="AH157" s="706"/>
      <c r="AI157" s="706"/>
      <c r="AK157" s="705"/>
      <c r="AL157" s="706"/>
    </row>
    <row r="158" spans="1:38" s="284" customFormat="1" ht="20.100000000000001" hidden="1" customHeight="1">
      <c r="A158" s="713" t="e">
        <f>#REF!</f>
        <v>#REF!</v>
      </c>
      <c r="B158" s="713"/>
      <c r="C158" s="713"/>
      <c r="D158" s="713"/>
      <c r="E158" s="713"/>
      <c r="F158" s="713"/>
      <c r="G158" s="713"/>
      <c r="H158" s="713"/>
      <c r="I158" s="704" t="e">
        <f>#REF!</f>
        <v>#REF!</v>
      </c>
      <c r="J158" s="1334" t="e">
        <f>#REF!</f>
        <v>#REF!</v>
      </c>
      <c r="K158" s="1334"/>
      <c r="L158" s="1334"/>
      <c r="M158" s="1334"/>
      <c r="N158" s="699"/>
      <c r="AH158" s="706"/>
      <c r="AI158" s="706"/>
      <c r="AK158" s="705"/>
      <c r="AL158" s="706"/>
    </row>
    <row r="159" spans="1:38" s="284" customFormat="1" ht="20.100000000000001" hidden="1" customHeight="1">
      <c r="A159" s="713" t="e">
        <f>#REF!</f>
        <v>#REF!</v>
      </c>
      <c r="B159" s="713"/>
      <c r="C159" s="713"/>
      <c r="D159" s="713"/>
      <c r="E159" s="713"/>
      <c r="F159" s="713"/>
      <c r="G159" s="713"/>
      <c r="H159" s="713"/>
      <c r="I159" s="704" t="e">
        <f>#REF!</f>
        <v>#REF!</v>
      </c>
      <c r="J159" s="1334" t="e">
        <f>#REF!</f>
        <v>#REF!</v>
      </c>
      <c r="K159" s="1334"/>
      <c r="L159" s="1334"/>
      <c r="M159" s="1334"/>
      <c r="N159" s="699"/>
      <c r="AH159" s="706"/>
      <c r="AI159" s="706"/>
      <c r="AK159" s="705"/>
      <c r="AL159" s="706"/>
    </row>
    <row r="160" spans="1:38" s="284" customFormat="1" ht="20.100000000000001" hidden="1" customHeight="1">
      <c r="A160" s="713" t="e">
        <f>#REF!</f>
        <v>#REF!</v>
      </c>
      <c r="B160" s="713"/>
      <c r="C160" s="713"/>
      <c r="D160" s="713"/>
      <c r="E160" s="713"/>
      <c r="F160" s="713"/>
      <c r="G160" s="713"/>
      <c r="H160" s="713"/>
      <c r="I160" s="704" t="e">
        <f>#REF!</f>
        <v>#REF!</v>
      </c>
      <c r="J160" s="1334" t="e">
        <f>#REF!</f>
        <v>#REF!</v>
      </c>
      <c r="K160" s="1334"/>
      <c r="L160" s="1334"/>
      <c r="M160" s="1334"/>
      <c r="N160" s="699"/>
      <c r="AH160" s="706"/>
      <c r="AI160" s="706"/>
      <c r="AK160" s="705"/>
      <c r="AL160" s="706"/>
    </row>
    <row r="161" spans="1:38" s="284" customFormat="1" ht="20.100000000000001" hidden="1" customHeight="1">
      <c r="A161" s="713" t="e">
        <f>#REF!</f>
        <v>#REF!</v>
      </c>
      <c r="B161" s="713"/>
      <c r="C161" s="713"/>
      <c r="D161" s="713"/>
      <c r="E161" s="713"/>
      <c r="F161" s="713"/>
      <c r="G161" s="713"/>
      <c r="H161" s="713"/>
      <c r="I161" s="704" t="e">
        <f>#REF!</f>
        <v>#REF!</v>
      </c>
      <c r="J161" s="1334" t="e">
        <f>#REF!</f>
        <v>#REF!</v>
      </c>
      <c r="K161" s="1334"/>
      <c r="L161" s="1334"/>
      <c r="M161" s="1334"/>
      <c r="N161" s="699"/>
      <c r="AH161" s="706"/>
      <c r="AI161" s="706"/>
      <c r="AK161" s="705"/>
      <c r="AL161" s="706"/>
    </row>
    <row r="162" spans="1:38" s="284" customFormat="1" ht="20.100000000000001" hidden="1" customHeight="1">
      <c r="A162" s="707"/>
      <c r="B162" s="707"/>
      <c r="C162" s="707"/>
      <c r="D162" s="707"/>
      <c r="E162" s="707"/>
      <c r="F162" s="707"/>
      <c r="G162" s="707"/>
      <c r="H162" s="707"/>
      <c r="I162" s="703" t="e">
        <f>#REF!</f>
        <v>#REF!</v>
      </c>
      <c r="J162" s="1334" t="e">
        <f>#REF!</f>
        <v>#REF!</v>
      </c>
      <c r="K162" s="1334"/>
      <c r="L162" s="1334"/>
      <c r="M162" s="1334"/>
      <c r="N162" s="699"/>
      <c r="AH162" s="706"/>
      <c r="AI162" s="706"/>
      <c r="AK162" s="706"/>
      <c r="AL162" s="706"/>
    </row>
    <row r="163" spans="1:38" s="284" customFormat="1" ht="20.100000000000001" hidden="1" customHeight="1">
      <c r="A163" s="708" t="e">
        <f>#REF!</f>
        <v>#REF!</v>
      </c>
      <c r="B163" s="708"/>
      <c r="C163" s="708"/>
      <c r="D163" s="708"/>
      <c r="E163" s="708"/>
      <c r="F163" s="708"/>
      <c r="G163" s="708"/>
      <c r="H163" s="708"/>
      <c r="I163" s="703" t="e">
        <f>#REF!</f>
        <v>#REF!</v>
      </c>
      <c r="J163" s="1334"/>
      <c r="K163" s="1334"/>
      <c r="L163" s="1334"/>
      <c r="M163" s="1334"/>
      <c r="N163" s="699"/>
      <c r="AH163" s="706"/>
      <c r="AI163" s="706"/>
      <c r="AK163" s="706"/>
      <c r="AL163" s="706"/>
    </row>
    <row r="164" spans="1:38" s="284" customFormat="1" ht="20.100000000000001" hidden="1" customHeight="1">
      <c r="A164" s="713" t="e">
        <f>#REF!</f>
        <v>#REF!</v>
      </c>
      <c r="B164" s="713"/>
      <c r="C164" s="713"/>
      <c r="D164" s="713"/>
      <c r="E164" s="713"/>
      <c r="F164" s="713"/>
      <c r="G164" s="713"/>
      <c r="H164" s="713"/>
      <c r="I164" s="712" t="e">
        <f>#REF!</f>
        <v>#REF!</v>
      </c>
      <c r="J164" s="1334" t="e">
        <f>#REF!</f>
        <v>#REF!</v>
      </c>
      <c r="K164" s="1334"/>
      <c r="L164" s="1334"/>
      <c r="M164" s="1334"/>
      <c r="N164" s="699"/>
      <c r="AH164" s="706"/>
      <c r="AI164" s="706"/>
      <c r="AK164" s="705"/>
      <c r="AL164" s="706"/>
    </row>
    <row r="165" spans="1:38" s="284" customFormat="1" ht="20.100000000000001" hidden="1" customHeight="1">
      <c r="A165" s="713" t="e">
        <f>#REF!</f>
        <v>#REF!</v>
      </c>
      <c r="B165" s="713"/>
      <c r="C165" s="713"/>
      <c r="D165" s="713"/>
      <c r="E165" s="713"/>
      <c r="F165" s="713"/>
      <c r="G165" s="713"/>
      <c r="H165" s="713"/>
      <c r="I165" s="712" t="e">
        <f>#REF!</f>
        <v>#REF!</v>
      </c>
      <c r="J165" s="1334" t="e">
        <f>#REF!</f>
        <v>#REF!</v>
      </c>
      <c r="K165" s="1334"/>
      <c r="L165" s="1334"/>
      <c r="M165" s="1334"/>
      <c r="N165" s="699"/>
      <c r="AH165" s="706"/>
      <c r="AI165" s="706"/>
      <c r="AK165" s="705"/>
      <c r="AL165" s="706"/>
    </row>
    <row r="166" spans="1:38" s="284" customFormat="1" ht="20.100000000000001" hidden="1" customHeight="1">
      <c r="A166" s="713" t="e">
        <f>#REF!</f>
        <v>#REF!</v>
      </c>
      <c r="B166" s="713"/>
      <c r="C166" s="713"/>
      <c r="D166" s="713"/>
      <c r="E166" s="713"/>
      <c r="F166" s="713"/>
      <c r="G166" s="713"/>
      <c r="H166" s="713"/>
      <c r="I166" s="712" t="e">
        <f>#REF!</f>
        <v>#REF!</v>
      </c>
      <c r="J166" s="1334" t="e">
        <f>#REF!</f>
        <v>#REF!</v>
      </c>
      <c r="K166" s="1334"/>
      <c r="L166" s="1334"/>
      <c r="M166" s="1334"/>
      <c r="N166" s="699"/>
      <c r="AH166" s="706"/>
      <c r="AI166" s="706"/>
      <c r="AK166" s="705"/>
      <c r="AL166" s="706"/>
    </row>
    <row r="167" spans="1:38" s="284" customFormat="1" ht="20.100000000000001" hidden="1" customHeight="1">
      <c r="A167" s="713" t="e">
        <f>#REF!</f>
        <v>#REF!</v>
      </c>
      <c r="B167" s="713"/>
      <c r="C167" s="713"/>
      <c r="D167" s="713"/>
      <c r="E167" s="713"/>
      <c r="F167" s="713"/>
      <c r="G167" s="713"/>
      <c r="H167" s="713"/>
      <c r="I167" s="712" t="e">
        <f>#REF!</f>
        <v>#REF!</v>
      </c>
      <c r="J167" s="1334" t="e">
        <f>#REF!</f>
        <v>#REF!</v>
      </c>
      <c r="K167" s="1334"/>
      <c r="L167" s="1334"/>
      <c r="M167" s="1334"/>
      <c r="N167" s="699"/>
      <c r="AH167" s="706"/>
      <c r="AI167" s="706"/>
      <c r="AK167" s="705"/>
      <c r="AL167" s="706"/>
    </row>
    <row r="168" spans="1:38" s="284" customFormat="1" ht="20.100000000000001" hidden="1" customHeight="1">
      <c r="A168" s="713" t="e">
        <f>#REF!</f>
        <v>#REF!</v>
      </c>
      <c r="B168" s="713"/>
      <c r="C168" s="713"/>
      <c r="D168" s="713"/>
      <c r="E168" s="713"/>
      <c r="F168" s="713"/>
      <c r="G168" s="713"/>
      <c r="H168" s="713"/>
      <c r="I168" s="712" t="e">
        <f>#REF!</f>
        <v>#REF!</v>
      </c>
      <c r="J168" s="1334" t="e">
        <f>#REF!</f>
        <v>#REF!</v>
      </c>
      <c r="K168" s="1334"/>
      <c r="L168" s="1334"/>
      <c r="M168" s="1334"/>
      <c r="N168" s="699"/>
      <c r="AH168" s="706"/>
      <c r="AI168" s="706"/>
      <c r="AK168" s="705"/>
      <c r="AL168" s="706"/>
    </row>
    <row r="169" spans="1:38" s="284" customFormat="1" ht="20.100000000000001" hidden="1" customHeight="1">
      <c r="A169" s="713" t="e">
        <f>#REF!</f>
        <v>#REF!</v>
      </c>
      <c r="B169" s="713"/>
      <c r="C169" s="713"/>
      <c r="D169" s="713"/>
      <c r="E169" s="713"/>
      <c r="F169" s="713"/>
      <c r="G169" s="713"/>
      <c r="H169" s="713"/>
      <c r="I169" s="712" t="e">
        <f>#REF!</f>
        <v>#REF!</v>
      </c>
      <c r="J169" s="1334" t="e">
        <f>#REF!</f>
        <v>#REF!</v>
      </c>
      <c r="K169" s="1334"/>
      <c r="L169" s="1334"/>
      <c r="M169" s="1334"/>
      <c r="N169" s="699"/>
      <c r="AH169" s="706"/>
      <c r="AI169" s="706"/>
      <c r="AK169" s="705"/>
      <c r="AL169" s="706"/>
    </row>
    <row r="170" spans="1:38" s="284" customFormat="1" ht="20.100000000000001" hidden="1" customHeight="1">
      <c r="A170" s="713"/>
      <c r="B170" s="713"/>
      <c r="C170" s="713"/>
      <c r="D170" s="713"/>
      <c r="E170" s="713"/>
      <c r="F170" s="713"/>
      <c r="G170" s="713"/>
      <c r="H170" s="713"/>
      <c r="I170" s="703" t="e">
        <f>#REF!</f>
        <v>#REF!</v>
      </c>
      <c r="J170" s="1334" t="e">
        <f>#REF!</f>
        <v>#REF!</v>
      </c>
      <c r="K170" s="1334"/>
      <c r="L170" s="1334"/>
      <c r="M170" s="1334"/>
      <c r="N170" s="699"/>
      <c r="AH170" s="706"/>
      <c r="AI170" s="706"/>
      <c r="AK170" s="706"/>
      <c r="AL170" s="706"/>
    </row>
    <row r="171" spans="1:38" s="284" customFormat="1" ht="35.25" hidden="1" customHeight="1">
      <c r="A171" s="708" t="e">
        <f>#REF!</f>
        <v>#REF!</v>
      </c>
      <c r="B171" s="708"/>
      <c r="C171" s="708"/>
      <c r="D171" s="708"/>
      <c r="E171" s="708"/>
      <c r="F171" s="708"/>
      <c r="G171" s="708"/>
      <c r="H171" s="708"/>
      <c r="I171" s="703" t="e">
        <f>#REF!</f>
        <v>#REF!</v>
      </c>
      <c r="J171" s="1334"/>
      <c r="K171" s="1334"/>
      <c r="L171" s="1334"/>
      <c r="M171" s="1334"/>
      <c r="N171" s="699"/>
      <c r="AH171" s="706"/>
      <c r="AI171" s="706"/>
      <c r="AK171" s="706"/>
      <c r="AL171" s="706"/>
    </row>
    <row r="172" spans="1:38" s="284" customFormat="1" ht="19.5" hidden="1" customHeight="1">
      <c r="A172" s="713" t="e">
        <f>#REF!</f>
        <v>#REF!</v>
      </c>
      <c r="B172" s="713"/>
      <c r="C172" s="713"/>
      <c r="D172" s="713"/>
      <c r="E172" s="713"/>
      <c r="F172" s="713"/>
      <c r="G172" s="713"/>
      <c r="H172" s="713"/>
      <c r="I172" s="712" t="e">
        <f>#REF!</f>
        <v>#REF!</v>
      </c>
      <c r="J172" s="1334" t="e">
        <f>#REF!</f>
        <v>#REF!</v>
      </c>
      <c r="K172" s="1334"/>
      <c r="L172" s="1334"/>
      <c r="M172" s="1334"/>
      <c r="N172" s="699"/>
      <c r="AH172" s="706"/>
      <c r="AI172" s="706"/>
      <c r="AK172" s="705"/>
      <c r="AL172" s="706"/>
    </row>
    <row r="173" spans="1:38" s="284" customFormat="1" ht="19.5" hidden="1" customHeight="1">
      <c r="A173" s="713" t="e">
        <f>#REF!</f>
        <v>#REF!</v>
      </c>
      <c r="B173" s="713"/>
      <c r="C173" s="713"/>
      <c r="D173" s="713"/>
      <c r="E173" s="713"/>
      <c r="F173" s="713"/>
      <c r="G173" s="713"/>
      <c r="H173" s="713"/>
      <c r="I173" s="712" t="e">
        <f>#REF!</f>
        <v>#REF!</v>
      </c>
      <c r="J173" s="1334" t="e">
        <f>#REF!</f>
        <v>#REF!</v>
      </c>
      <c r="K173" s="1334"/>
      <c r="L173" s="1334"/>
      <c r="M173" s="1334"/>
      <c r="N173" s="699"/>
      <c r="AH173" s="706"/>
      <c r="AI173" s="706"/>
      <c r="AK173" s="705"/>
      <c r="AL173" s="706"/>
    </row>
    <row r="174" spans="1:38" s="284" customFormat="1" ht="19.5" hidden="1" customHeight="1">
      <c r="A174" s="713" t="e">
        <f>#REF!</f>
        <v>#REF!</v>
      </c>
      <c r="B174" s="713"/>
      <c r="C174" s="713"/>
      <c r="D174" s="713"/>
      <c r="E174" s="713"/>
      <c r="F174" s="713"/>
      <c r="G174" s="713"/>
      <c r="H174" s="713"/>
      <c r="I174" s="712" t="e">
        <f>#REF!</f>
        <v>#REF!</v>
      </c>
      <c r="J174" s="1334" t="e">
        <f>#REF!</f>
        <v>#REF!</v>
      </c>
      <c r="K174" s="1334"/>
      <c r="L174" s="1334"/>
      <c r="M174" s="1334"/>
      <c r="N174" s="699"/>
      <c r="AH174" s="706"/>
      <c r="AI174" s="706"/>
      <c r="AK174" s="705"/>
      <c r="AL174" s="706"/>
    </row>
    <row r="175" spans="1:38" s="284" customFormat="1" ht="19.5" hidden="1" customHeight="1">
      <c r="A175" s="713" t="e">
        <f>#REF!</f>
        <v>#REF!</v>
      </c>
      <c r="B175" s="713"/>
      <c r="C175" s="713"/>
      <c r="D175" s="713"/>
      <c r="E175" s="713"/>
      <c r="F175" s="713"/>
      <c r="G175" s="713"/>
      <c r="H175" s="713"/>
      <c r="I175" s="712" t="e">
        <f>#REF!</f>
        <v>#REF!</v>
      </c>
      <c r="J175" s="1334" t="e">
        <f>#REF!</f>
        <v>#REF!</v>
      </c>
      <c r="K175" s="1334"/>
      <c r="L175" s="1334"/>
      <c r="M175" s="1334"/>
      <c r="N175" s="699"/>
      <c r="AH175" s="706"/>
      <c r="AI175" s="706"/>
      <c r="AK175" s="705"/>
      <c r="AL175" s="706"/>
    </row>
    <row r="176" spans="1:38" s="284" customFormat="1" ht="33" hidden="1" customHeight="1">
      <c r="A176" s="713" t="e">
        <f>#REF!</f>
        <v>#REF!</v>
      </c>
      <c r="B176" s="713"/>
      <c r="C176" s="713"/>
      <c r="D176" s="713"/>
      <c r="E176" s="713"/>
      <c r="F176" s="713"/>
      <c r="G176" s="713"/>
      <c r="H176" s="713"/>
      <c r="I176" s="712" t="e">
        <f>#REF!</f>
        <v>#REF!</v>
      </c>
      <c r="J176" s="1334" t="e">
        <f>#REF!</f>
        <v>#REF!</v>
      </c>
      <c r="K176" s="1334"/>
      <c r="L176" s="1334"/>
      <c r="M176" s="1334"/>
      <c r="N176" s="699"/>
      <c r="AH176" s="706"/>
      <c r="AI176" s="706"/>
      <c r="AK176" s="705"/>
      <c r="AL176" s="706"/>
    </row>
    <row r="177" spans="1:38" s="284" customFormat="1" ht="19.5" hidden="1" customHeight="1">
      <c r="A177" s="713" t="e">
        <f>#REF!</f>
        <v>#REF!</v>
      </c>
      <c r="B177" s="713"/>
      <c r="C177" s="713"/>
      <c r="D177" s="713"/>
      <c r="E177" s="713"/>
      <c r="F177" s="713"/>
      <c r="G177" s="713"/>
      <c r="H177" s="713"/>
      <c r="I177" s="712" t="e">
        <f>#REF!</f>
        <v>#REF!</v>
      </c>
      <c r="J177" s="1334" t="e">
        <f>#REF!</f>
        <v>#REF!</v>
      </c>
      <c r="K177" s="1334"/>
      <c r="L177" s="1334"/>
      <c r="M177" s="1334"/>
      <c r="N177" s="699"/>
      <c r="AH177" s="706"/>
      <c r="AI177" s="706"/>
      <c r="AK177" s="705"/>
      <c r="AL177" s="706"/>
    </row>
    <row r="178" spans="1:38" s="284" customFormat="1" ht="19.5" hidden="1" customHeight="1">
      <c r="A178" s="713" t="e">
        <f>#REF!</f>
        <v>#REF!</v>
      </c>
      <c r="B178" s="713"/>
      <c r="C178" s="713"/>
      <c r="D178" s="713"/>
      <c r="E178" s="713"/>
      <c r="F178" s="713"/>
      <c r="G178" s="713"/>
      <c r="H178" s="713"/>
      <c r="I178" s="712" t="e">
        <f>#REF!</f>
        <v>#REF!</v>
      </c>
      <c r="J178" s="1334" t="e">
        <f>#REF!</f>
        <v>#REF!</v>
      </c>
      <c r="K178" s="1334"/>
      <c r="L178" s="1334"/>
      <c r="M178" s="1334"/>
      <c r="N178" s="699"/>
      <c r="AH178" s="706"/>
      <c r="AI178" s="706"/>
      <c r="AK178" s="705"/>
      <c r="AL178" s="706"/>
    </row>
    <row r="179" spans="1:38" s="284" customFormat="1" ht="19.5" hidden="1" customHeight="1">
      <c r="A179" s="713" t="e">
        <f>#REF!</f>
        <v>#REF!</v>
      </c>
      <c r="B179" s="713"/>
      <c r="C179" s="713"/>
      <c r="D179" s="713"/>
      <c r="E179" s="713"/>
      <c r="F179" s="713"/>
      <c r="G179" s="713"/>
      <c r="H179" s="713"/>
      <c r="I179" s="712" t="e">
        <f>#REF!</f>
        <v>#REF!</v>
      </c>
      <c r="J179" s="1334" t="e">
        <f>#REF!</f>
        <v>#REF!</v>
      </c>
      <c r="K179" s="1334"/>
      <c r="L179" s="1334"/>
      <c r="M179" s="1334"/>
      <c r="N179" s="699"/>
      <c r="AH179" s="706"/>
      <c r="AI179" s="706"/>
      <c r="AK179" s="705"/>
      <c r="AL179" s="706"/>
    </row>
    <row r="180" spans="1:38" s="284" customFormat="1" ht="19.5" hidden="1" customHeight="1">
      <c r="A180" s="713" t="e">
        <f>#REF!</f>
        <v>#REF!</v>
      </c>
      <c r="B180" s="713"/>
      <c r="C180" s="713"/>
      <c r="D180" s="713"/>
      <c r="E180" s="713"/>
      <c r="F180" s="713"/>
      <c r="G180" s="713"/>
      <c r="H180" s="713"/>
      <c r="I180" s="712" t="e">
        <f>#REF!</f>
        <v>#REF!</v>
      </c>
      <c r="J180" s="1334" t="e">
        <f>#REF!</f>
        <v>#REF!</v>
      </c>
      <c r="K180" s="1334"/>
      <c r="L180" s="1334"/>
      <c r="M180" s="1334"/>
      <c r="N180" s="699"/>
      <c r="AH180" s="706"/>
      <c r="AI180" s="706"/>
      <c r="AK180" s="705"/>
      <c r="AL180" s="706"/>
    </row>
    <row r="181" spans="1:38" s="284" customFormat="1" ht="19.5" hidden="1" customHeight="1">
      <c r="A181" s="713"/>
      <c r="B181" s="713"/>
      <c r="C181" s="713"/>
      <c r="D181" s="713"/>
      <c r="E181" s="713"/>
      <c r="F181" s="713"/>
      <c r="G181" s="713"/>
      <c r="H181" s="713"/>
      <c r="I181" s="703" t="e">
        <f>#REF!</f>
        <v>#REF!</v>
      </c>
      <c r="J181" s="1334" t="e">
        <f>#REF!</f>
        <v>#REF!</v>
      </c>
      <c r="K181" s="1334"/>
      <c r="L181" s="1334"/>
      <c r="M181" s="1334"/>
      <c r="N181" s="699"/>
      <c r="AH181" s="706"/>
      <c r="AI181" s="706"/>
      <c r="AK181" s="706"/>
      <c r="AL181" s="706"/>
    </row>
    <row r="182" spans="1:38" s="284" customFormat="1" ht="19.5" hidden="1" customHeight="1">
      <c r="A182" s="708" t="e">
        <f>#REF!</f>
        <v>#REF!</v>
      </c>
      <c r="B182" s="708"/>
      <c r="C182" s="708"/>
      <c r="D182" s="708"/>
      <c r="E182" s="708"/>
      <c r="F182" s="708"/>
      <c r="G182" s="708"/>
      <c r="H182" s="708"/>
      <c r="I182" s="703" t="e">
        <f>#REF!</f>
        <v>#REF!</v>
      </c>
      <c r="J182" s="1334"/>
      <c r="K182" s="1334"/>
      <c r="L182" s="1334"/>
      <c r="M182" s="1334"/>
      <c r="N182" s="699"/>
      <c r="AH182" s="706"/>
      <c r="AI182" s="706"/>
      <c r="AK182" s="706"/>
      <c r="AL182" s="706"/>
    </row>
    <row r="183" spans="1:38" s="284" customFormat="1" ht="19.5" hidden="1" customHeight="1">
      <c r="A183" s="713" t="e">
        <f>#REF!</f>
        <v>#REF!</v>
      </c>
      <c r="B183" s="713"/>
      <c r="C183" s="713"/>
      <c r="D183" s="713"/>
      <c r="E183" s="713"/>
      <c r="F183" s="713"/>
      <c r="G183" s="713"/>
      <c r="H183" s="713"/>
      <c r="I183" s="704" t="e">
        <f>#REF!</f>
        <v>#REF!</v>
      </c>
      <c r="J183" s="1334" t="e">
        <f>#REF!</f>
        <v>#REF!</v>
      </c>
      <c r="K183" s="1334"/>
      <c r="L183" s="1334"/>
      <c r="M183" s="1334"/>
      <c r="N183" s="699"/>
      <c r="AH183" s="706"/>
      <c r="AI183" s="706"/>
      <c r="AK183" s="705"/>
      <c r="AL183" s="706"/>
    </row>
    <row r="184" spans="1:38" s="284" customFormat="1" ht="19.5" hidden="1" customHeight="1">
      <c r="A184" s="713" t="e">
        <f>#REF!</f>
        <v>#REF!</v>
      </c>
      <c r="B184" s="713"/>
      <c r="C184" s="713"/>
      <c r="D184" s="713"/>
      <c r="E184" s="713"/>
      <c r="F184" s="713"/>
      <c r="G184" s="713"/>
      <c r="H184" s="713"/>
      <c r="I184" s="704" t="e">
        <f>#REF!</f>
        <v>#REF!</v>
      </c>
      <c r="J184" s="1334" t="e">
        <f>#REF!</f>
        <v>#REF!</v>
      </c>
      <c r="K184" s="1334"/>
      <c r="L184" s="1334"/>
      <c r="M184" s="1334"/>
      <c r="N184" s="699"/>
      <c r="AH184" s="706"/>
      <c r="AI184" s="706"/>
      <c r="AK184" s="705"/>
      <c r="AL184" s="706"/>
    </row>
    <row r="185" spans="1:38" s="284" customFormat="1" ht="19.5" hidden="1" customHeight="1">
      <c r="A185" s="713" t="e">
        <f>#REF!</f>
        <v>#REF!</v>
      </c>
      <c r="B185" s="713"/>
      <c r="C185" s="713"/>
      <c r="D185" s="713"/>
      <c r="E185" s="713"/>
      <c r="F185" s="713"/>
      <c r="G185" s="713"/>
      <c r="H185" s="713"/>
      <c r="I185" s="704" t="e">
        <f>#REF!</f>
        <v>#REF!</v>
      </c>
      <c r="J185" s="1334" t="e">
        <f>#REF!</f>
        <v>#REF!</v>
      </c>
      <c r="K185" s="1334"/>
      <c r="L185" s="1334"/>
      <c r="M185" s="1334"/>
      <c r="N185" s="699"/>
      <c r="AH185" s="706"/>
      <c r="AI185" s="706"/>
      <c r="AK185" s="705"/>
      <c r="AL185" s="706"/>
    </row>
    <row r="186" spans="1:38" s="284" customFormat="1" ht="19.5" hidden="1" customHeight="1">
      <c r="A186" s="713"/>
      <c r="B186" s="713"/>
      <c r="C186" s="713"/>
      <c r="D186" s="713"/>
      <c r="E186" s="713"/>
      <c r="F186" s="713"/>
      <c r="G186" s="713"/>
      <c r="H186" s="713"/>
      <c r="I186" s="703" t="e">
        <f>#REF!</f>
        <v>#REF!</v>
      </c>
      <c r="J186" s="1334" t="e">
        <f>#REF!</f>
        <v>#REF!</v>
      </c>
      <c r="K186" s="1334"/>
      <c r="L186" s="1334"/>
      <c r="M186" s="1334"/>
      <c r="N186" s="699"/>
      <c r="AH186" s="706"/>
      <c r="AI186" s="706"/>
      <c r="AK186" s="706"/>
      <c r="AL186" s="706"/>
    </row>
    <row r="187" spans="1:38" s="284" customFormat="1" ht="33" hidden="1" customHeight="1">
      <c r="A187" s="708" t="e">
        <f>#REF!</f>
        <v>#REF!</v>
      </c>
      <c r="B187" s="708"/>
      <c r="C187" s="708"/>
      <c r="D187" s="708"/>
      <c r="E187" s="708"/>
      <c r="F187" s="708"/>
      <c r="G187" s="708"/>
      <c r="H187" s="708"/>
      <c r="I187" s="703" t="e">
        <f>#REF!</f>
        <v>#REF!</v>
      </c>
      <c r="J187" s="1334"/>
      <c r="K187" s="1334"/>
      <c r="L187" s="1334"/>
      <c r="M187" s="1334"/>
      <c r="N187" s="699"/>
      <c r="AH187" s="706"/>
      <c r="AI187" s="706"/>
      <c r="AK187" s="706"/>
      <c r="AL187" s="706"/>
    </row>
    <row r="188" spans="1:38" s="284" customFormat="1" ht="19.5" hidden="1" customHeight="1">
      <c r="A188" s="713" t="e">
        <f>#REF!</f>
        <v>#REF!</v>
      </c>
      <c r="B188" s="713"/>
      <c r="C188" s="713"/>
      <c r="D188" s="713"/>
      <c r="E188" s="713"/>
      <c r="F188" s="713"/>
      <c r="G188" s="713"/>
      <c r="H188" s="713"/>
      <c r="I188" s="704" t="e">
        <f>#REF!</f>
        <v>#REF!</v>
      </c>
      <c r="J188" s="1334" t="e">
        <f>#REF!</f>
        <v>#REF!</v>
      </c>
      <c r="K188" s="1334"/>
      <c r="L188" s="1334"/>
      <c r="M188" s="1334"/>
      <c r="N188" s="699"/>
      <c r="AH188" s="706"/>
      <c r="AI188" s="706"/>
      <c r="AK188" s="705"/>
      <c r="AL188" s="706"/>
    </row>
    <row r="189" spans="1:38" s="284" customFormat="1" ht="19.5" hidden="1" customHeight="1">
      <c r="A189" s="713" t="e">
        <f>#REF!</f>
        <v>#REF!</v>
      </c>
      <c r="B189" s="713"/>
      <c r="C189" s="713"/>
      <c r="D189" s="713"/>
      <c r="E189" s="713"/>
      <c r="F189" s="713"/>
      <c r="G189" s="713"/>
      <c r="H189" s="713"/>
      <c r="I189" s="704" t="e">
        <f>#REF!</f>
        <v>#REF!</v>
      </c>
      <c r="J189" s="1334" t="e">
        <f>#REF!</f>
        <v>#REF!</v>
      </c>
      <c r="K189" s="1334"/>
      <c r="L189" s="1334"/>
      <c r="M189" s="1334"/>
      <c r="N189" s="699"/>
      <c r="AH189" s="706"/>
      <c r="AI189" s="706"/>
      <c r="AK189" s="705"/>
      <c r="AL189" s="706"/>
    </row>
    <row r="190" spans="1:38" s="284" customFormat="1" ht="19.5" hidden="1" customHeight="1">
      <c r="A190" s="713" t="e">
        <f>#REF!</f>
        <v>#REF!</v>
      </c>
      <c r="B190" s="713"/>
      <c r="C190" s="713"/>
      <c r="D190" s="713"/>
      <c r="E190" s="713"/>
      <c r="F190" s="713"/>
      <c r="G190" s="713"/>
      <c r="H190" s="713"/>
      <c r="I190" s="704" t="e">
        <f>#REF!</f>
        <v>#REF!</v>
      </c>
      <c r="J190" s="1334" t="e">
        <f>#REF!</f>
        <v>#REF!</v>
      </c>
      <c r="K190" s="1334"/>
      <c r="L190" s="1334"/>
      <c r="M190" s="1334"/>
      <c r="N190" s="699"/>
      <c r="AH190" s="706"/>
      <c r="AI190" s="706"/>
      <c r="AK190" s="705"/>
      <c r="AL190" s="706"/>
    </row>
    <row r="191" spans="1:38" s="284" customFormat="1" ht="19.5" hidden="1" customHeight="1">
      <c r="A191" s="713"/>
      <c r="B191" s="713"/>
      <c r="C191" s="713"/>
      <c r="D191" s="713"/>
      <c r="E191" s="713"/>
      <c r="F191" s="713"/>
      <c r="G191" s="713"/>
      <c r="H191" s="713"/>
      <c r="I191" s="703" t="e">
        <f>#REF!</f>
        <v>#REF!</v>
      </c>
      <c r="J191" s="1334" t="e">
        <f>#REF!</f>
        <v>#REF!</v>
      </c>
      <c r="K191" s="1334"/>
      <c r="L191" s="1334"/>
      <c r="M191" s="1334"/>
      <c r="N191" s="699"/>
      <c r="AH191" s="706"/>
      <c r="AI191" s="706"/>
      <c r="AK191" s="706"/>
      <c r="AL191" s="706"/>
    </row>
    <row r="192" spans="1:38" s="284" customFormat="1" ht="19.5" hidden="1" customHeight="1">
      <c r="A192" s="708" t="e">
        <f>#REF!</f>
        <v>#REF!</v>
      </c>
      <c r="B192" s="708"/>
      <c r="C192" s="708"/>
      <c r="D192" s="708"/>
      <c r="E192" s="708"/>
      <c r="F192" s="708"/>
      <c r="G192" s="708"/>
      <c r="H192" s="708"/>
      <c r="I192" s="703" t="e">
        <f>#REF!</f>
        <v>#REF!</v>
      </c>
      <c r="J192" s="1334"/>
      <c r="K192" s="1334"/>
      <c r="L192" s="1334"/>
      <c r="M192" s="1334"/>
      <c r="N192" s="699"/>
      <c r="AH192" s="706"/>
      <c r="AI192" s="706"/>
      <c r="AK192" s="706"/>
      <c r="AL192" s="706"/>
    </row>
    <row r="193" spans="1:38" s="284" customFormat="1" ht="19.5" hidden="1" customHeight="1">
      <c r="A193" s="713" t="e">
        <f>#REF!</f>
        <v>#REF!</v>
      </c>
      <c r="B193" s="713"/>
      <c r="C193" s="713"/>
      <c r="D193" s="713"/>
      <c r="E193" s="713"/>
      <c r="F193" s="713"/>
      <c r="G193" s="713"/>
      <c r="H193" s="713"/>
      <c r="I193" s="704" t="e">
        <f>#REF!</f>
        <v>#REF!</v>
      </c>
      <c r="J193" s="1334" t="e">
        <f>#REF!</f>
        <v>#REF!</v>
      </c>
      <c r="K193" s="1334"/>
      <c r="L193" s="1334"/>
      <c r="M193" s="1334"/>
      <c r="N193" s="699"/>
      <c r="AH193" s="706"/>
      <c r="AI193" s="706"/>
      <c r="AK193" s="705"/>
      <c r="AL193" s="706"/>
    </row>
    <row r="194" spans="1:38" s="284" customFormat="1" ht="19.5" hidden="1" customHeight="1">
      <c r="A194" s="713" t="e">
        <f>#REF!</f>
        <v>#REF!</v>
      </c>
      <c r="B194" s="713"/>
      <c r="C194" s="713"/>
      <c r="D194" s="713"/>
      <c r="E194" s="713"/>
      <c r="F194" s="713"/>
      <c r="G194" s="713"/>
      <c r="H194" s="713"/>
      <c r="I194" s="704" t="e">
        <f>#REF!</f>
        <v>#REF!</v>
      </c>
      <c r="J194" s="1334" t="e">
        <f>#REF!</f>
        <v>#REF!</v>
      </c>
      <c r="K194" s="1334"/>
      <c r="L194" s="1334"/>
      <c r="M194" s="1334"/>
      <c r="N194" s="699"/>
      <c r="AH194" s="706"/>
      <c r="AI194" s="706"/>
      <c r="AK194" s="705"/>
      <c r="AL194" s="706"/>
    </row>
    <row r="195" spans="1:38" s="284" customFormat="1" ht="19.5" hidden="1" customHeight="1">
      <c r="A195" s="713"/>
      <c r="B195" s="713"/>
      <c r="C195" s="713"/>
      <c r="D195" s="713"/>
      <c r="E195" s="713"/>
      <c r="F195" s="713"/>
      <c r="G195" s="713"/>
      <c r="H195" s="713"/>
      <c r="I195" s="703" t="e">
        <f>#REF!</f>
        <v>#REF!</v>
      </c>
      <c r="J195" s="1334" t="e">
        <f>#REF!</f>
        <v>#REF!</v>
      </c>
      <c r="K195" s="1334"/>
      <c r="L195" s="1334"/>
      <c r="M195" s="1334"/>
      <c r="N195" s="699"/>
      <c r="AH195" s="706"/>
      <c r="AI195" s="706"/>
      <c r="AK195" s="706"/>
      <c r="AL195" s="706"/>
    </row>
    <row r="196" spans="1:38" s="284" customFormat="1" ht="33" hidden="1" customHeight="1">
      <c r="A196" s="708" t="e">
        <f>#REF!</f>
        <v>#REF!</v>
      </c>
      <c r="B196" s="708"/>
      <c r="C196" s="708"/>
      <c r="D196" s="708"/>
      <c r="E196" s="708"/>
      <c r="F196" s="708"/>
      <c r="G196" s="708"/>
      <c r="H196" s="708"/>
      <c r="I196" s="703" t="e">
        <f>#REF!</f>
        <v>#REF!</v>
      </c>
      <c r="J196" s="1334"/>
      <c r="K196" s="1334"/>
      <c r="L196" s="1334"/>
      <c r="M196" s="1334"/>
      <c r="N196" s="699"/>
      <c r="AH196" s="706"/>
      <c r="AI196" s="706"/>
      <c r="AK196" s="706"/>
      <c r="AL196" s="706"/>
    </row>
    <row r="197" spans="1:38" s="284" customFormat="1" ht="19.5" hidden="1" customHeight="1">
      <c r="A197" s="713" t="e">
        <f>#REF!</f>
        <v>#REF!</v>
      </c>
      <c r="B197" s="713"/>
      <c r="C197" s="713"/>
      <c r="D197" s="713"/>
      <c r="E197" s="713"/>
      <c r="F197" s="713"/>
      <c r="G197" s="713"/>
      <c r="H197" s="713"/>
      <c r="I197" s="704" t="e">
        <f>#REF!</f>
        <v>#REF!</v>
      </c>
      <c r="J197" s="1334" t="e">
        <f>#REF!</f>
        <v>#REF!</v>
      </c>
      <c r="K197" s="1334"/>
      <c r="L197" s="1334"/>
      <c r="M197" s="1334"/>
      <c r="N197" s="699"/>
      <c r="AH197" s="706"/>
      <c r="AI197" s="706"/>
      <c r="AK197" s="705"/>
      <c r="AL197" s="706"/>
    </row>
    <row r="198" spans="1:38" s="284" customFormat="1" ht="19.5" hidden="1" customHeight="1">
      <c r="A198" s="713" t="e">
        <f>#REF!</f>
        <v>#REF!</v>
      </c>
      <c r="B198" s="713"/>
      <c r="C198" s="713"/>
      <c r="D198" s="713"/>
      <c r="E198" s="713"/>
      <c r="F198" s="713"/>
      <c r="G198" s="713"/>
      <c r="H198" s="713"/>
      <c r="I198" s="704" t="e">
        <f>#REF!</f>
        <v>#REF!</v>
      </c>
      <c r="J198" s="1334" t="e">
        <f>#REF!</f>
        <v>#REF!</v>
      </c>
      <c r="K198" s="1334"/>
      <c r="L198" s="1334"/>
      <c r="M198" s="1334"/>
      <c r="N198" s="699"/>
      <c r="AH198" s="706"/>
      <c r="AI198" s="706"/>
      <c r="AK198" s="705"/>
      <c r="AL198" s="706"/>
    </row>
    <row r="199" spans="1:38" s="284" customFormat="1" ht="19.5" hidden="1" customHeight="1">
      <c r="A199" s="713" t="e">
        <f>#REF!</f>
        <v>#REF!</v>
      </c>
      <c r="B199" s="713"/>
      <c r="C199" s="713"/>
      <c r="D199" s="713"/>
      <c r="E199" s="713"/>
      <c r="F199" s="713"/>
      <c r="G199" s="713"/>
      <c r="H199" s="713"/>
      <c r="I199" s="704" t="e">
        <f>#REF!</f>
        <v>#REF!</v>
      </c>
      <c r="J199" s="1334" t="e">
        <f>#REF!</f>
        <v>#REF!</v>
      </c>
      <c r="K199" s="1334"/>
      <c r="L199" s="1334"/>
      <c r="M199" s="1334"/>
      <c r="N199" s="699"/>
      <c r="AH199" s="706"/>
      <c r="AI199" s="706"/>
      <c r="AK199" s="705"/>
      <c r="AL199" s="706"/>
    </row>
    <row r="200" spans="1:38" s="284" customFormat="1" ht="19.5" hidden="1" customHeight="1">
      <c r="A200" s="713" t="e">
        <f>#REF!</f>
        <v>#REF!</v>
      </c>
      <c r="B200" s="713"/>
      <c r="C200" s="713"/>
      <c r="D200" s="713"/>
      <c r="E200" s="713"/>
      <c r="F200" s="713"/>
      <c r="G200" s="713"/>
      <c r="H200" s="713"/>
      <c r="I200" s="704" t="e">
        <f>#REF!</f>
        <v>#REF!</v>
      </c>
      <c r="J200" s="1334" t="e">
        <f>#REF!</f>
        <v>#REF!</v>
      </c>
      <c r="K200" s="1334"/>
      <c r="L200" s="1334"/>
      <c r="M200" s="1334"/>
      <c r="N200" s="699"/>
      <c r="AH200" s="706"/>
      <c r="AI200" s="706"/>
      <c r="AK200" s="705"/>
      <c r="AL200" s="706"/>
    </row>
    <row r="201" spans="1:38" s="284" customFormat="1" ht="19.5" hidden="1" customHeight="1">
      <c r="A201" s="713" t="e">
        <f>#REF!</f>
        <v>#REF!</v>
      </c>
      <c r="B201" s="713"/>
      <c r="C201" s="713"/>
      <c r="D201" s="713"/>
      <c r="E201" s="713"/>
      <c r="F201" s="713"/>
      <c r="G201" s="713"/>
      <c r="H201" s="713"/>
      <c r="I201" s="704" t="e">
        <f>#REF!</f>
        <v>#REF!</v>
      </c>
      <c r="J201" s="1334" t="e">
        <f>#REF!</f>
        <v>#REF!</v>
      </c>
      <c r="K201" s="1334"/>
      <c r="L201" s="1334"/>
      <c r="M201" s="1334"/>
      <c r="N201" s="699"/>
      <c r="AH201" s="706"/>
      <c r="AI201" s="706"/>
      <c r="AK201" s="705"/>
      <c r="AL201" s="706"/>
    </row>
    <row r="202" spans="1:38" s="284" customFormat="1" ht="19.5" hidden="1" customHeight="1">
      <c r="A202" s="713" t="e">
        <f>#REF!</f>
        <v>#REF!</v>
      </c>
      <c r="B202" s="713"/>
      <c r="C202" s="713"/>
      <c r="D202" s="713"/>
      <c r="E202" s="713"/>
      <c r="F202" s="713"/>
      <c r="G202" s="713"/>
      <c r="H202" s="713"/>
      <c r="I202" s="704" t="e">
        <f>#REF!</f>
        <v>#REF!</v>
      </c>
      <c r="J202" s="1334" t="e">
        <f>#REF!</f>
        <v>#REF!</v>
      </c>
      <c r="K202" s="1334"/>
      <c r="L202" s="1334"/>
      <c r="M202" s="1334"/>
      <c r="N202" s="699"/>
      <c r="AH202" s="706"/>
      <c r="AI202" s="706"/>
      <c r="AK202" s="705"/>
      <c r="AL202" s="706"/>
    </row>
    <row r="203" spans="1:38" s="284" customFormat="1" ht="19.5" hidden="1" customHeight="1">
      <c r="A203" s="713"/>
      <c r="B203" s="713"/>
      <c r="C203" s="713"/>
      <c r="D203" s="713"/>
      <c r="E203" s="713"/>
      <c r="F203" s="713"/>
      <c r="G203" s="713"/>
      <c r="H203" s="713"/>
      <c r="I203" s="703" t="e">
        <f>#REF!</f>
        <v>#REF!</v>
      </c>
      <c r="J203" s="1334" t="e">
        <f>#REF!</f>
        <v>#REF!</v>
      </c>
      <c r="K203" s="1334"/>
      <c r="L203" s="1334"/>
      <c r="M203" s="1334"/>
      <c r="N203" s="699"/>
      <c r="AH203" s="706"/>
      <c r="AI203" s="706"/>
      <c r="AK203" s="706"/>
      <c r="AL203" s="706"/>
    </row>
    <row r="204" spans="1:38" s="284" customFormat="1" ht="33" hidden="1" customHeight="1">
      <c r="A204" s="708" t="e">
        <f>#REF!</f>
        <v>#REF!</v>
      </c>
      <c r="B204" s="708"/>
      <c r="C204" s="708"/>
      <c r="D204" s="708"/>
      <c r="E204" s="708"/>
      <c r="F204" s="708"/>
      <c r="G204" s="708"/>
      <c r="H204" s="708"/>
      <c r="I204" s="703" t="e">
        <f>#REF!</f>
        <v>#REF!</v>
      </c>
      <c r="J204" s="1334"/>
      <c r="K204" s="1334"/>
      <c r="L204" s="1334"/>
      <c r="M204" s="1334"/>
      <c r="N204" s="699"/>
      <c r="AH204" s="706"/>
      <c r="AI204" s="706"/>
      <c r="AK204" s="706"/>
      <c r="AL204" s="706"/>
    </row>
    <row r="205" spans="1:38" s="284" customFormat="1" ht="33" hidden="1" customHeight="1">
      <c r="A205" s="713" t="e">
        <f>#REF!</f>
        <v>#REF!</v>
      </c>
      <c r="B205" s="713"/>
      <c r="C205" s="713"/>
      <c r="D205" s="713"/>
      <c r="E205" s="713"/>
      <c r="F205" s="713"/>
      <c r="G205" s="713"/>
      <c r="H205" s="713"/>
      <c r="I205" s="704" t="e">
        <f>#REF!</f>
        <v>#REF!</v>
      </c>
      <c r="J205" s="1334" t="e">
        <f>#REF!</f>
        <v>#REF!</v>
      </c>
      <c r="K205" s="1334"/>
      <c r="L205" s="1334"/>
      <c r="M205" s="1334"/>
      <c r="N205" s="699"/>
      <c r="AH205" s="706"/>
      <c r="AI205" s="706"/>
      <c r="AK205" s="705"/>
      <c r="AL205" s="706"/>
    </row>
    <row r="206" spans="1:38" s="284" customFormat="1" ht="19.5" hidden="1" customHeight="1">
      <c r="A206" s="713" t="e">
        <f>#REF!</f>
        <v>#REF!</v>
      </c>
      <c r="B206" s="713"/>
      <c r="C206" s="713"/>
      <c r="D206" s="713"/>
      <c r="E206" s="713"/>
      <c r="F206" s="713"/>
      <c r="G206" s="713"/>
      <c r="H206" s="713"/>
      <c r="I206" s="704" t="e">
        <f>#REF!</f>
        <v>#REF!</v>
      </c>
      <c r="J206" s="1334" t="e">
        <f>#REF!</f>
        <v>#REF!</v>
      </c>
      <c r="K206" s="1334"/>
      <c r="L206" s="1334"/>
      <c r="M206" s="1334"/>
      <c r="N206" s="699"/>
      <c r="AH206" s="706"/>
      <c r="AI206" s="706"/>
      <c r="AK206" s="705"/>
      <c r="AL206" s="706"/>
    </row>
    <row r="207" spans="1:38" s="284" customFormat="1" ht="19.5" hidden="1" customHeight="1">
      <c r="A207" s="713" t="e">
        <f>#REF!</f>
        <v>#REF!</v>
      </c>
      <c r="B207" s="713"/>
      <c r="C207" s="713"/>
      <c r="D207" s="713"/>
      <c r="E207" s="713"/>
      <c r="F207" s="713"/>
      <c r="G207" s="713"/>
      <c r="H207" s="713"/>
      <c r="I207" s="704" t="e">
        <f>#REF!</f>
        <v>#REF!</v>
      </c>
      <c r="J207" s="1334" t="e">
        <f>#REF!</f>
        <v>#REF!</v>
      </c>
      <c r="K207" s="1334"/>
      <c r="L207" s="1334"/>
      <c r="M207" s="1334"/>
      <c r="N207" s="699"/>
      <c r="AH207" s="706"/>
      <c r="AI207" s="706"/>
      <c r="AK207" s="705"/>
      <c r="AL207" s="706"/>
    </row>
    <row r="208" spans="1:38" s="284" customFormat="1" ht="19.5" hidden="1" customHeight="1">
      <c r="A208" s="713" t="e">
        <f>#REF!</f>
        <v>#REF!</v>
      </c>
      <c r="B208" s="713"/>
      <c r="C208" s="713"/>
      <c r="D208" s="713"/>
      <c r="E208" s="713"/>
      <c r="F208" s="713"/>
      <c r="G208" s="713"/>
      <c r="H208" s="713"/>
      <c r="I208" s="703" t="e">
        <f>#REF!</f>
        <v>#REF!</v>
      </c>
      <c r="J208" s="1334" t="e">
        <f>#REF!</f>
        <v>#REF!</v>
      </c>
      <c r="K208" s="1334"/>
      <c r="L208" s="1334"/>
      <c r="M208" s="1334"/>
      <c r="N208" s="699"/>
      <c r="AH208" s="706"/>
      <c r="AI208" s="706"/>
      <c r="AK208" s="706"/>
      <c r="AL208" s="706"/>
    </row>
    <row r="209" spans="1:38" s="284" customFormat="1" ht="33" hidden="1" customHeight="1">
      <c r="A209" s="708" t="e">
        <f>#REF!</f>
        <v>#REF!</v>
      </c>
      <c r="B209" s="708"/>
      <c r="C209" s="708"/>
      <c r="D209" s="708"/>
      <c r="E209" s="708"/>
      <c r="F209" s="708"/>
      <c r="G209" s="708"/>
      <c r="H209" s="708"/>
      <c r="I209" s="703" t="e">
        <f>#REF!</f>
        <v>#REF!</v>
      </c>
      <c r="J209" s="1334"/>
      <c r="K209" s="1334"/>
      <c r="L209" s="1334"/>
      <c r="M209" s="1334"/>
      <c r="N209" s="699"/>
      <c r="AH209" s="706"/>
      <c r="AI209" s="706"/>
      <c r="AK209" s="706"/>
      <c r="AL209" s="706"/>
    </row>
    <row r="210" spans="1:38" s="284" customFormat="1" ht="19.5" hidden="1" customHeight="1">
      <c r="A210" s="713" t="e">
        <f>#REF!</f>
        <v>#REF!</v>
      </c>
      <c r="B210" s="713"/>
      <c r="C210" s="713"/>
      <c r="D210" s="713"/>
      <c r="E210" s="713"/>
      <c r="F210" s="713"/>
      <c r="G210" s="713"/>
      <c r="H210" s="713"/>
      <c r="I210" s="704" t="e">
        <f>#REF!</f>
        <v>#REF!</v>
      </c>
      <c r="J210" s="1334" t="e">
        <f>#REF!</f>
        <v>#REF!</v>
      </c>
      <c r="K210" s="1334"/>
      <c r="L210" s="1334"/>
      <c r="M210" s="1334"/>
      <c r="N210" s="699"/>
      <c r="AH210" s="706"/>
      <c r="AI210" s="706"/>
      <c r="AK210" s="705"/>
      <c r="AL210" s="706"/>
    </row>
    <row r="211" spans="1:38" s="284" customFormat="1" ht="19.5" hidden="1" customHeight="1">
      <c r="A211" s="713" t="e">
        <f>#REF!</f>
        <v>#REF!</v>
      </c>
      <c r="B211" s="713"/>
      <c r="C211" s="713"/>
      <c r="D211" s="713"/>
      <c r="E211" s="713"/>
      <c r="F211" s="713"/>
      <c r="G211" s="713"/>
      <c r="H211" s="713"/>
      <c r="I211" s="704" t="e">
        <f>#REF!</f>
        <v>#REF!</v>
      </c>
      <c r="J211" s="1334" t="e">
        <f>#REF!</f>
        <v>#REF!</v>
      </c>
      <c r="K211" s="1334"/>
      <c r="L211" s="1334"/>
      <c r="M211" s="1334"/>
      <c r="N211" s="699"/>
      <c r="AH211" s="706"/>
      <c r="AI211" s="706"/>
      <c r="AK211" s="705"/>
      <c r="AL211" s="706"/>
    </row>
    <row r="212" spans="1:38" s="284" customFormat="1" ht="32.25" hidden="1" customHeight="1">
      <c r="A212" s="713" t="e">
        <f>#REF!</f>
        <v>#REF!</v>
      </c>
      <c r="B212" s="713"/>
      <c r="C212" s="713"/>
      <c r="D212" s="713"/>
      <c r="E212" s="713"/>
      <c r="F212" s="713"/>
      <c r="G212" s="713"/>
      <c r="H212" s="713"/>
      <c r="I212" s="704" t="e">
        <f>#REF!</f>
        <v>#REF!</v>
      </c>
      <c r="J212" s="1334" t="e">
        <f>#REF!</f>
        <v>#REF!</v>
      </c>
      <c r="K212" s="1334"/>
      <c r="L212" s="1334"/>
      <c r="M212" s="1334"/>
      <c r="N212" s="699"/>
      <c r="AH212" s="706"/>
      <c r="AI212" s="706"/>
      <c r="AK212" s="705"/>
      <c r="AL212" s="706"/>
    </row>
    <row r="213" spans="1:38" s="284" customFormat="1" ht="19.5" hidden="1" customHeight="1">
      <c r="A213" s="713" t="e">
        <f>#REF!</f>
        <v>#REF!</v>
      </c>
      <c r="B213" s="713"/>
      <c r="C213" s="713"/>
      <c r="D213" s="713"/>
      <c r="E213" s="713"/>
      <c r="F213" s="713"/>
      <c r="G213" s="713"/>
      <c r="H213" s="713"/>
      <c r="I213" s="704" t="e">
        <f>#REF!</f>
        <v>#REF!</v>
      </c>
      <c r="J213" s="1334" t="e">
        <f>#REF!</f>
        <v>#REF!</v>
      </c>
      <c r="K213" s="1334"/>
      <c r="L213" s="1334"/>
      <c r="M213" s="1334"/>
      <c r="N213" s="699"/>
      <c r="AH213" s="706"/>
      <c r="AI213" s="706"/>
      <c r="AK213" s="705"/>
      <c r="AL213" s="706"/>
    </row>
    <row r="214" spans="1:38" s="284" customFormat="1" ht="19.5" hidden="1" customHeight="1">
      <c r="A214" s="707"/>
      <c r="B214" s="707"/>
      <c r="C214" s="707"/>
      <c r="D214" s="707"/>
      <c r="E214" s="707"/>
      <c r="F214" s="707"/>
      <c r="G214" s="707"/>
      <c r="H214" s="707"/>
      <c r="I214" s="703" t="e">
        <f>#REF!</f>
        <v>#REF!</v>
      </c>
      <c r="J214" s="1334" t="e">
        <f>#REF!</f>
        <v>#REF!</v>
      </c>
      <c r="K214" s="1334"/>
      <c r="L214" s="1334"/>
      <c r="M214" s="1334"/>
      <c r="N214" s="701"/>
      <c r="AH214" s="706"/>
      <c r="AI214" s="706"/>
      <c r="AK214" s="706"/>
      <c r="AL214" s="706"/>
    </row>
    <row r="215" spans="1:38" s="284" customFormat="1" hidden="1">
      <c r="A215" s="709"/>
      <c r="B215" s="709"/>
      <c r="C215" s="709"/>
      <c r="D215" s="709"/>
      <c r="E215" s="709"/>
      <c r="F215" s="709"/>
      <c r="G215" s="709"/>
      <c r="H215" s="709"/>
      <c r="I215" s="703" t="e">
        <f>#REF!</f>
        <v>#REF!</v>
      </c>
      <c r="J215" s="1334" t="e">
        <f>#REF!</f>
        <v>#REF!</v>
      </c>
      <c r="K215" s="1334"/>
      <c r="L215" s="1334"/>
      <c r="M215" s="1334"/>
      <c r="N215" s="701"/>
      <c r="AH215" s="706"/>
      <c r="AI215" s="706"/>
      <c r="AK215" s="706"/>
      <c r="AL215" s="706"/>
    </row>
    <row r="216" spans="1:38" s="284" customFormat="1" ht="19.5" hidden="1" customHeight="1">
      <c r="A216" s="710"/>
      <c r="B216" s="710"/>
      <c r="C216" s="710"/>
      <c r="D216" s="710"/>
      <c r="E216" s="710"/>
      <c r="F216" s="710"/>
      <c r="G216" s="710"/>
      <c r="H216" s="710"/>
      <c r="I216" s="703" t="e">
        <f>#REF!</f>
        <v>#REF!</v>
      </c>
      <c r="J216" s="1334" t="e">
        <f>#REF!</f>
        <v>#REF!</v>
      </c>
      <c r="K216" s="1334"/>
      <c r="L216" s="1334"/>
      <c r="M216" s="1334"/>
      <c r="N216" s="701"/>
      <c r="AH216" s="706"/>
      <c r="AI216" s="706"/>
      <c r="AK216" s="706"/>
      <c r="AL216" s="706"/>
    </row>
    <row r="217" spans="1:38" s="716" customFormat="1">
      <c r="A217" s="714"/>
      <c r="B217" s="714"/>
      <c r="C217" s="714"/>
      <c r="D217" s="714"/>
      <c r="E217" s="714"/>
      <c r="F217" s="714"/>
      <c r="G217" s="714"/>
      <c r="H217" s="714"/>
      <c r="I217" s="715"/>
      <c r="J217" s="1337"/>
      <c r="K217" s="1337"/>
      <c r="L217" s="1337"/>
      <c r="M217" s="1337"/>
      <c r="N217" s="669"/>
      <c r="O217" s="284"/>
    </row>
    <row r="218" spans="1:38" s="716" customFormat="1">
      <c r="A218" s="697"/>
      <c r="B218" s="697"/>
      <c r="C218" s="697"/>
      <c r="D218" s="697"/>
      <c r="E218" s="697"/>
      <c r="F218" s="697"/>
      <c r="G218" s="697"/>
      <c r="H218" s="697"/>
      <c r="I218" s="698"/>
      <c r="J218" s="698"/>
      <c r="K218" s="698"/>
      <c r="L218" s="698"/>
      <c r="M218" s="698"/>
      <c r="N218" s="669"/>
      <c r="O218" s="284"/>
    </row>
    <row r="219" spans="1:38" s="716" customFormat="1">
      <c r="A219" s="697"/>
      <c r="B219" s="697"/>
      <c r="C219" s="697"/>
      <c r="D219" s="697"/>
      <c r="E219" s="697"/>
      <c r="F219" s="697"/>
      <c r="G219" s="697"/>
      <c r="H219" s="697"/>
      <c r="I219" s="698"/>
      <c r="J219" s="698"/>
      <c r="K219" s="698"/>
      <c r="L219" s="698"/>
      <c r="M219" s="698"/>
      <c r="N219" s="669"/>
      <c r="O219" s="284"/>
    </row>
  </sheetData>
  <sheetProtection algorithmName="SHA-512" hashValue="S3bFkmyxuTp6kz65RvRZIlkVs1hCvtdE+bpHe/KjRHigY6+AfA4ufE0olAMtUDhS+vydUUPBt3HmQyKKNk3GHg==" saltValue="53xZFfsNG0JWga9sJz9KxQ==" spinCount="100000" sheet="1" formatColumns="0" formatRows="0" selectLockedCells="1"/>
  <customSheetViews>
    <customSheetView guid="{987A3FAC-920D-4C0C-8129-D8F4AFD7E477}" scale="70" fitToPage="1" printArea="1" hiddenRows="1" hiddenColumns="1" view="pageBreakPreview">
      <selection activeCell="A3" sqref="A3:N3"/>
      <colBreaks count="1" manualBreakCount="1">
        <brk id="13" max="1048575" man="1"/>
      </colBreaks>
      <pageMargins left="0.25" right="0.25" top="0.75" bottom="0.75" header="0.3" footer="0.3"/>
      <printOptions horizontalCentered="1"/>
      <pageSetup paperSize="9" scale="74" fitToHeight="0" orientation="landscape" r:id="rId1"/>
      <headerFooter alignWithMargins="0">
        <oddFooter>&amp;R&amp;"Book Antiqua,Bold"&amp;10Schedule-7/ Page &amp;P of &amp;N</oddFooter>
      </headerFooter>
    </customSheetView>
    <customSheetView guid="{CB55CDDD-15EC-4265-9148-3411BBB26D54}" scale="70" fitToPage="1" printArea="1" hiddenRows="1" hiddenColumns="1" view="pageBreakPreview">
      <selection activeCell="L26" sqref="L26"/>
      <colBreaks count="1" manualBreakCount="1">
        <brk id="13" max="1048575" man="1"/>
      </colBreaks>
      <pageMargins left="0.25" right="0.25" top="0.75" bottom="0.75" header="0.3" footer="0.3"/>
      <printOptions horizontalCentered="1"/>
      <pageSetup paperSize="9" scale="74" fitToHeight="0" orientation="landscape" r:id="rId2"/>
      <headerFooter alignWithMargins="0">
        <oddFooter>&amp;R&amp;"Book Antiqua,Bold"&amp;10Schedule-7/ Page &amp;P of &amp;N</oddFooter>
      </headerFooter>
    </customSheetView>
    <customSheetView guid="{023E95C7-CD0A-46A1-945E-64751E02EBFE}" scale="70" fitToPage="1" printArea="1" hiddenRows="1" hiddenColumns="1" view="pageBreakPreview" topLeftCell="A13">
      <selection activeCell="B16" sqref="B16:N16"/>
      <colBreaks count="1" manualBreakCount="1">
        <brk id="13" max="1048575" man="1"/>
      </colBreaks>
      <pageMargins left="0.25" right="0.25" top="0.75" bottom="0.75" header="0.3" footer="0.3"/>
      <printOptions horizontalCentered="1"/>
      <pageSetup paperSize="9" scale="74" fitToHeight="0" orientation="landscape" r:id="rId3"/>
      <headerFooter alignWithMargins="0">
        <oddFooter>&amp;R&amp;"Book Antiqua,Bold"&amp;10Schedule-7/ Page &amp;P of &amp;N</oddFooter>
      </headerFooter>
    </customSheetView>
    <customSheetView guid="{BB6473B7-092C-417E-97E7-ED0705AE17A0}" scale="70" fitToPage="1" printArea="1" hiddenRows="1" hiddenColumns="1" view="pageBreakPreview" topLeftCell="A13">
      <selection activeCell="B16" sqref="B16:N16"/>
      <colBreaks count="1" manualBreakCount="1">
        <brk id="13" max="1048575" man="1"/>
      </colBreaks>
      <pageMargins left="0.25" right="0.25" top="0.75" bottom="0.75" header="0.3" footer="0.3"/>
      <printOptions horizontalCentered="1"/>
      <pageSetup paperSize="9" scale="74" fitToHeight="0" orientation="landscape" r:id="rId4"/>
      <headerFooter alignWithMargins="0">
        <oddFooter>&amp;R&amp;"Book Antiqua,Bold"&amp;10Schedule-7/ Page &amp;P of &amp;N</oddFooter>
      </headerFooter>
    </customSheetView>
    <customSheetView guid="{A41EE4DE-0D82-4A56-8210-F78316511D11}" scale="70" fitToPage="1" printArea="1" hiddenRows="1" hiddenColumns="1" view="pageBreakPreview">
      <selection activeCell="B16" sqref="B16:N16"/>
      <colBreaks count="1" manualBreakCount="1">
        <brk id="13" max="1048575" man="1"/>
      </colBreaks>
      <pageMargins left="0.25" right="0.25" top="0.75" bottom="0.75" header="0.3" footer="0.3"/>
      <printOptions horizontalCentered="1"/>
      <pageSetup paperSize="9" scale="74" fitToHeight="0" orientation="landscape" r:id="rId5"/>
      <headerFooter alignWithMargins="0">
        <oddFooter>&amp;R&amp;"Book Antiqua,Bold"&amp;10Schedule-7/ Page &amp;P of &amp;N</oddFooter>
      </headerFooter>
    </customSheetView>
    <customSheetView guid="{1E0C44A1-9358-4FBD-8C2C-4DB661DA1476}" scale="70" fitToPage="1" printArea="1" hiddenRows="1" hiddenColumns="1" view="pageBreakPreview">
      <selection activeCell="B16" sqref="B16:N16"/>
      <colBreaks count="1" manualBreakCount="1">
        <brk id="13" max="1048575" man="1"/>
      </colBreaks>
      <pageMargins left="0.25" right="0.25" top="0.75" bottom="0.75" header="0.3" footer="0.3"/>
      <printOptions horizontalCentered="1"/>
      <pageSetup paperSize="9" scale="74" fitToHeight="0" orientation="landscape" r:id="rId6"/>
      <headerFooter alignWithMargins="0">
        <oddFooter>&amp;R&amp;"Book Antiqua,Bold"&amp;10Schedule-7/ Page &amp;P of &amp;N</oddFooter>
      </headerFooter>
    </customSheetView>
    <customSheetView guid="{498493C3-769C-4143-9114-C68CD1D40B11}" scale="70" fitToPage="1" printArea="1" hiddenRows="1" hiddenColumns="1" view="pageBreakPreview">
      <selection activeCell="F19" sqref="F19:L19"/>
      <colBreaks count="1" manualBreakCount="1">
        <brk id="13" max="1048575" man="1"/>
      </colBreaks>
      <pageMargins left="0.25" right="0.25" top="0.75" bottom="0.75" header="0.3" footer="0.3"/>
      <printOptions horizontalCentered="1"/>
      <pageSetup paperSize="9" scale="74" fitToHeight="0" orientation="landscape" r:id="rId7"/>
      <headerFooter alignWithMargins="0">
        <oddFooter>&amp;R&amp;"Book Antiqua,Bold"&amp;10Schedule-7/ Page &amp;P of &amp;N</oddFooter>
      </headerFooter>
    </customSheetView>
    <customSheetView guid="{C431BC99-7569-44AB-83F6-AB73BDED3783}" printArea="1" hiddenRows="1" hiddenColumns="1" view="pageBreakPreview" topLeftCell="A12">
      <selection activeCell="E18" sqref="E18"/>
      <colBreaks count="1" manualBreakCount="1">
        <brk id="7" max="1048575" man="1"/>
      </colBreaks>
      <pageMargins left="0.66" right="0.47" top="0.59055118110236227" bottom="0.59055118110236227" header="0.35433070866141736" footer="0.35433070866141736"/>
      <printOptions horizontalCentered="1"/>
      <pageSetup paperSize="9" orientation="landscape" r:id="rId8"/>
      <headerFooter alignWithMargins="0">
        <oddFooter>&amp;R&amp;"Book Antiqua,Bold"&amp;10Schedule-7/ Page &amp;P of &amp;N</oddFooter>
      </headerFooter>
    </customSheetView>
    <customSheetView guid="{E97134B6-5E8D-4951-8DA0-73D065532361}" printArea="1" hiddenRows="1" hiddenColumns="1" view="pageBreakPreview" topLeftCell="A6">
      <selection activeCell="A22" sqref="A22:F22"/>
      <colBreaks count="1" manualBreakCount="1">
        <brk id="7" max="1048575" man="1"/>
      </colBreaks>
      <pageMargins left="0.66" right="0.47" top="0.59055118110236227" bottom="0.59055118110236227" header="0.35433070866141736" footer="0.35433070866141736"/>
      <printOptions horizontalCentered="1"/>
      <pageSetup paperSize="9" orientation="portrait" r:id="rId9"/>
      <headerFooter alignWithMargins="0">
        <oddFooter>&amp;R&amp;"Book Antiqua,Bold"&amp;10Schedule-7/ Page &amp;P of &amp;N</oddFooter>
      </headerFooter>
    </customSheetView>
    <customSheetView guid="{D0757F9E-DF41-4B40-A5E5-F4F8FDD8D61D}" hiddenRows="1" hiddenColumns="1" topLeftCell="A10">
      <selection activeCell="E18" sqref="E18"/>
      <colBreaks count="1" manualBreakCount="1">
        <brk id="7" max="1048575" man="1"/>
      </colBreaks>
      <pageMargins left="0.66" right="0.47" top="0.59055118110236227" bottom="0.59055118110236227" header="0.35433070866141736" footer="0.35433070866141736"/>
      <printOptions horizontalCentered="1"/>
      <pageSetup paperSize="9" orientation="portrait" r:id="rId10"/>
      <headerFooter alignWithMargins="0">
        <oddFooter>&amp;R&amp;"Book Antiqua,Bold"&amp;10Schedule-7/ Page &amp;P of &amp;N</oddFooter>
      </headerFooter>
    </customSheetView>
    <customSheetView guid="{EE46BCD1-F715-4FA9-A5FC-1B125AD601E0}" hiddenRows="1" hiddenColumns="1" topLeftCell="A4">
      <selection activeCell="E17" sqref="E17"/>
      <colBreaks count="1" manualBreakCount="1">
        <brk id="7" max="1048575" man="1"/>
      </colBreaks>
      <pageMargins left="0.66" right="0.47" top="0.59055118110236227" bottom="0.59055118110236227" header="0.35433070866141736" footer="0.35433070866141736"/>
      <printOptions horizontalCentered="1"/>
      <pageSetup paperSize="9" orientation="portrait" r:id="rId11"/>
      <headerFooter alignWithMargins="0">
        <oddFooter>&amp;R&amp;"Book Antiqua,Bold"&amp;10Schedule-7/ Page &amp;P of &amp;N</oddFooter>
      </headerFooter>
    </customSheetView>
    <customSheetView guid="{4AA1107B-A795-4744-B566-827168772C7A}" hiddenRows="1" hiddenColumns="1" topLeftCell="A10">
      <selection activeCell="A21" sqref="A21:F21"/>
      <colBreaks count="1" manualBreakCount="1">
        <brk id="7" max="1048575" man="1"/>
      </colBreaks>
      <pageMargins left="0.66" right="0.47" top="0.59055118110236227" bottom="0.59055118110236227" header="0.35433070866141736" footer="0.35433070866141736"/>
      <printOptions horizontalCentered="1"/>
      <pageSetup paperSize="9" orientation="portrait" r:id="rId12"/>
      <headerFooter alignWithMargins="0">
        <oddFooter>&amp;R&amp;"Book Antiqua,Bold"&amp;10Schedule-7/ Page &amp;P of &amp;N</oddFooter>
      </headerFooter>
    </customSheetView>
    <customSheetView guid="{B23AD343-29DA-4CE0-BD10-47BF44F3782F}" hiddenRows="1" hiddenColumns="1" topLeftCell="A10">
      <selection activeCell="B24" sqref="B24"/>
      <colBreaks count="1" manualBreakCount="1">
        <brk id="7" max="1048575" man="1"/>
      </colBreaks>
      <pageMargins left="0.66" right="0.47" top="0.59055118110236227" bottom="0.59055118110236227" header="0.35433070866141736" footer="0.35433070866141736"/>
      <printOptions horizontalCentered="1"/>
      <pageSetup paperSize="9" orientation="portrait" horizontalDpi="300" verticalDpi="300" r:id="rId13"/>
      <headerFooter alignWithMargins="0">
        <oddFooter>&amp;R&amp;"Book Antiqua,Bold"&amp;10Schedule-7/ Page &amp;P of &amp;N</oddFooter>
      </headerFooter>
    </customSheetView>
    <customSheetView guid="{ECE9294F-C910-4036-88BC-B1F2176FB06B}" printArea="1" hiddenRows="1" hiddenColumns="1">
      <selection activeCell="H25" sqref="H25"/>
      <colBreaks count="1" manualBreakCount="1">
        <brk id="7" max="1048575" man="1"/>
      </colBreaks>
      <pageMargins left="0.66" right="0.47" top="0.59055118110236227" bottom="0.59055118110236227" header="0.35433070866141736" footer="0.35433070866141736"/>
      <printOptions horizontalCentered="1"/>
      <pageSetup paperSize="9" orientation="portrait" horizontalDpi="300" verticalDpi="300" r:id="rId14"/>
      <headerFooter alignWithMargins="0">
        <oddFooter>&amp;R&amp;"Book Antiqua,Bold"&amp;10Schedule-7/ Page &amp;P of &amp;N</oddFooter>
      </headerFooter>
    </customSheetView>
    <customSheetView guid="{4F65FF32-EC61-4022-A399-2986D7B6B8B3}" hiddenRows="1" hiddenColumns="1" showRuler="0">
      <selection activeCell="D16" sqref="D16"/>
      <rowBreaks count="3" manualBreakCount="3">
        <brk id="37" max="4" man="1"/>
        <brk id="73" max="16383" man="1"/>
        <brk id="111" max="16383" man="1"/>
      </rowBreaks>
      <colBreaks count="1" manualBreakCount="1">
        <brk id="5" max="1048575" man="1"/>
      </colBreaks>
      <pageMargins left="0.78740157480314998" right="0.38" top="0.61" bottom="0.57999999999999996" header="0.34" footer="0.36"/>
      <printOptions horizontalCentered="1"/>
      <pageSetup paperSize="9" orientation="portrait" horizontalDpi="300" verticalDpi="300" r:id="rId15"/>
      <headerFooter alignWithMargins="0">
        <oddFooter>&amp;R&amp;"Book Antiqua,Bold"&amp;10Schedule-7/ Page &amp;P of &amp;N</oddFooter>
      </headerFooter>
    </customSheetView>
    <customSheetView guid="{01ACF2E1-8E61-4459-ABC1-B6C183DEED61}" zeroValues="0" showRuler="0">
      <selection activeCell="C16" sqref="C16:D16"/>
      <rowBreaks count="3" manualBreakCount="3">
        <brk id="37" max="4" man="1"/>
        <brk id="73" max="16383" man="1"/>
        <brk id="111" max="16383" man="1"/>
      </rowBreaks>
      <colBreaks count="1" manualBreakCount="1">
        <brk id="5" max="1048575" man="1"/>
      </colBreaks>
      <pageMargins left="0.78740157480314998" right="0.38" top="0.61" bottom="0.57999999999999996" header="0.34" footer="0.36"/>
      <printOptions horizontalCentered="1"/>
      <pageSetup paperSize="9" orientation="portrait" horizontalDpi="300" verticalDpi="300" r:id="rId16"/>
      <headerFooter alignWithMargins="0">
        <oddFooter>&amp;R&amp;"Book Antiqua,Bold"&amp;10Schedule-7/ Page &amp;P of &amp;N</oddFooter>
      </headerFooter>
    </customSheetView>
    <customSheetView guid="{14D7F02E-BCCA-4517-ABC7-537FF4AEB67A}" hiddenRows="1" hiddenColumns="1">
      <selection activeCell="D19" sqref="D19"/>
      <colBreaks count="1" manualBreakCount="1">
        <brk id="5" max="1048575" man="1"/>
      </colBreaks>
      <pageMargins left="0.78740157480314998" right="0.38" top="0.61" bottom="0.57999999999999996" header="0.34" footer="0.36"/>
      <printOptions horizontalCentered="1"/>
      <pageSetup paperSize="9" orientation="portrait" horizontalDpi="300" verticalDpi="300" r:id="rId17"/>
      <headerFooter alignWithMargins="0">
        <oddFooter>&amp;R&amp;"Book Antiqua,Bold"&amp;10Schedule-7/ Page &amp;P of &amp;N</oddFooter>
      </headerFooter>
    </customSheetView>
    <customSheetView guid="{27A45B7A-04F2-4516-B80B-5ED0825D4ED3}" showPageBreaks="1" printArea="1" hiddenRows="1" hiddenColumns="1" view="pageBreakPreview" topLeftCell="A15">
      <selection activeCell="E17" sqref="E17:E18"/>
      <colBreaks count="1" manualBreakCount="1">
        <brk id="7" max="1048575" man="1"/>
      </colBreaks>
      <pageMargins left="0.66" right="0.47" top="0.59055118110236227" bottom="0.59055118110236227" header="0.35433070866141736" footer="0.35433070866141736"/>
      <printOptions horizontalCentered="1"/>
      <pageSetup paperSize="9" orientation="portrait" horizontalDpi="300" verticalDpi="300" r:id="rId18"/>
      <headerFooter alignWithMargins="0">
        <oddFooter>&amp;R&amp;"Book Antiqua,Bold"&amp;10Schedule-7/ Page &amp;P of &amp;N</oddFooter>
      </headerFooter>
    </customSheetView>
    <customSheetView guid="{E9F4E142-7D26-464D-BECA-4F3806DB1FE1}" hiddenRows="1" hiddenColumns="1" topLeftCell="A10">
      <selection activeCell="B24" sqref="B24"/>
      <colBreaks count="1" manualBreakCount="1">
        <brk id="7" max="1048575" man="1"/>
      </colBreaks>
      <pageMargins left="0.66" right="0.47" top="0.59055118110236227" bottom="0.59055118110236227" header="0.35433070866141736" footer="0.35433070866141736"/>
      <printOptions horizontalCentered="1"/>
      <pageSetup paperSize="9" orientation="portrait" horizontalDpi="300" verticalDpi="300" r:id="rId19"/>
      <headerFooter alignWithMargins="0">
        <oddFooter>&amp;R&amp;"Book Antiqua,Bold"&amp;10Schedule-7/ Page &amp;P of &amp;N</oddFooter>
      </headerFooter>
    </customSheetView>
    <customSheetView guid="{A7DBDDEF-9245-44C6-9EBF-032DB6E1C0A2}" hiddenRows="1" hiddenColumns="1" topLeftCell="A7">
      <selection activeCell="A21" sqref="A21:F21"/>
      <colBreaks count="1" manualBreakCount="1">
        <brk id="7" max="1048575" man="1"/>
      </colBreaks>
      <pageMargins left="0.66" right="0.47" top="0.59055118110236227" bottom="0.59055118110236227" header="0.35433070866141736" footer="0.35433070866141736"/>
      <printOptions horizontalCentered="1"/>
      <pageSetup paperSize="9" orientation="portrait" r:id="rId20"/>
      <headerFooter alignWithMargins="0">
        <oddFooter>&amp;R&amp;"Book Antiqua,Bold"&amp;10Schedule-7/ Page &amp;P of &amp;N</oddFooter>
      </headerFooter>
    </customSheetView>
    <customSheetView guid="{7487ED9F-BBED-4B2A-9631-22F1A430946B}" hiddenRows="1" hiddenColumns="1" topLeftCell="A10">
      <selection activeCell="A21" sqref="A21:F21"/>
      <colBreaks count="1" manualBreakCount="1">
        <brk id="7" max="1048575" man="1"/>
      </colBreaks>
      <pageMargins left="0.66" right="0.47" top="0.59055118110236227" bottom="0.59055118110236227" header="0.35433070866141736" footer="0.35433070866141736"/>
      <printOptions horizontalCentered="1"/>
      <pageSetup paperSize="9" orientation="portrait" r:id="rId21"/>
      <headerFooter alignWithMargins="0">
        <oddFooter>&amp;R&amp;"Book Antiqua,Bold"&amp;10Schedule-7/ Page &amp;P of &amp;N</oddFooter>
      </headerFooter>
    </customSheetView>
    <customSheetView guid="{B3CE7B10-A914-4559-A6DA-AED8C22AFD6D}" hiddenRows="1" hiddenColumns="1" topLeftCell="A10">
      <selection activeCell="H21" sqref="H21"/>
      <colBreaks count="1" manualBreakCount="1">
        <brk id="7" max="1048575" man="1"/>
      </colBreaks>
      <pageMargins left="0.66" right="0.47" top="0.59055118110236227" bottom="0.59055118110236227" header="0.35433070866141736" footer="0.35433070866141736"/>
      <printOptions horizontalCentered="1"/>
      <pageSetup paperSize="9" orientation="portrait" r:id="rId22"/>
      <headerFooter alignWithMargins="0">
        <oddFooter>&amp;R&amp;"Book Antiqua,Bold"&amp;10Schedule-7/ Page &amp;P of &amp;N</oddFooter>
      </headerFooter>
    </customSheetView>
    <customSheetView guid="{D53177B2-31EC-4222-B97A-A37DCFD9E45B}" printArea="1" hiddenRows="1" hiddenColumns="1" view="pageBreakPreview" topLeftCell="A6">
      <selection activeCell="A22" sqref="A22:F22"/>
      <colBreaks count="1" manualBreakCount="1">
        <brk id="7" max="1048575" man="1"/>
      </colBreaks>
      <pageMargins left="0.66" right="0.47" top="0.59055118110236227" bottom="0.59055118110236227" header="0.35433070866141736" footer="0.35433070866141736"/>
      <printOptions horizontalCentered="1"/>
      <pageSetup paperSize="9" orientation="portrait" r:id="rId23"/>
      <headerFooter alignWithMargins="0">
        <oddFooter>&amp;R&amp;"Book Antiqua,Bold"&amp;10Schedule-7/ Page &amp;P of &amp;N</oddFooter>
      </headerFooter>
    </customSheetView>
    <customSheetView guid="{223BC0FC-814D-40F0-9795-CE82A16FF3A5}" printArea="1" hiddenRows="1" hiddenColumns="1" view="pageBreakPreview" topLeftCell="A7">
      <selection activeCell="E18" sqref="E18:E19"/>
      <colBreaks count="1" manualBreakCount="1">
        <brk id="7" max="1048575" man="1"/>
      </colBreaks>
      <pageMargins left="0.66" right="0.47" top="0.59055118110236227" bottom="0.59055118110236227" header="0.35433070866141736" footer="0.35433070866141736"/>
      <printOptions horizontalCentered="1"/>
      <pageSetup paperSize="9" orientation="portrait" r:id="rId24"/>
      <headerFooter alignWithMargins="0">
        <oddFooter>&amp;R&amp;"Book Antiqua,Bold"&amp;10Schedule-7/ Page &amp;P of &amp;N</oddFooter>
      </headerFooter>
    </customSheetView>
    <customSheetView guid="{B835C05C-B615-4DCB-982D-4519616B3CD8}" printArea="1" hiddenRows="1" hiddenColumns="1" view="pageBreakPreview" topLeftCell="A6">
      <selection activeCell="E18" sqref="E18:E19"/>
      <colBreaks count="1" manualBreakCount="1">
        <brk id="7" max="1048575" man="1"/>
      </colBreaks>
      <pageMargins left="0.66" right="0.47" top="0.59055118110236227" bottom="0.59055118110236227" header="0.35433070866141736" footer="0.35433070866141736"/>
      <printOptions horizontalCentered="1"/>
      <pageSetup paperSize="9" orientation="landscape" r:id="rId25"/>
      <headerFooter alignWithMargins="0">
        <oddFooter>&amp;R&amp;"Book Antiqua,Bold"&amp;10Schedule-7/ Page &amp;P of &amp;N</oddFooter>
      </headerFooter>
    </customSheetView>
    <customSheetView guid="{A34CC49F-E309-4C23-B4F6-1E3B307C10D1}" fitToPage="1" printArea="1" hiddenRows="1" hiddenColumns="1" view="pageBreakPreview" topLeftCell="E8">
      <selection activeCell="E25" sqref="E25:M25"/>
      <colBreaks count="1" manualBreakCount="1">
        <brk id="13" max="1048575" man="1"/>
      </colBreaks>
      <pageMargins left="0.25" right="0.25" top="0.75" bottom="0.75" header="0.3" footer="0.3"/>
      <printOptions horizontalCentered="1"/>
      <pageSetup paperSize="9" scale="74" fitToHeight="0" orientation="landscape" r:id="rId26"/>
      <headerFooter alignWithMargins="0">
        <oddFooter>&amp;R&amp;"Book Antiqua,Bold"&amp;10Schedule-7/ Page &amp;P of &amp;N</oddFooter>
      </headerFooter>
    </customSheetView>
    <customSheetView guid="{8909CFDD-4F29-4C72-886E-908773EE94A2}" scale="70" fitToPage="1" printArea="1" hiddenRows="1" hiddenColumns="1" view="pageBreakPreview" topLeftCell="A7">
      <selection activeCell="B16" sqref="B16:N16"/>
      <colBreaks count="1" manualBreakCount="1">
        <brk id="13" max="1048575" man="1"/>
      </colBreaks>
      <pageMargins left="0.25" right="0.25" top="0.75" bottom="0.75" header="0.3" footer="0.3"/>
      <printOptions horizontalCentered="1"/>
      <pageSetup paperSize="9" scale="74" fitToHeight="0" orientation="landscape" r:id="rId27"/>
      <headerFooter alignWithMargins="0">
        <oddFooter>&amp;R&amp;"Book Antiqua,Bold"&amp;10Schedule-7/ Page &amp;P of &amp;N</oddFooter>
      </headerFooter>
    </customSheetView>
    <customSheetView guid="{D5F8AD2D-F014-4A7B-9CE7-589273BD9F11}" scale="70" fitToPage="1" printArea="1" hiddenRows="1" hiddenColumns="1" view="pageBreakPreview">
      <selection activeCell="A3" sqref="A3:N3"/>
      <colBreaks count="1" manualBreakCount="1">
        <brk id="13" max="1048575" man="1"/>
      </colBreaks>
      <pageMargins left="0.25" right="0.25" top="0.75" bottom="0.75" header="0.3" footer="0.3"/>
      <printOptions horizontalCentered="1"/>
      <pageSetup paperSize="9" scale="74" fitToHeight="0" orientation="landscape" r:id="rId28"/>
      <headerFooter alignWithMargins="0">
        <oddFooter>&amp;R&amp;"Book Antiqua,Bold"&amp;10Schedule-7/ Page &amp;P of &amp;N</oddFooter>
      </headerFooter>
    </customSheetView>
  </customSheetViews>
  <mergeCells count="145">
    <mergeCell ref="A4:N4"/>
    <mergeCell ref="A3:N3"/>
    <mergeCell ref="A100:M100"/>
    <mergeCell ref="A101:M101"/>
    <mergeCell ref="I10:J10"/>
    <mergeCell ref="I11:J11"/>
    <mergeCell ref="I8:J8"/>
    <mergeCell ref="I9:J9"/>
    <mergeCell ref="A7:J7"/>
    <mergeCell ref="A13:M13"/>
    <mergeCell ref="AK14:AL14"/>
    <mergeCell ref="AH14:AI14"/>
    <mergeCell ref="A104:J104"/>
    <mergeCell ref="J24:M24"/>
    <mergeCell ref="J23:M23"/>
    <mergeCell ref="J22:M22"/>
    <mergeCell ref="E25:M25"/>
    <mergeCell ref="A20:H20"/>
    <mergeCell ref="A21:H21"/>
    <mergeCell ref="B16:N16"/>
    <mergeCell ref="F19:L19"/>
    <mergeCell ref="J120:M120"/>
    <mergeCell ref="J121:M121"/>
    <mergeCell ref="J118:M118"/>
    <mergeCell ref="J119:M119"/>
    <mergeCell ref="I108:J108"/>
    <mergeCell ref="J112:M112"/>
    <mergeCell ref="J113:M113"/>
    <mergeCell ref="J110:M110"/>
    <mergeCell ref="J111:M111"/>
    <mergeCell ref="J114:M114"/>
    <mergeCell ref="J115:M115"/>
    <mergeCell ref="J116:M116"/>
    <mergeCell ref="J117:M117"/>
    <mergeCell ref="J138:M138"/>
    <mergeCell ref="J131:M131"/>
    <mergeCell ref="J132:M132"/>
    <mergeCell ref="J133:M133"/>
    <mergeCell ref="J134:M134"/>
    <mergeCell ref="J137:M137"/>
    <mergeCell ref="J139:M139"/>
    <mergeCell ref="J122:M122"/>
    <mergeCell ref="J123:M123"/>
    <mergeCell ref="J124:M124"/>
    <mergeCell ref="J125:M125"/>
    <mergeCell ref="J128:M128"/>
    <mergeCell ref="J129:M129"/>
    <mergeCell ref="J130:M130"/>
    <mergeCell ref="J135:M135"/>
    <mergeCell ref="J136:M136"/>
    <mergeCell ref="J126:M126"/>
    <mergeCell ref="J127:M127"/>
    <mergeCell ref="J140:M140"/>
    <mergeCell ref="J141:M141"/>
    <mergeCell ref="J142:M142"/>
    <mergeCell ref="J143:M143"/>
    <mergeCell ref="J158:M158"/>
    <mergeCell ref="J159:M159"/>
    <mergeCell ref="J146:M146"/>
    <mergeCell ref="J147:M147"/>
    <mergeCell ref="J148:M148"/>
    <mergeCell ref="J149:M149"/>
    <mergeCell ref="J152:M152"/>
    <mergeCell ref="J153:M153"/>
    <mergeCell ref="J144:M144"/>
    <mergeCell ref="J145:M145"/>
    <mergeCell ref="J160:M160"/>
    <mergeCell ref="J161:M161"/>
    <mergeCell ref="J162:M162"/>
    <mergeCell ref="J163:M163"/>
    <mergeCell ref="J150:M150"/>
    <mergeCell ref="J151:M151"/>
    <mergeCell ref="J154:M154"/>
    <mergeCell ref="J155:M155"/>
    <mergeCell ref="J156:M156"/>
    <mergeCell ref="J157:M157"/>
    <mergeCell ref="J172:M172"/>
    <mergeCell ref="J173:M173"/>
    <mergeCell ref="J174:M174"/>
    <mergeCell ref="J175:M175"/>
    <mergeCell ref="J168:M168"/>
    <mergeCell ref="J169:M169"/>
    <mergeCell ref="J170:M170"/>
    <mergeCell ref="J171:M171"/>
    <mergeCell ref="J164:M164"/>
    <mergeCell ref="J165:M165"/>
    <mergeCell ref="J166:M166"/>
    <mergeCell ref="J167:M167"/>
    <mergeCell ref="J180:M180"/>
    <mergeCell ref="J181:M181"/>
    <mergeCell ref="J184:M184"/>
    <mergeCell ref="J185:M185"/>
    <mergeCell ref="J182:M182"/>
    <mergeCell ref="J183:M183"/>
    <mergeCell ref="J178:M178"/>
    <mergeCell ref="J179:M179"/>
    <mergeCell ref="J176:M176"/>
    <mergeCell ref="J177:M177"/>
    <mergeCell ref="J201:M201"/>
    <mergeCell ref="J186:M186"/>
    <mergeCell ref="J187:M187"/>
    <mergeCell ref="J188:M188"/>
    <mergeCell ref="J189:M189"/>
    <mergeCell ref="J190:M190"/>
    <mergeCell ref="J191:M191"/>
    <mergeCell ref="J196:M196"/>
    <mergeCell ref="J197:M197"/>
    <mergeCell ref="J217:M217"/>
    <mergeCell ref="AH117:AI117"/>
    <mergeCell ref="J213:M213"/>
    <mergeCell ref="J214:M214"/>
    <mergeCell ref="J215:M215"/>
    <mergeCell ref="J216:M216"/>
    <mergeCell ref="J209:M209"/>
    <mergeCell ref="J212:M212"/>
    <mergeCell ref="J204:M204"/>
    <mergeCell ref="J210:M210"/>
    <mergeCell ref="J211:M211"/>
    <mergeCell ref="J205:M205"/>
    <mergeCell ref="J206:M206"/>
    <mergeCell ref="J207:M207"/>
    <mergeCell ref="J208:M208"/>
    <mergeCell ref="J202:M202"/>
    <mergeCell ref="J203:M203"/>
    <mergeCell ref="J198:M198"/>
    <mergeCell ref="J192:M192"/>
    <mergeCell ref="J193:M193"/>
    <mergeCell ref="J194:M194"/>
    <mergeCell ref="J195:M195"/>
    <mergeCell ref="J200:M200"/>
    <mergeCell ref="J199:M199"/>
    <mergeCell ref="I105:J105"/>
    <mergeCell ref="I106:J106"/>
    <mergeCell ref="I107:J107"/>
    <mergeCell ref="AK117:AL117"/>
    <mergeCell ref="AH118:AI118"/>
    <mergeCell ref="AK118:AL118"/>
    <mergeCell ref="AH110:AI110"/>
    <mergeCell ref="AK110:AL110"/>
    <mergeCell ref="AH111:AI111"/>
    <mergeCell ref="AK111:AL111"/>
    <mergeCell ref="AH112:AI112"/>
    <mergeCell ref="AK112:AL112"/>
    <mergeCell ref="AK116:AL116"/>
    <mergeCell ref="AH116:AI116"/>
  </mergeCells>
  <phoneticPr fontId="2" type="noConversion"/>
  <conditionalFormatting sqref="F17:F18">
    <cfRule type="expression" dxfId="9" priority="3" stopIfTrue="1">
      <formula>E17&gt;0</formula>
    </cfRule>
  </conditionalFormatting>
  <conditionalFormatting sqref="H17:H18">
    <cfRule type="expression" dxfId="8" priority="2" stopIfTrue="1">
      <formula>G17&gt;0</formula>
    </cfRule>
  </conditionalFormatting>
  <conditionalFormatting sqref="L17:L18">
    <cfRule type="expression" dxfId="7" priority="23" stopIfTrue="1">
      <formula>K17&gt;0</formula>
    </cfRule>
  </conditionalFormatting>
  <conditionalFormatting sqref="N17:N18">
    <cfRule type="expression" dxfId="6" priority="1" stopIfTrue="1">
      <formula>#REF!=""</formula>
    </cfRule>
  </conditionalFormatting>
  <conditionalFormatting sqref="N20">
    <cfRule type="expression" dxfId="5" priority="49" stopIfTrue="1">
      <formula>#REF!=""</formula>
    </cfRule>
  </conditionalFormatting>
  <dataValidations count="3">
    <dataValidation type="decimal" operator="greaterThan" allowBlank="1" showInputMessage="1" showErrorMessage="1" error="Enter only Numeric Value greater than zero or leave the cell blank !" sqref="L17:L18" xr:uid="{00000000-0002-0000-1000-000000000000}">
      <formula1>0</formula1>
    </dataValidation>
    <dataValidation type="whole" operator="greaterThan" allowBlank="1" showInputMessage="1" showErrorMessage="1" sqref="F17:F18" xr:uid="{00000000-0002-0000-1000-000001000000}">
      <formula1>1</formula1>
    </dataValidation>
    <dataValidation type="list" operator="greaterThan" allowBlank="1" showInputMessage="1" showErrorMessage="1" sqref="H17:H18" xr:uid="{00000000-0002-0000-1000-000002000000}">
      <formula1>"0%,5%,12%,18%,28%"</formula1>
    </dataValidation>
  </dataValidations>
  <printOptions horizontalCentered="1"/>
  <pageMargins left="0.25" right="0.25" top="0.75" bottom="0.75" header="0.3" footer="0.3"/>
  <pageSetup paperSize="9" scale="74" fitToHeight="0" orientation="landscape" r:id="rId29"/>
  <headerFooter alignWithMargins="0">
    <oddFooter>&amp;R&amp;"Book Antiqua,Bold"&amp;10Schedule-7/ Page &amp;P of &amp;N</oddFooter>
  </headerFooter>
  <colBreaks count="1" manualBreakCount="1">
    <brk id="13" max="1048575" man="1"/>
  </colBreaks>
  <drawing r:id="rId3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1">
    <tabColor indexed="53"/>
  </sheetPr>
  <dimension ref="A1:AS225"/>
  <sheetViews>
    <sheetView topLeftCell="A7" zoomScale="80" zoomScaleNormal="80" zoomScaleSheetLayoutView="100" workbookViewId="0">
      <selection activeCell="F74" sqref="F74"/>
    </sheetView>
  </sheetViews>
  <sheetFormatPr defaultColWidth="9" defaultRowHeight="16.5"/>
  <cols>
    <col min="1" max="1" width="11.375" style="371" customWidth="1"/>
    <col min="2" max="2" width="38.125" style="324" customWidth="1"/>
    <col min="3" max="3" width="7.625" style="324" customWidth="1"/>
    <col min="4" max="4" width="10.25" style="324" customWidth="1"/>
    <col min="5" max="5" width="15.375" style="324" customWidth="1"/>
    <col min="6" max="6" width="11.375" style="324" customWidth="1"/>
    <col min="7" max="7" width="13.625" style="324" customWidth="1"/>
    <col min="8" max="8" width="20.875" style="250" customWidth="1"/>
    <col min="9" max="12" width="9" style="376"/>
    <col min="13" max="29" width="9" style="176"/>
    <col min="30" max="30" width="0" style="176" hidden="1" customWidth="1"/>
    <col min="31" max="31" width="13.875" style="176" hidden="1" customWidth="1"/>
    <col min="32" max="32" width="13.625" style="176" hidden="1" customWidth="1"/>
    <col min="33" max="33" width="21.375" style="176" hidden="1" customWidth="1"/>
    <col min="34" max="34" width="12" style="176" hidden="1" customWidth="1"/>
    <col min="35" max="36" width="0" style="176" hidden="1" customWidth="1"/>
    <col min="37" max="45" width="9" style="176"/>
    <col min="46" max="16384" width="9" style="376"/>
  </cols>
  <sheetData>
    <row r="1" spans="1:35" ht="18" customHeight="1">
      <c r="A1" s="73" t="str">
        <f>Cover!B3</f>
        <v>Tender Enquiry No.: NR1/T/W-MISC/DOM/I00/25/07981– SRM RFX – 5002004552</v>
      </c>
      <c r="B1" s="74"/>
      <c r="C1" s="75"/>
      <c r="D1" s="75"/>
      <c r="E1" s="75"/>
      <c r="F1" s="75"/>
      <c r="G1" s="75"/>
    </row>
    <row r="2" spans="1:35" ht="18.600000000000001" customHeight="1">
      <c r="A2" s="377"/>
      <c r="B2" s="378"/>
      <c r="C2" s="379"/>
      <c r="D2" s="379"/>
      <c r="E2" s="379"/>
      <c r="F2" s="379"/>
      <c r="G2" s="379"/>
    </row>
    <row r="3" spans="1:35" ht="55.5" customHeight="1">
      <c r="A3" s="1353" t="str">
        <f>Cover!$B$2</f>
        <v xml:space="preserve">765/400/220 kV AIS Extension Package - Substation Package: SS-02 (i) 02 nos. of 400 kV line bays at 765/400/220 kV Bikaner-III PS for interconnection of 1400MW RPPD of M/s Sunbreeze Renewables Nine Pvt. Ltd. (SR9PL) (2 nos. bays). </v>
      </c>
      <c r="B3" s="1353"/>
      <c r="C3" s="1353"/>
      <c r="D3" s="1353"/>
      <c r="E3" s="1353"/>
      <c r="F3" s="1353"/>
      <c r="G3" s="1353"/>
      <c r="AD3" s="191" t="s">
        <v>340</v>
      </c>
      <c r="AF3" s="212">
        <f>IF(ISERROR(#REF!/('Sch-6'!D14+'Sch-6'!D16+'Sch-6'!D18)),0,#REF!/( 'Sch-6'!D14+'Sch-6'!D16+'Sch-6'!D18))</f>
        <v>0</v>
      </c>
    </row>
    <row r="4" spans="1:35" ht="22.15" customHeight="1">
      <c r="A4" s="1282" t="s">
        <v>417</v>
      </c>
      <c r="B4" s="1282"/>
      <c r="C4" s="1282"/>
      <c r="D4" s="1282"/>
      <c r="E4" s="1282"/>
      <c r="F4" s="1282"/>
      <c r="G4" s="1282"/>
      <c r="AD4" s="191" t="s">
        <v>341</v>
      </c>
      <c r="AF4" s="212" t="e">
        <f>#REF!</f>
        <v>#REF!</v>
      </c>
    </row>
    <row r="5" spans="1:35" ht="18.600000000000001" customHeight="1">
      <c r="A5" s="60"/>
      <c r="B5" s="99"/>
      <c r="C5" s="99"/>
      <c r="D5" s="99"/>
      <c r="E5" s="99"/>
      <c r="F5" s="99"/>
      <c r="G5" s="99"/>
      <c r="AD5" s="191" t="s">
        <v>348</v>
      </c>
      <c r="AF5" s="212">
        <f>IF(ISERROR(#REF!/#REF!),0,#REF! /#REF!)</f>
        <v>0</v>
      </c>
    </row>
    <row r="6" spans="1:35" ht="28.15" customHeight="1">
      <c r="A6" s="23" t="str">
        <f>'Sch-1'!A6</f>
        <v>Bidder’s Name and Address (Sole Bidder) :</v>
      </c>
      <c r="B6" s="33"/>
      <c r="C6" s="33"/>
      <c r="D6" s="33"/>
      <c r="E6" s="490" t="s">
        <v>394</v>
      </c>
      <c r="F6" s="33"/>
      <c r="G6" s="55"/>
      <c r="AD6" s="191" t="s">
        <v>349</v>
      </c>
      <c r="AF6" s="212" t="e">
        <f>#REF!</f>
        <v>#REF!</v>
      </c>
    </row>
    <row r="7" spans="1:35" ht="36" customHeight="1">
      <c r="A7" s="1354" t="str">
        <f>'Sch-1'!A7</f>
        <v/>
      </c>
      <c r="B7" s="1354"/>
      <c r="C7" s="1354"/>
      <c r="D7" s="446"/>
      <c r="E7" s="491" t="str">
        <f>'Sch-1'!M7</f>
        <v>Contracts Services, 3rd Floor</v>
      </c>
      <c r="F7" s="446"/>
      <c r="G7" s="54"/>
      <c r="AD7" s="191" t="s">
        <v>344</v>
      </c>
      <c r="AF7" s="212" t="e">
        <f>SUM(AF3:AF6)</f>
        <v>#REF!</v>
      </c>
    </row>
    <row r="8" spans="1:35" ht="28.15" customHeight="1">
      <c r="A8" s="34" t="s">
        <v>410</v>
      </c>
      <c r="B8" s="1320" t="str">
        <f>IF('Sch-1'!C8=0, "", 'Sch-1'!C8)</f>
        <v xml:space="preserve">…….. …….. …….. …….. …….. …….. </v>
      </c>
      <c r="C8" s="1320"/>
      <c r="D8" s="445"/>
      <c r="E8" s="491" t="str">
        <f>'Sch-1'!M8</f>
        <v>Power Grid Corporation of India Ltd.,</v>
      </c>
      <c r="F8" s="445"/>
      <c r="G8" s="54"/>
    </row>
    <row r="9" spans="1:35" ht="28.15" customHeight="1">
      <c r="A9" s="34" t="s">
        <v>411</v>
      </c>
      <c r="B9" s="1320" t="str">
        <f>IF('Sch-1'!C9=0, "", 'Sch-1'!C9)</f>
        <v xml:space="preserve">…….. …….. …….. …….. …….. …….. </v>
      </c>
      <c r="C9" s="1320"/>
      <c r="D9" s="445"/>
      <c r="E9" s="491" t="str">
        <f>'Sch-1'!M9</f>
        <v>Rajasthan Projects Office, 4th Floor, REIL House,</v>
      </c>
      <c r="F9" s="445"/>
      <c r="G9" s="54"/>
    </row>
    <row r="10" spans="1:35" ht="28.15" customHeight="1">
      <c r="A10" s="380"/>
      <c r="B10" s="1355" t="str">
        <f>IF('Sch-1'!C10=0, "", 'Sch-1'!C10)</f>
        <v xml:space="preserve">…….. …….. …….. …….. …….. …….. </v>
      </c>
      <c r="C10" s="1355"/>
      <c r="D10" s="381"/>
      <c r="E10" s="491" t="str">
        <f>'Sch-1'!M10</f>
        <v>Shipra Path, Mansarovar, Jaipur-302020 Rajasthan</v>
      </c>
      <c r="F10" s="381"/>
      <c r="G10" s="325"/>
      <c r="AD10" s="191" t="s">
        <v>274</v>
      </c>
      <c r="AF10" s="219">
        <f>'Sch-1'!AA10</f>
        <v>0</v>
      </c>
    </row>
    <row r="11" spans="1:35" ht="28.15" customHeight="1">
      <c r="A11" s="380"/>
      <c r="B11" s="1355" t="str">
        <f>IF('Sch-1'!C11=0, "", 'Sch-1'!C11)</f>
        <v xml:space="preserve">…….. …….. …….. …….. …….. …….. </v>
      </c>
      <c r="C11" s="1355"/>
      <c r="D11" s="381"/>
      <c r="E11" s="491">
        <f>'Sch-1'!M11</f>
        <v>0</v>
      </c>
      <c r="F11" s="381"/>
      <c r="G11" s="325"/>
      <c r="AD11" s="191"/>
      <c r="AF11" s="212"/>
    </row>
    <row r="12" spans="1:35" ht="18.600000000000001" customHeight="1">
      <c r="A12" s="380"/>
      <c r="B12" s="381"/>
      <c r="C12" s="381"/>
      <c r="D12" s="381"/>
      <c r="E12" s="381"/>
      <c r="F12" s="381"/>
      <c r="G12" s="325"/>
      <c r="AD12" s="191"/>
      <c r="AF12" s="212"/>
    </row>
    <row r="13" spans="1:35" ht="28.15" customHeight="1">
      <c r="A13" s="1356" t="s">
        <v>67</v>
      </c>
      <c r="B13" s="1356"/>
      <c r="C13" s="1356"/>
      <c r="D13" s="1356"/>
      <c r="E13" s="1356"/>
      <c r="F13" s="1356"/>
      <c r="G13" s="1357"/>
    </row>
    <row r="14" spans="1:35" ht="33.75" customHeight="1">
      <c r="A14" s="100" t="s">
        <v>431</v>
      </c>
      <c r="B14" s="475" t="s">
        <v>370</v>
      </c>
      <c r="C14" s="475" t="s">
        <v>351</v>
      </c>
      <c r="D14" s="475" t="s">
        <v>352</v>
      </c>
      <c r="E14" s="475" t="s">
        <v>60</v>
      </c>
      <c r="F14" s="101" t="s">
        <v>371</v>
      </c>
      <c r="G14" s="305"/>
      <c r="AE14" s="1358" t="s">
        <v>275</v>
      </c>
      <c r="AF14" s="1358"/>
      <c r="AG14" s="193" t="s">
        <v>283</v>
      </c>
      <c r="AH14" s="1358" t="s">
        <v>276</v>
      </c>
      <c r="AI14" s="1358"/>
    </row>
    <row r="15" spans="1:35" s="450" customFormat="1">
      <c r="A15" s="495" t="s">
        <v>338</v>
      </c>
      <c r="B15" s="492" t="e">
        <f>'Sch-7'!#REF!</f>
        <v>#REF!</v>
      </c>
      <c r="C15" s="492"/>
      <c r="D15" s="492"/>
      <c r="E15" s="493"/>
      <c r="F15" s="494"/>
    </row>
    <row r="16" spans="1:35" s="450" customFormat="1">
      <c r="A16" s="496" t="s">
        <v>456</v>
      </c>
      <c r="B16" s="492" t="e">
        <f>'Sch-7'!#REF!</f>
        <v>#REF!</v>
      </c>
      <c r="C16" s="492" t="e">
        <f>'Sch-7'!#REF!</f>
        <v>#REF!</v>
      </c>
      <c r="D16" s="492" t="e">
        <f>'Sch-7'!#REF!</f>
        <v>#REF!</v>
      </c>
      <c r="E16" s="493" t="e">
        <f>'Sch-7'!#REF!</f>
        <v>#REF!</v>
      </c>
      <c r="F16" s="494" t="e">
        <f>IF(E16=0, "Included", IF(ISERROR(D16*E16), E16, D16*E16))</f>
        <v>#REF!</v>
      </c>
    </row>
    <row r="17" spans="1:35" s="450" customFormat="1">
      <c r="A17" s="496" t="s">
        <v>457</v>
      </c>
      <c r="B17" s="492" t="e">
        <f>'Sch-7'!#REF!</f>
        <v>#REF!</v>
      </c>
      <c r="C17" s="492" t="e">
        <f>'Sch-7'!#REF!</f>
        <v>#REF!</v>
      </c>
      <c r="D17" s="492" t="e">
        <f>'Sch-7'!#REF!</f>
        <v>#REF!</v>
      </c>
      <c r="E17" s="493" t="e">
        <f>'Sch-7'!#REF!</f>
        <v>#REF!</v>
      </c>
      <c r="F17" s="494" t="e">
        <f>IF(E17=0, "Included", IF(ISERROR(D17*E17), E17, D17*E17))</f>
        <v>#REF!</v>
      </c>
    </row>
    <row r="18" spans="1:35" s="450" customFormat="1" ht="15.75">
      <c r="A18" s="497"/>
      <c r="B18" s="499" t="s">
        <v>21</v>
      </c>
      <c r="C18" s="499"/>
      <c r="D18" s="499"/>
      <c r="E18" s="499"/>
      <c r="F18" s="500" t="e">
        <f>SUM(F16:F17)</f>
        <v>#REF!</v>
      </c>
    </row>
    <row r="19" spans="1:35" s="450" customFormat="1" ht="15.75">
      <c r="A19" s="498"/>
      <c r="B19" s="499" t="s">
        <v>22</v>
      </c>
      <c r="C19" s="499"/>
      <c r="D19" s="499"/>
      <c r="E19" s="499"/>
      <c r="F19" s="501" t="e">
        <f>F18</f>
        <v>#REF!</v>
      </c>
    </row>
    <row r="20" spans="1:35" ht="18.600000000000001" customHeight="1">
      <c r="A20" s="489"/>
      <c r="B20" s="299"/>
      <c r="C20" s="299"/>
      <c r="D20" s="299"/>
      <c r="E20" s="299"/>
      <c r="F20" s="299"/>
      <c r="G20" s="488"/>
      <c r="AE20" s="220"/>
      <c r="AF20" s="220"/>
      <c r="AH20" s="220"/>
      <c r="AI20" s="220"/>
    </row>
    <row r="21" spans="1:35" ht="30.75" customHeight="1">
      <c r="A21" s="447"/>
      <c r="B21" s="447"/>
      <c r="C21" s="447"/>
      <c r="D21" s="447"/>
      <c r="E21" s="447"/>
      <c r="F21" s="447"/>
      <c r="G21" s="447"/>
      <c r="H21" s="251"/>
      <c r="AD21" s="249" t="s">
        <v>258</v>
      </c>
      <c r="AE21" s="221" t="e">
        <f>#REF!-#REF!</f>
        <v>#REF!</v>
      </c>
      <c r="AG21" s="249" t="s">
        <v>277</v>
      </c>
      <c r="AH21" s="221" t="e">
        <f>#REF!-#REF!</f>
        <v>#REF!</v>
      </c>
    </row>
    <row r="22" spans="1:35" ht="18.600000000000001" customHeight="1">
      <c r="A22" s="1360"/>
      <c r="B22" s="1360"/>
      <c r="C22" s="1360"/>
      <c r="D22" s="1360"/>
      <c r="E22" s="1360"/>
      <c r="F22" s="1360"/>
      <c r="G22" s="1360"/>
      <c r="AD22" s="176" t="s">
        <v>283</v>
      </c>
      <c r="AE22" s="249" t="e">
        <f>IF(#REF!&gt;0,#REF!&amp; " Item(s) in Sch-3", "")</f>
        <v>#REF!</v>
      </c>
      <c r="AF22" s="221"/>
    </row>
    <row r="23" spans="1:35" ht="28.15" customHeight="1">
      <c r="A23" s="382"/>
      <c r="B23" s="382"/>
      <c r="C23" s="1283" t="s">
        <v>365</v>
      </c>
      <c r="D23" s="1283"/>
      <c r="E23" s="1283"/>
      <c r="F23" s="1283"/>
      <c r="G23" s="1283"/>
      <c r="AE23" s="249"/>
      <c r="AF23" s="221"/>
    </row>
    <row r="24" spans="1:35" ht="28.15" customHeight="1">
      <c r="A24" s="91" t="s">
        <v>404</v>
      </c>
      <c r="B24" s="106" t="str">
        <f>'Sch-1'!B73</f>
        <v>--</v>
      </c>
      <c r="C24" s="1283" t="str">
        <f>"Printed Name   : " &amp; 'Sch-1'!M74</f>
        <v xml:space="preserve">Printed Name   : </v>
      </c>
      <c r="D24" s="1283"/>
      <c r="E24" s="1283"/>
      <c r="F24" s="1283"/>
      <c r="G24" s="1283"/>
    </row>
    <row r="25" spans="1:35" ht="28.15" customHeight="1">
      <c r="A25" s="91" t="s">
        <v>405</v>
      </c>
      <c r="B25" s="102" t="str">
        <f>'Sch-1'!B74</f>
        <v/>
      </c>
      <c r="C25" s="1283" t="str">
        <f>"Designation      : " &amp; 'Sch-1'!M75</f>
        <v xml:space="preserve">Designation      : </v>
      </c>
      <c r="D25" s="1283"/>
      <c r="E25" s="1283"/>
      <c r="F25" s="1283"/>
      <c r="G25" s="1283"/>
    </row>
    <row r="26" spans="1:35" ht="28.15" customHeight="1">
      <c r="A26" s="379"/>
      <c r="B26" s="378"/>
      <c r="C26" s="1283" t="s">
        <v>308</v>
      </c>
      <c r="D26" s="1283"/>
      <c r="E26" s="1283"/>
      <c r="F26" s="1283"/>
      <c r="G26" s="1283"/>
    </row>
    <row r="27" spans="1:35" ht="28.15" customHeight="1">
      <c r="A27" s="379"/>
      <c r="B27" s="378"/>
      <c r="C27" s="299"/>
      <c r="D27" s="299"/>
      <c r="E27" s="299"/>
      <c r="F27" s="299"/>
      <c r="G27" s="299"/>
    </row>
    <row r="28" spans="1:35" ht="36.75" customHeight="1">
      <c r="A28" s="103" t="s">
        <v>64</v>
      </c>
      <c r="B28" s="1361" t="s">
        <v>373</v>
      </c>
      <c r="C28" s="1361"/>
      <c r="D28" s="1361"/>
      <c r="E28" s="1361"/>
      <c r="F28" s="1361"/>
      <c r="G28" s="1361"/>
    </row>
    <row r="29" spans="1:35" ht="31.5" customHeight="1">
      <c r="H29" s="252"/>
    </row>
    <row r="101" spans="1:12" s="176" customFormat="1">
      <c r="A101" s="197"/>
      <c r="B101" s="185"/>
      <c r="C101" s="185"/>
      <c r="D101" s="185"/>
      <c r="E101" s="185"/>
      <c r="F101" s="185"/>
      <c r="G101" s="185"/>
      <c r="H101" s="250"/>
      <c r="I101" s="376"/>
      <c r="J101" s="376"/>
      <c r="K101" s="376"/>
      <c r="L101" s="376"/>
    </row>
    <row r="102" spans="1:12" s="176" customFormat="1">
      <c r="A102" s="197"/>
      <c r="B102" s="185"/>
      <c r="C102" s="185"/>
      <c r="D102" s="185"/>
      <c r="E102" s="185"/>
      <c r="F102" s="185"/>
      <c r="G102" s="185"/>
      <c r="H102" s="250"/>
      <c r="I102" s="376"/>
      <c r="J102" s="376"/>
      <c r="K102" s="376"/>
      <c r="L102" s="376"/>
    </row>
    <row r="103" spans="1:12" s="176" customFormat="1">
      <c r="A103" s="197"/>
      <c r="B103" s="185"/>
      <c r="C103" s="185"/>
      <c r="D103" s="185"/>
      <c r="E103" s="185"/>
      <c r="F103" s="185"/>
      <c r="G103" s="185"/>
      <c r="H103" s="250"/>
      <c r="I103" s="376"/>
      <c r="J103" s="376"/>
      <c r="K103" s="376"/>
      <c r="L103" s="376"/>
    </row>
    <row r="104" spans="1:12" s="261" customFormat="1" hidden="1">
      <c r="A104" s="178" t="str">
        <f>A1</f>
        <v>Tender Enquiry No.: NR1/T/W-MISC/DOM/I00/25/07981– SRM RFX – 5002004552</v>
      </c>
      <c r="B104" s="91"/>
      <c r="C104" s="181"/>
      <c r="D104" s="181"/>
      <c r="E104" s="181"/>
      <c r="F104" s="181"/>
      <c r="G104" s="181"/>
      <c r="H104" s="180"/>
    </row>
    <row r="105" spans="1:12" s="261" customFormat="1" hidden="1">
      <c r="A105" s="59"/>
      <c r="B105" s="80"/>
      <c r="C105" s="81"/>
      <c r="D105" s="81"/>
      <c r="E105" s="81"/>
      <c r="F105" s="81"/>
      <c r="G105" s="81"/>
      <c r="H105" s="180"/>
    </row>
    <row r="106" spans="1:12" s="261" customFormat="1" ht="35.25" hidden="1" customHeight="1">
      <c r="A106" s="1353" t="str">
        <f t="shared" ref="A106:C107" si="0">A3</f>
        <v xml:space="preserve">765/400/220 kV AIS Extension Package - Substation Package: SS-02 (i) 02 nos. of 400 kV line bays at 765/400/220 kV Bikaner-III PS for interconnection of 1400MW RPPD of M/s Sunbreeze Renewables Nine Pvt. Ltd. (SR9PL) (2 nos. bays). </v>
      </c>
      <c r="B106" s="1353">
        <f t="shared" si="0"/>
        <v>0</v>
      </c>
      <c r="C106" s="1353">
        <f t="shared" si="0"/>
        <v>0</v>
      </c>
      <c r="D106" s="1353"/>
      <c r="E106" s="1353"/>
      <c r="F106" s="1353"/>
      <c r="G106" s="1353">
        <f>G3</f>
        <v>0</v>
      </c>
      <c r="H106" s="180"/>
    </row>
    <row r="107" spans="1:12" s="261" customFormat="1" hidden="1">
      <c r="A107" s="1359" t="str">
        <f t="shared" si="0"/>
        <v>(SCHEDULE OF RATES AND PRICES : TYPE TEST CHARGES)</v>
      </c>
      <c r="B107" s="1359">
        <f t="shared" si="0"/>
        <v>0</v>
      </c>
      <c r="C107" s="1359">
        <f t="shared" si="0"/>
        <v>0</v>
      </c>
      <c r="D107" s="1359"/>
      <c r="E107" s="1359"/>
      <c r="F107" s="1359"/>
      <c r="G107" s="1359">
        <f>G4</f>
        <v>0</v>
      </c>
      <c r="H107" s="180"/>
    </row>
    <row r="108" spans="1:12" s="261" customFormat="1" hidden="1">
      <c r="A108" s="60"/>
      <c r="B108" s="99"/>
      <c r="C108" s="99"/>
      <c r="D108" s="99"/>
      <c r="E108" s="99"/>
      <c r="F108" s="99"/>
      <c r="G108" s="99"/>
      <c r="H108" s="180"/>
    </row>
    <row r="109" spans="1:12" s="261" customFormat="1" hidden="1">
      <c r="A109" s="23" t="str">
        <f>A6</f>
        <v>Bidder’s Name and Address (Sole Bidder) :</v>
      </c>
      <c r="B109" s="33"/>
      <c r="C109" s="33"/>
      <c r="D109" s="33"/>
      <c r="E109" s="33"/>
      <c r="F109" s="33"/>
      <c r="G109" s="55">
        <f t="shared" ref="G109:G114" si="1">G6</f>
        <v>0</v>
      </c>
      <c r="H109" s="180"/>
    </row>
    <row r="110" spans="1:12" s="261" customFormat="1" hidden="1">
      <c r="A110" s="1354" t="str">
        <f>A7</f>
        <v/>
      </c>
      <c r="B110" s="1354">
        <f t="shared" ref="B110:C114" si="2">B7</f>
        <v>0</v>
      </c>
      <c r="C110" s="1354">
        <f t="shared" si="2"/>
        <v>0</v>
      </c>
      <c r="D110" s="446"/>
      <c r="E110" s="446"/>
      <c r="F110" s="446"/>
      <c r="G110" s="54">
        <f t="shared" si="1"/>
        <v>0</v>
      </c>
      <c r="H110" s="180"/>
    </row>
    <row r="111" spans="1:12" s="261" customFormat="1" hidden="1">
      <c r="A111" s="34" t="str">
        <f>A8</f>
        <v>Name     :</v>
      </c>
      <c r="B111" s="1320" t="str">
        <f t="shared" si="2"/>
        <v xml:space="preserve">…….. …….. …….. …….. …….. …….. </v>
      </c>
      <c r="C111" s="1320">
        <f t="shared" si="2"/>
        <v>0</v>
      </c>
      <c r="D111" s="445"/>
      <c r="E111" s="445"/>
      <c r="F111" s="445"/>
      <c r="G111" s="54">
        <f t="shared" si="1"/>
        <v>0</v>
      </c>
      <c r="H111" s="180"/>
    </row>
    <row r="112" spans="1:12" s="261" customFormat="1" hidden="1">
      <c r="A112" s="34" t="str">
        <f>A9</f>
        <v>Address :</v>
      </c>
      <c r="B112" s="1320" t="str">
        <f t="shared" si="2"/>
        <v xml:space="preserve">…….. …….. …….. …….. …….. …….. </v>
      </c>
      <c r="C112" s="1320">
        <f t="shared" si="2"/>
        <v>0</v>
      </c>
      <c r="D112" s="445"/>
      <c r="E112" s="445"/>
      <c r="F112" s="445"/>
      <c r="G112" s="54">
        <f t="shared" si="1"/>
        <v>0</v>
      </c>
      <c r="H112" s="180"/>
    </row>
    <row r="113" spans="1:35" s="261" customFormat="1" hidden="1">
      <c r="A113" s="35"/>
      <c r="B113" s="1320" t="str">
        <f t="shared" si="2"/>
        <v xml:space="preserve">…….. …….. …….. …….. …….. …….. </v>
      </c>
      <c r="C113" s="1320">
        <f t="shared" si="2"/>
        <v>0</v>
      </c>
      <c r="D113" s="445"/>
      <c r="E113" s="445"/>
      <c r="F113" s="445"/>
      <c r="G113" s="54">
        <f t="shared" si="1"/>
        <v>0</v>
      </c>
      <c r="H113" s="180"/>
    </row>
    <row r="114" spans="1:35" s="261" customFormat="1" hidden="1">
      <c r="A114" s="35"/>
      <c r="B114" s="1320" t="str">
        <f t="shared" si="2"/>
        <v xml:space="preserve">…….. …….. …….. …….. …….. …….. </v>
      </c>
      <c r="C114" s="1320">
        <f t="shared" si="2"/>
        <v>0</v>
      </c>
      <c r="D114" s="445"/>
      <c r="E114" s="445"/>
      <c r="F114" s="445"/>
      <c r="G114" s="54">
        <f t="shared" si="1"/>
        <v>0</v>
      </c>
      <c r="H114" s="180"/>
    </row>
    <row r="115" spans="1:35" s="261" customFormat="1" hidden="1">
      <c r="A115" s="301"/>
      <c r="B115" s="24"/>
      <c r="C115" s="24"/>
      <c r="D115" s="24"/>
      <c r="E115" s="24"/>
      <c r="F115" s="24"/>
      <c r="G115" s="24"/>
      <c r="H115" s="180"/>
    </row>
    <row r="116" spans="1:35" s="261" customFormat="1" ht="33.75" hidden="1" customHeight="1">
      <c r="A116" s="299" t="str">
        <f>A14</f>
        <v>SL. NO.</v>
      </c>
      <c r="B116" s="304" t="str">
        <f>B14</f>
        <v>Description of Test</v>
      </c>
      <c r="C116" s="1363">
        <f>G14</f>
        <v>0</v>
      </c>
      <c r="D116" s="1363"/>
      <c r="E116" s="1363"/>
      <c r="F116" s="1363"/>
      <c r="G116" s="1363"/>
      <c r="H116" s="180"/>
      <c r="AE116" s="1363"/>
      <c r="AF116" s="1363"/>
      <c r="AH116" s="1363"/>
      <c r="AI116" s="1363"/>
    </row>
    <row r="117" spans="1:35" s="261" customFormat="1" hidden="1">
      <c r="A117" s="99" t="e">
        <f>#REF!</f>
        <v>#REF!</v>
      </c>
      <c r="B117" s="99" t="e">
        <f>#REF!</f>
        <v>#REF!</v>
      </c>
      <c r="C117" s="1362" t="e">
        <f>#REF!</f>
        <v>#REF!</v>
      </c>
      <c r="D117" s="1362"/>
      <c r="E117" s="1362"/>
      <c r="F117" s="1362"/>
      <c r="G117" s="1362"/>
      <c r="H117" s="180"/>
      <c r="AE117" s="1362"/>
      <c r="AF117" s="1362"/>
      <c r="AH117" s="1362"/>
      <c r="AI117" s="1362"/>
    </row>
    <row r="118" spans="1:35" s="261" customFormat="1" hidden="1">
      <c r="A118" s="306" t="e">
        <f>#REF!</f>
        <v>#REF!</v>
      </c>
      <c r="B118" s="307" t="e">
        <f>#REF!</f>
        <v>#REF!</v>
      </c>
      <c r="C118" s="1362"/>
      <c r="D118" s="1362"/>
      <c r="E118" s="1362"/>
      <c r="F118" s="1362"/>
      <c r="G118" s="1362"/>
      <c r="H118" s="180"/>
      <c r="AE118" s="1362"/>
      <c r="AF118" s="1362"/>
      <c r="AH118" s="1362"/>
      <c r="AI118" s="1362"/>
    </row>
    <row r="119" spans="1:35" s="261" customFormat="1" hidden="1">
      <c r="A119" s="308" t="e">
        <f>#REF!</f>
        <v>#REF!</v>
      </c>
      <c r="B119" s="309" t="e">
        <f>#REF!</f>
        <v>#REF!</v>
      </c>
      <c r="C119" s="1364" t="e">
        <f>#REF!</f>
        <v>#REF!</v>
      </c>
      <c r="D119" s="1364"/>
      <c r="E119" s="1364"/>
      <c r="F119" s="1364"/>
      <c r="G119" s="1364"/>
      <c r="H119" s="178"/>
      <c r="AE119" s="310"/>
      <c r="AF119" s="310"/>
      <c r="AH119" s="310"/>
      <c r="AI119" s="310"/>
    </row>
    <row r="120" spans="1:35" s="261" customFormat="1" hidden="1">
      <c r="A120" s="308" t="e">
        <f>#REF!</f>
        <v>#REF!</v>
      </c>
      <c r="B120" s="309" t="e">
        <f>#REF!</f>
        <v>#REF!</v>
      </c>
      <c r="C120" s="1364" t="e">
        <f>#REF!</f>
        <v>#REF!</v>
      </c>
      <c r="D120" s="1364"/>
      <c r="E120" s="1364"/>
      <c r="F120" s="1364"/>
      <c r="G120" s="1364"/>
      <c r="H120" s="178"/>
      <c r="AE120" s="311"/>
      <c r="AF120" s="311"/>
      <c r="AH120" s="310"/>
      <c r="AI120" s="311"/>
    </row>
    <row r="121" spans="1:35" s="261" customFormat="1" ht="20.100000000000001" hidden="1" customHeight="1">
      <c r="A121" s="312"/>
      <c r="B121" s="307" t="e">
        <f>#REF!</f>
        <v>#REF!</v>
      </c>
      <c r="C121" s="1364" t="e">
        <f>#REF!</f>
        <v>#REF!</v>
      </c>
      <c r="D121" s="1364"/>
      <c r="E121" s="1364"/>
      <c r="F121" s="1364"/>
      <c r="G121" s="1364"/>
      <c r="H121" s="180"/>
      <c r="AE121" s="311"/>
      <c r="AF121" s="311"/>
      <c r="AH121" s="311"/>
      <c r="AI121" s="311"/>
    </row>
    <row r="122" spans="1:35" s="261" customFormat="1" hidden="1">
      <c r="A122" s="306" t="e">
        <f>#REF!</f>
        <v>#REF!</v>
      </c>
      <c r="B122" s="307" t="e">
        <f>#REF!</f>
        <v>#REF!</v>
      </c>
      <c r="C122" s="1364"/>
      <c r="D122" s="1364"/>
      <c r="E122" s="1364"/>
      <c r="F122" s="1364"/>
      <c r="G122" s="1364"/>
      <c r="H122" s="180"/>
      <c r="AE122" s="1364"/>
      <c r="AF122" s="1364"/>
      <c r="AH122" s="1364"/>
      <c r="AI122" s="1364"/>
    </row>
    <row r="123" spans="1:35" s="261" customFormat="1" hidden="1">
      <c r="A123" s="313" t="e">
        <f>#REF!</f>
        <v>#REF!</v>
      </c>
      <c r="B123" s="307" t="e">
        <f>#REF!</f>
        <v>#REF!</v>
      </c>
      <c r="C123" s="1364"/>
      <c r="D123" s="1364"/>
      <c r="E123" s="1364"/>
      <c r="F123" s="1364"/>
      <c r="G123" s="1364"/>
      <c r="H123" s="180"/>
      <c r="AE123" s="1364"/>
      <c r="AF123" s="1364"/>
      <c r="AH123" s="1364"/>
      <c r="AI123" s="1364"/>
    </row>
    <row r="124" spans="1:35" s="261" customFormat="1" hidden="1">
      <c r="A124" s="314" t="e">
        <f>#REF!</f>
        <v>#REF!</v>
      </c>
      <c r="B124" s="307" t="e">
        <f>#REF!</f>
        <v>#REF!</v>
      </c>
      <c r="C124" s="1364"/>
      <c r="D124" s="1364"/>
      <c r="E124" s="1364"/>
      <c r="F124" s="1364"/>
      <c r="G124" s="1364"/>
      <c r="H124" s="180"/>
      <c r="AE124" s="1364"/>
      <c r="AF124" s="1364"/>
      <c r="AH124" s="1364"/>
      <c r="AI124" s="1364"/>
    </row>
    <row r="125" spans="1:35" s="261" customFormat="1" hidden="1">
      <c r="A125" s="308" t="e">
        <f>#REF!</f>
        <v>#REF!</v>
      </c>
      <c r="B125" s="309" t="e">
        <f>#REF!</f>
        <v>#REF!</v>
      </c>
      <c r="C125" s="1364" t="e">
        <f>#REF!</f>
        <v>#REF!</v>
      </c>
      <c r="D125" s="1364"/>
      <c r="E125" s="1364"/>
      <c r="F125" s="1364"/>
      <c r="G125" s="1364"/>
      <c r="H125" s="178"/>
      <c r="AE125" s="311"/>
      <c r="AF125" s="311"/>
      <c r="AH125" s="310"/>
      <c r="AI125" s="311"/>
    </row>
    <row r="126" spans="1:35" s="261" customFormat="1" hidden="1">
      <c r="A126" s="308" t="e">
        <f>#REF!</f>
        <v>#REF!</v>
      </c>
      <c r="B126" s="309" t="e">
        <f>#REF!</f>
        <v>#REF!</v>
      </c>
      <c r="C126" s="1364" t="e">
        <f>#REF!</f>
        <v>#REF!</v>
      </c>
      <c r="D126" s="1364"/>
      <c r="E126" s="1364"/>
      <c r="F126" s="1364"/>
      <c r="G126" s="1364"/>
      <c r="H126" s="178"/>
      <c r="AE126" s="311"/>
      <c r="AF126" s="311"/>
      <c r="AH126" s="310"/>
      <c r="AI126" s="311"/>
    </row>
    <row r="127" spans="1:35" s="261" customFormat="1" hidden="1">
      <c r="A127" s="308" t="e">
        <f>#REF!</f>
        <v>#REF!</v>
      </c>
      <c r="B127" s="309" t="e">
        <f>#REF!</f>
        <v>#REF!</v>
      </c>
      <c r="C127" s="1364" t="e">
        <f>#REF!</f>
        <v>#REF!</v>
      </c>
      <c r="D127" s="1364"/>
      <c r="E127" s="1364"/>
      <c r="F127" s="1364"/>
      <c r="G127" s="1364"/>
      <c r="H127" s="178"/>
      <c r="AE127" s="311"/>
      <c r="AF127" s="311"/>
      <c r="AH127" s="310"/>
      <c r="AI127" s="311"/>
    </row>
    <row r="128" spans="1:35" s="261" customFormat="1" hidden="1">
      <c r="A128" s="308" t="e">
        <f>#REF!</f>
        <v>#REF!</v>
      </c>
      <c r="B128" s="309" t="e">
        <f>#REF!</f>
        <v>#REF!</v>
      </c>
      <c r="C128" s="1364" t="e">
        <f>#REF!</f>
        <v>#REF!</v>
      </c>
      <c r="D128" s="1364"/>
      <c r="E128" s="1364"/>
      <c r="F128" s="1364"/>
      <c r="G128" s="1364"/>
      <c r="H128" s="178"/>
      <c r="AE128" s="311"/>
      <c r="AF128" s="311"/>
      <c r="AH128" s="310"/>
      <c r="AI128" s="311"/>
    </row>
    <row r="129" spans="1:35" s="261" customFormat="1" hidden="1">
      <c r="A129" s="308"/>
      <c r="B129" s="307" t="e">
        <f>#REF!</f>
        <v>#REF!</v>
      </c>
      <c r="C129" s="1364" t="e">
        <f>#REF!</f>
        <v>#REF!</v>
      </c>
      <c r="D129" s="1364"/>
      <c r="E129" s="1364"/>
      <c r="F129" s="1364"/>
      <c r="G129" s="1364"/>
      <c r="H129" s="178"/>
      <c r="AE129" s="311"/>
      <c r="AF129" s="311"/>
      <c r="AH129" s="311"/>
      <c r="AI129" s="311"/>
    </row>
    <row r="130" spans="1:35" s="261" customFormat="1" ht="20.100000000000001" hidden="1" customHeight="1">
      <c r="A130" s="314" t="e">
        <f>#REF!</f>
        <v>#REF!</v>
      </c>
      <c r="B130" s="307" t="e">
        <f>#REF!</f>
        <v>#REF!</v>
      </c>
      <c r="C130" s="1364"/>
      <c r="D130" s="1364"/>
      <c r="E130" s="1364"/>
      <c r="F130" s="1364"/>
      <c r="G130" s="1364"/>
      <c r="H130" s="178"/>
      <c r="AE130" s="311"/>
      <c r="AF130" s="311"/>
      <c r="AH130" s="311"/>
      <c r="AI130" s="311"/>
    </row>
    <row r="131" spans="1:35" s="261" customFormat="1" hidden="1">
      <c r="A131" s="308" t="e">
        <f>#REF!</f>
        <v>#REF!</v>
      </c>
      <c r="B131" s="309" t="e">
        <f>#REF!</f>
        <v>#REF!</v>
      </c>
      <c r="C131" s="1364" t="e">
        <f>#REF!</f>
        <v>#REF!</v>
      </c>
      <c r="D131" s="1364"/>
      <c r="E131" s="1364"/>
      <c r="F131" s="1364"/>
      <c r="G131" s="1364"/>
      <c r="H131" s="178"/>
      <c r="AE131" s="311"/>
      <c r="AF131" s="311"/>
      <c r="AH131" s="310"/>
      <c r="AI131" s="311"/>
    </row>
    <row r="132" spans="1:35" s="261" customFormat="1" hidden="1">
      <c r="A132" s="308" t="e">
        <f>#REF!</f>
        <v>#REF!</v>
      </c>
      <c r="B132" s="309" t="e">
        <f>#REF!</f>
        <v>#REF!</v>
      </c>
      <c r="C132" s="1364" t="e">
        <f>#REF!</f>
        <v>#REF!</v>
      </c>
      <c r="D132" s="1364"/>
      <c r="E132" s="1364"/>
      <c r="F132" s="1364"/>
      <c r="G132" s="1364"/>
      <c r="H132" s="178"/>
      <c r="AE132" s="311"/>
      <c r="AF132" s="311"/>
      <c r="AH132" s="310"/>
      <c r="AI132" s="311"/>
    </row>
    <row r="133" spans="1:35" s="261" customFormat="1" ht="20.100000000000001" hidden="1" customHeight="1">
      <c r="A133" s="308" t="e">
        <f>#REF!</f>
        <v>#REF!</v>
      </c>
      <c r="B133" s="309" t="e">
        <f>#REF!</f>
        <v>#REF!</v>
      </c>
      <c r="C133" s="1364" t="e">
        <f>#REF!</f>
        <v>#REF!</v>
      </c>
      <c r="D133" s="1364"/>
      <c r="E133" s="1364"/>
      <c r="F133" s="1364"/>
      <c r="G133" s="1364"/>
      <c r="H133" s="178"/>
      <c r="AE133" s="311"/>
      <c r="AF133" s="311"/>
      <c r="AH133" s="310"/>
      <c r="AI133" s="311"/>
    </row>
    <row r="134" spans="1:35" s="261" customFormat="1" hidden="1">
      <c r="A134" s="308" t="e">
        <f>#REF!</f>
        <v>#REF!</v>
      </c>
      <c r="B134" s="309" t="e">
        <f>#REF!</f>
        <v>#REF!</v>
      </c>
      <c r="C134" s="1364" t="e">
        <f>#REF!</f>
        <v>#REF!</v>
      </c>
      <c r="D134" s="1364"/>
      <c r="E134" s="1364"/>
      <c r="F134" s="1364"/>
      <c r="G134" s="1364"/>
      <c r="H134" s="178"/>
      <c r="AE134" s="311"/>
      <c r="AF134" s="311"/>
      <c r="AH134" s="310"/>
      <c r="AI134" s="311"/>
    </row>
    <row r="135" spans="1:35" s="262" customFormat="1" ht="20.100000000000001" hidden="1" customHeight="1">
      <c r="A135" s="315"/>
      <c r="B135" s="307" t="e">
        <f>#REF!</f>
        <v>#REF!</v>
      </c>
      <c r="C135" s="1364" t="e">
        <f>#REF!</f>
        <v>#REF!</v>
      </c>
      <c r="D135" s="1364"/>
      <c r="E135" s="1364"/>
      <c r="F135" s="1364"/>
      <c r="G135" s="1364"/>
      <c r="H135" s="178"/>
      <c r="AE135" s="311"/>
      <c r="AF135" s="311"/>
      <c r="AH135" s="311"/>
      <c r="AI135" s="311"/>
    </row>
    <row r="136" spans="1:35" s="261" customFormat="1" ht="24" hidden="1" customHeight="1">
      <c r="A136" s="314" t="e">
        <f>#REF!</f>
        <v>#REF!</v>
      </c>
      <c r="B136" s="307" t="e">
        <f>#REF!</f>
        <v>#REF!</v>
      </c>
      <c r="C136" s="1364"/>
      <c r="D136" s="1364"/>
      <c r="E136" s="1364"/>
      <c r="F136" s="1364"/>
      <c r="G136" s="1364"/>
      <c r="H136" s="178"/>
      <c r="AE136" s="311"/>
      <c r="AF136" s="311"/>
      <c r="AH136" s="311"/>
      <c r="AI136" s="311"/>
    </row>
    <row r="137" spans="1:35" s="261" customFormat="1" hidden="1">
      <c r="A137" s="308" t="e">
        <f>#REF!</f>
        <v>#REF!</v>
      </c>
      <c r="B137" s="309" t="e">
        <f>#REF!</f>
        <v>#REF!</v>
      </c>
      <c r="C137" s="1364" t="e">
        <f>#REF!</f>
        <v>#REF!</v>
      </c>
      <c r="D137" s="1364"/>
      <c r="E137" s="1364"/>
      <c r="F137" s="1364"/>
      <c r="G137" s="1364"/>
      <c r="H137" s="178"/>
      <c r="AE137" s="311"/>
      <c r="AF137" s="311"/>
      <c r="AH137" s="310"/>
      <c r="AI137" s="311"/>
    </row>
    <row r="138" spans="1:35" s="261" customFormat="1" hidden="1">
      <c r="A138" s="308" t="e">
        <f>#REF!</f>
        <v>#REF!</v>
      </c>
      <c r="B138" s="309" t="e">
        <f>#REF!</f>
        <v>#REF!</v>
      </c>
      <c r="C138" s="1364" t="e">
        <f>#REF!</f>
        <v>#REF!</v>
      </c>
      <c r="D138" s="1364"/>
      <c r="E138" s="1364"/>
      <c r="F138" s="1364"/>
      <c r="G138" s="1364"/>
      <c r="H138" s="178"/>
      <c r="AE138" s="311"/>
      <c r="AF138" s="311"/>
      <c r="AH138" s="310"/>
      <c r="AI138" s="311"/>
    </row>
    <row r="139" spans="1:35" s="261" customFormat="1" ht="33" hidden="1" customHeight="1">
      <c r="A139" s="308" t="e">
        <f>#REF!</f>
        <v>#REF!</v>
      </c>
      <c r="B139" s="309" t="e">
        <f>#REF!</f>
        <v>#REF!</v>
      </c>
      <c r="C139" s="1364" t="e">
        <f>#REF!</f>
        <v>#REF!</v>
      </c>
      <c r="D139" s="1364"/>
      <c r="E139" s="1364"/>
      <c r="F139" s="1364"/>
      <c r="G139" s="1364"/>
      <c r="H139" s="178"/>
      <c r="AE139" s="311"/>
      <c r="AF139" s="311"/>
      <c r="AH139" s="310"/>
      <c r="AI139" s="311"/>
    </row>
    <row r="140" spans="1:35" s="262" customFormat="1" ht="20.100000000000001" hidden="1" customHeight="1">
      <c r="A140" s="308"/>
      <c r="B140" s="307" t="e">
        <f>#REF!</f>
        <v>#REF!</v>
      </c>
      <c r="C140" s="1364" t="e">
        <f>#REF!</f>
        <v>#REF!</v>
      </c>
      <c r="D140" s="1364"/>
      <c r="E140" s="1364"/>
      <c r="F140" s="1364"/>
      <c r="G140" s="1364"/>
      <c r="H140" s="178"/>
      <c r="AE140" s="311"/>
      <c r="AF140" s="311"/>
      <c r="AH140" s="311"/>
      <c r="AI140" s="311"/>
    </row>
    <row r="141" spans="1:35" s="261" customFormat="1" ht="20.100000000000001" hidden="1" customHeight="1">
      <c r="A141" s="314" t="e">
        <f>#REF!</f>
        <v>#REF!</v>
      </c>
      <c r="B141" s="307" t="e">
        <f>#REF!</f>
        <v>#REF!</v>
      </c>
      <c r="C141" s="1364"/>
      <c r="D141" s="1364"/>
      <c r="E141" s="1364"/>
      <c r="F141" s="1364"/>
      <c r="G141" s="1364"/>
      <c r="H141" s="178"/>
      <c r="AE141" s="311"/>
      <c r="AF141" s="311"/>
      <c r="AH141" s="311"/>
      <c r="AI141" s="311"/>
    </row>
    <row r="142" spans="1:35" s="261" customFormat="1" hidden="1">
      <c r="A142" s="308" t="e">
        <f>#REF!</f>
        <v>#REF!</v>
      </c>
      <c r="B142" s="309" t="e">
        <f>#REF!</f>
        <v>#REF!</v>
      </c>
      <c r="C142" s="1364" t="e">
        <f>#REF!</f>
        <v>#REF!</v>
      </c>
      <c r="D142" s="1364"/>
      <c r="E142" s="1364"/>
      <c r="F142" s="1364"/>
      <c r="G142" s="1364"/>
      <c r="H142" s="178"/>
      <c r="AE142" s="311"/>
      <c r="AF142" s="311"/>
      <c r="AH142" s="310"/>
      <c r="AI142" s="311"/>
    </row>
    <row r="143" spans="1:35" s="261" customFormat="1" hidden="1">
      <c r="A143" s="308" t="e">
        <f>#REF!</f>
        <v>#REF!</v>
      </c>
      <c r="B143" s="309" t="e">
        <f>#REF!</f>
        <v>#REF!</v>
      </c>
      <c r="C143" s="1364" t="e">
        <f>#REF!</f>
        <v>#REF!</v>
      </c>
      <c r="D143" s="1364"/>
      <c r="E143" s="1364"/>
      <c r="F143" s="1364"/>
      <c r="G143" s="1364"/>
      <c r="H143" s="178"/>
      <c r="AE143" s="311"/>
      <c r="AF143" s="311"/>
      <c r="AH143" s="310"/>
      <c r="AI143" s="311"/>
    </row>
    <row r="144" spans="1:35" s="261" customFormat="1" hidden="1">
      <c r="A144" s="308" t="e">
        <f>#REF!</f>
        <v>#REF!</v>
      </c>
      <c r="B144" s="309" t="e">
        <f>#REF!</f>
        <v>#REF!</v>
      </c>
      <c r="C144" s="1364" t="e">
        <f>#REF!</f>
        <v>#REF!</v>
      </c>
      <c r="D144" s="1364"/>
      <c r="E144" s="1364"/>
      <c r="F144" s="1364"/>
      <c r="G144" s="1364"/>
      <c r="H144" s="178"/>
      <c r="AE144" s="311"/>
      <c r="AF144" s="311"/>
      <c r="AH144" s="310"/>
      <c r="AI144" s="311"/>
    </row>
    <row r="145" spans="1:35" s="261" customFormat="1" hidden="1">
      <c r="A145" s="308"/>
      <c r="B145" s="307" t="e">
        <f>#REF!</f>
        <v>#REF!</v>
      </c>
      <c r="C145" s="1364" t="e">
        <f>#REF!</f>
        <v>#REF!</v>
      </c>
      <c r="D145" s="1364"/>
      <c r="E145" s="1364"/>
      <c r="F145" s="1364"/>
      <c r="G145" s="1364"/>
      <c r="H145" s="178"/>
      <c r="AE145" s="311"/>
      <c r="AF145" s="311"/>
      <c r="AH145" s="311"/>
      <c r="AI145" s="311"/>
    </row>
    <row r="146" spans="1:35" s="261" customFormat="1" ht="20.100000000000001" hidden="1" customHeight="1">
      <c r="A146" s="314" t="e">
        <f>#REF!</f>
        <v>#REF!</v>
      </c>
      <c r="B146" s="307" t="e">
        <f>#REF!</f>
        <v>#REF!</v>
      </c>
      <c r="C146" s="1364"/>
      <c r="D146" s="1364"/>
      <c r="E146" s="1364"/>
      <c r="F146" s="1364"/>
      <c r="G146" s="1364"/>
      <c r="H146" s="178"/>
      <c r="AE146" s="311"/>
      <c r="AF146" s="311"/>
      <c r="AH146" s="311"/>
      <c r="AI146" s="311"/>
    </row>
    <row r="147" spans="1:35" s="261" customFormat="1" hidden="1">
      <c r="A147" s="308" t="e">
        <f>#REF!</f>
        <v>#REF!</v>
      </c>
      <c r="B147" s="309" t="e">
        <f>#REF!</f>
        <v>#REF!</v>
      </c>
      <c r="C147" s="1364" t="e">
        <f>#REF!</f>
        <v>#REF!</v>
      </c>
      <c r="D147" s="1364"/>
      <c r="E147" s="1364"/>
      <c r="F147" s="1364"/>
      <c r="G147" s="1364"/>
      <c r="H147" s="178"/>
      <c r="AE147" s="311"/>
      <c r="AF147" s="311"/>
      <c r="AH147" s="310"/>
      <c r="AI147" s="311"/>
    </row>
    <row r="148" spans="1:35" s="261" customFormat="1" hidden="1">
      <c r="A148" s="308" t="e">
        <f>#REF!</f>
        <v>#REF!</v>
      </c>
      <c r="B148" s="309" t="e">
        <f>#REF!</f>
        <v>#REF!</v>
      </c>
      <c r="C148" s="1364" t="e">
        <f>#REF!</f>
        <v>#REF!</v>
      </c>
      <c r="D148" s="1364"/>
      <c r="E148" s="1364"/>
      <c r="F148" s="1364"/>
      <c r="G148" s="1364"/>
      <c r="H148" s="178"/>
      <c r="AE148" s="311"/>
      <c r="AF148" s="311"/>
      <c r="AH148" s="310"/>
      <c r="AI148" s="311"/>
    </row>
    <row r="149" spans="1:35" s="261" customFormat="1" hidden="1">
      <c r="A149" s="308" t="e">
        <f>#REF!</f>
        <v>#REF!</v>
      </c>
      <c r="B149" s="309" t="e">
        <f>#REF!</f>
        <v>#REF!</v>
      </c>
      <c r="C149" s="1364" t="e">
        <f>#REF!</f>
        <v>#REF!</v>
      </c>
      <c r="D149" s="1364"/>
      <c r="E149" s="1364"/>
      <c r="F149" s="1364"/>
      <c r="G149" s="1364"/>
      <c r="H149" s="178"/>
      <c r="AE149" s="311"/>
      <c r="AF149" s="311"/>
      <c r="AH149" s="310"/>
      <c r="AI149" s="311"/>
    </row>
    <row r="150" spans="1:35" s="261" customFormat="1" hidden="1">
      <c r="A150" s="308" t="e">
        <f>#REF!</f>
        <v>#REF!</v>
      </c>
      <c r="B150" s="309" t="e">
        <f>#REF!</f>
        <v>#REF!</v>
      </c>
      <c r="C150" s="1364" t="e">
        <f>#REF!</f>
        <v>#REF!</v>
      </c>
      <c r="D150" s="1364"/>
      <c r="E150" s="1364"/>
      <c r="F150" s="1364"/>
      <c r="G150" s="1364"/>
      <c r="H150" s="178"/>
      <c r="AE150" s="311"/>
      <c r="AF150" s="311"/>
      <c r="AH150" s="310"/>
      <c r="AI150" s="311"/>
    </row>
    <row r="151" spans="1:35" s="262" customFormat="1" ht="20.100000000000001" hidden="1" customHeight="1">
      <c r="A151" s="308"/>
      <c r="B151" s="307" t="e">
        <f>#REF!</f>
        <v>#REF!</v>
      </c>
      <c r="C151" s="1364" t="e">
        <f>#REF!</f>
        <v>#REF!</v>
      </c>
      <c r="D151" s="1364"/>
      <c r="E151" s="1364"/>
      <c r="F151" s="1364"/>
      <c r="G151" s="1364"/>
      <c r="H151" s="178"/>
      <c r="AE151" s="311"/>
      <c r="AF151" s="311"/>
      <c r="AH151" s="311"/>
      <c r="AI151" s="311"/>
    </row>
    <row r="152" spans="1:35" s="261" customFormat="1" ht="20.100000000000001" hidden="1" customHeight="1">
      <c r="A152" s="316"/>
      <c r="B152" s="307" t="e">
        <f>#REF!</f>
        <v>#REF!</v>
      </c>
      <c r="C152" s="1364" t="e">
        <f>#REF!</f>
        <v>#REF!</v>
      </c>
      <c r="D152" s="1364"/>
      <c r="E152" s="1364"/>
      <c r="F152" s="1364"/>
      <c r="G152" s="1364"/>
      <c r="H152" s="178"/>
      <c r="AE152" s="311"/>
      <c r="AF152" s="311"/>
      <c r="AH152" s="311"/>
      <c r="AI152" s="311"/>
    </row>
    <row r="153" spans="1:35" s="261" customFormat="1" hidden="1">
      <c r="A153" s="316"/>
      <c r="B153" s="307"/>
      <c r="C153" s="1364"/>
      <c r="D153" s="1364"/>
      <c r="E153" s="1364"/>
      <c r="F153" s="1364"/>
      <c r="G153" s="1364"/>
      <c r="H153" s="178"/>
      <c r="AE153" s="311"/>
      <c r="AF153" s="311"/>
      <c r="AH153" s="311"/>
      <c r="AI153" s="311"/>
    </row>
    <row r="154" spans="1:35" s="261" customFormat="1" ht="20.100000000000001" hidden="1" customHeight="1">
      <c r="A154" s="313" t="e">
        <f>#REF!</f>
        <v>#REF!</v>
      </c>
      <c r="B154" s="307" t="e">
        <f>#REF!</f>
        <v>#REF!</v>
      </c>
      <c r="C154" s="1364"/>
      <c r="D154" s="1364"/>
      <c r="E154" s="1364"/>
      <c r="F154" s="1364"/>
      <c r="G154" s="1364"/>
      <c r="H154" s="178"/>
      <c r="AE154" s="311"/>
      <c r="AF154" s="311"/>
      <c r="AH154" s="311"/>
      <c r="AI154" s="311"/>
    </row>
    <row r="155" spans="1:35" s="261" customFormat="1" ht="30" hidden="1" customHeight="1">
      <c r="A155" s="314" t="e">
        <f>#REF!</f>
        <v>#REF!</v>
      </c>
      <c r="B155" s="307" t="e">
        <f>#REF!</f>
        <v>#REF!</v>
      </c>
      <c r="C155" s="1364"/>
      <c r="D155" s="1364"/>
      <c r="E155" s="1364"/>
      <c r="F155" s="1364"/>
      <c r="G155" s="1364"/>
      <c r="H155" s="178"/>
      <c r="AE155" s="311"/>
      <c r="AF155" s="311"/>
      <c r="AH155" s="311"/>
      <c r="AI155" s="311"/>
    </row>
    <row r="156" spans="1:35" s="261" customFormat="1" hidden="1">
      <c r="A156" s="308" t="e">
        <f>#REF!</f>
        <v>#REF!</v>
      </c>
      <c r="B156" s="309" t="e">
        <f>#REF!</f>
        <v>#REF!</v>
      </c>
      <c r="C156" s="1364" t="e">
        <f>#REF!</f>
        <v>#REF!</v>
      </c>
      <c r="D156" s="1364"/>
      <c r="E156" s="1364"/>
      <c r="F156" s="1364"/>
      <c r="G156" s="1364"/>
      <c r="H156" s="178"/>
      <c r="AE156" s="311"/>
      <c r="AF156" s="311"/>
      <c r="AH156" s="310"/>
      <c r="AI156" s="311"/>
    </row>
    <row r="157" spans="1:35" s="261" customFormat="1" hidden="1">
      <c r="A157" s="308" t="e">
        <f>#REF!</f>
        <v>#REF!</v>
      </c>
      <c r="B157" s="309" t="e">
        <f>#REF!</f>
        <v>#REF!</v>
      </c>
      <c r="C157" s="1364" t="e">
        <f>#REF!</f>
        <v>#REF!</v>
      </c>
      <c r="D157" s="1364"/>
      <c r="E157" s="1364"/>
      <c r="F157" s="1364"/>
      <c r="G157" s="1364"/>
      <c r="H157" s="178"/>
      <c r="AE157" s="311"/>
      <c r="AF157" s="311"/>
      <c r="AH157" s="310"/>
      <c r="AI157" s="311"/>
    </row>
    <row r="158" spans="1:35" s="261" customFormat="1" hidden="1">
      <c r="A158" s="308" t="e">
        <f>#REF!</f>
        <v>#REF!</v>
      </c>
      <c r="B158" s="309" t="e">
        <f>#REF!</f>
        <v>#REF!</v>
      </c>
      <c r="C158" s="1364" t="e">
        <f>#REF!</f>
        <v>#REF!</v>
      </c>
      <c r="D158" s="1364"/>
      <c r="E158" s="1364"/>
      <c r="F158" s="1364"/>
      <c r="G158" s="1364"/>
      <c r="H158" s="178"/>
      <c r="AE158" s="311"/>
      <c r="AF158" s="311"/>
      <c r="AH158" s="310"/>
      <c r="AI158" s="311"/>
    </row>
    <row r="159" spans="1:35" s="261" customFormat="1" ht="20.100000000000001" hidden="1" customHeight="1">
      <c r="A159" s="317"/>
      <c r="B159" s="307" t="e">
        <f>#REF!</f>
        <v>#REF!</v>
      </c>
      <c r="C159" s="1364" t="e">
        <f>#REF!</f>
        <v>#REF!</v>
      </c>
      <c r="D159" s="1364"/>
      <c r="E159" s="1364"/>
      <c r="F159" s="1364"/>
      <c r="G159" s="1364"/>
      <c r="H159" s="178"/>
      <c r="AE159" s="311"/>
      <c r="AF159" s="311"/>
      <c r="AH159" s="311"/>
      <c r="AI159" s="311"/>
    </row>
    <row r="160" spans="1:35" s="261" customFormat="1" ht="20.100000000000001" hidden="1" customHeight="1">
      <c r="A160" s="316"/>
      <c r="B160" s="307" t="e">
        <f>#REF!</f>
        <v>#REF!</v>
      </c>
      <c r="C160" s="1364" t="e">
        <f>#REF!</f>
        <v>#REF!</v>
      </c>
      <c r="D160" s="1364"/>
      <c r="E160" s="1364"/>
      <c r="F160" s="1364"/>
      <c r="G160" s="1364"/>
      <c r="H160" s="178"/>
      <c r="AE160" s="311"/>
      <c r="AF160" s="311"/>
      <c r="AH160" s="311"/>
      <c r="AI160" s="311"/>
    </row>
    <row r="161" spans="1:35" s="261" customFormat="1" ht="20.100000000000001" hidden="1" customHeight="1">
      <c r="A161" s="306" t="e">
        <f>#REF!</f>
        <v>#REF!</v>
      </c>
      <c r="B161" s="307" t="e">
        <f>#REF!</f>
        <v>#REF!</v>
      </c>
      <c r="C161" s="1364"/>
      <c r="D161" s="1364"/>
      <c r="E161" s="1364"/>
      <c r="F161" s="1364"/>
      <c r="G161" s="1364"/>
      <c r="H161" s="178"/>
      <c r="AE161" s="311"/>
      <c r="AF161" s="311"/>
      <c r="AH161" s="311"/>
      <c r="AI161" s="311"/>
    </row>
    <row r="162" spans="1:35" s="261" customFormat="1" ht="30" hidden="1" customHeight="1">
      <c r="A162" s="313" t="e">
        <f>#REF!</f>
        <v>#REF!</v>
      </c>
      <c r="B162" s="307" t="e">
        <f>#REF!</f>
        <v>#REF!</v>
      </c>
      <c r="C162" s="1364"/>
      <c r="D162" s="1364"/>
      <c r="E162" s="1364"/>
      <c r="F162" s="1364"/>
      <c r="G162" s="1364"/>
      <c r="H162" s="178"/>
      <c r="AE162" s="311"/>
      <c r="AF162" s="311"/>
      <c r="AH162" s="311"/>
      <c r="AI162" s="311"/>
    </row>
    <row r="163" spans="1:35" s="261" customFormat="1" ht="20.100000000000001" hidden="1" customHeight="1">
      <c r="A163" s="308" t="e">
        <f>#REF!</f>
        <v>#REF!</v>
      </c>
      <c r="B163" s="309" t="e">
        <f>#REF!</f>
        <v>#REF!</v>
      </c>
      <c r="C163" s="1364" t="e">
        <f>#REF!</f>
        <v>#REF!</v>
      </c>
      <c r="D163" s="1364"/>
      <c r="E163" s="1364"/>
      <c r="F163" s="1364"/>
      <c r="G163" s="1364"/>
      <c r="H163" s="178"/>
      <c r="AE163" s="311"/>
      <c r="AF163" s="311"/>
      <c r="AH163" s="310"/>
      <c r="AI163" s="311"/>
    </row>
    <row r="164" spans="1:35" s="261" customFormat="1" ht="20.100000000000001" hidden="1" customHeight="1">
      <c r="A164" s="308" t="e">
        <f>#REF!</f>
        <v>#REF!</v>
      </c>
      <c r="B164" s="309" t="e">
        <f>#REF!</f>
        <v>#REF!</v>
      </c>
      <c r="C164" s="1364" t="e">
        <f>#REF!</f>
        <v>#REF!</v>
      </c>
      <c r="D164" s="1364"/>
      <c r="E164" s="1364"/>
      <c r="F164" s="1364"/>
      <c r="G164" s="1364"/>
      <c r="H164" s="178"/>
      <c r="AE164" s="311"/>
      <c r="AF164" s="311"/>
      <c r="AH164" s="310"/>
      <c r="AI164" s="311"/>
    </row>
    <row r="165" spans="1:35" s="261" customFormat="1" ht="20.100000000000001" hidden="1" customHeight="1">
      <c r="A165" s="308" t="e">
        <f>#REF!</f>
        <v>#REF!</v>
      </c>
      <c r="B165" s="309" t="e">
        <f>#REF!</f>
        <v>#REF!</v>
      </c>
      <c r="C165" s="1364" t="e">
        <f>#REF!</f>
        <v>#REF!</v>
      </c>
      <c r="D165" s="1364"/>
      <c r="E165" s="1364"/>
      <c r="F165" s="1364"/>
      <c r="G165" s="1364"/>
      <c r="H165" s="178"/>
      <c r="AE165" s="311"/>
      <c r="AF165" s="311"/>
      <c r="AH165" s="310"/>
      <c r="AI165" s="311"/>
    </row>
    <row r="166" spans="1:35" s="261" customFormat="1" ht="20.100000000000001" hidden="1" customHeight="1">
      <c r="A166" s="308" t="e">
        <f>#REF!</f>
        <v>#REF!</v>
      </c>
      <c r="B166" s="309" t="e">
        <f>#REF!</f>
        <v>#REF!</v>
      </c>
      <c r="C166" s="1364" t="e">
        <f>#REF!</f>
        <v>#REF!</v>
      </c>
      <c r="D166" s="1364"/>
      <c r="E166" s="1364"/>
      <c r="F166" s="1364"/>
      <c r="G166" s="1364"/>
      <c r="H166" s="178"/>
      <c r="AE166" s="311"/>
      <c r="AF166" s="311"/>
      <c r="AH166" s="310"/>
      <c r="AI166" s="311"/>
    </row>
    <row r="167" spans="1:35" s="261" customFormat="1" ht="20.100000000000001" hidden="1" customHeight="1">
      <c r="A167" s="308" t="e">
        <f>#REF!</f>
        <v>#REF!</v>
      </c>
      <c r="B167" s="309" t="e">
        <f>#REF!</f>
        <v>#REF!</v>
      </c>
      <c r="C167" s="1364" t="e">
        <f>#REF!</f>
        <v>#REF!</v>
      </c>
      <c r="D167" s="1364"/>
      <c r="E167" s="1364"/>
      <c r="F167" s="1364"/>
      <c r="G167" s="1364"/>
      <c r="H167" s="178"/>
      <c r="AE167" s="311"/>
      <c r="AF167" s="311"/>
      <c r="AH167" s="310"/>
      <c r="AI167" s="311"/>
    </row>
    <row r="168" spans="1:35" s="261" customFormat="1" ht="20.100000000000001" hidden="1" customHeight="1">
      <c r="A168" s="312"/>
      <c r="B168" s="307" t="e">
        <f>#REF!</f>
        <v>#REF!</v>
      </c>
      <c r="C168" s="1364" t="e">
        <f>#REF!</f>
        <v>#REF!</v>
      </c>
      <c r="D168" s="1364"/>
      <c r="E168" s="1364"/>
      <c r="F168" s="1364"/>
      <c r="G168" s="1364"/>
      <c r="H168" s="178"/>
      <c r="AE168" s="311"/>
      <c r="AF168" s="311"/>
      <c r="AH168" s="311"/>
      <c r="AI168" s="311"/>
    </row>
    <row r="169" spans="1:35" s="261" customFormat="1" ht="20.100000000000001" hidden="1" customHeight="1">
      <c r="A169" s="313" t="e">
        <f>#REF!</f>
        <v>#REF!</v>
      </c>
      <c r="B169" s="307" t="e">
        <f>#REF!</f>
        <v>#REF!</v>
      </c>
      <c r="C169" s="1364"/>
      <c r="D169" s="1364"/>
      <c r="E169" s="1364"/>
      <c r="F169" s="1364"/>
      <c r="G169" s="1364"/>
      <c r="H169" s="178"/>
      <c r="AE169" s="311"/>
      <c r="AF169" s="311"/>
      <c r="AH169" s="311"/>
      <c r="AI169" s="311"/>
    </row>
    <row r="170" spans="1:35" s="261" customFormat="1" ht="20.100000000000001" hidden="1" customHeight="1">
      <c r="A170" s="308" t="e">
        <f>#REF!</f>
        <v>#REF!</v>
      </c>
      <c r="B170" s="318" t="e">
        <f>#REF!</f>
        <v>#REF!</v>
      </c>
      <c r="C170" s="1364" t="e">
        <f>#REF!</f>
        <v>#REF!</v>
      </c>
      <c r="D170" s="1364"/>
      <c r="E170" s="1364"/>
      <c r="F170" s="1364"/>
      <c r="G170" s="1364"/>
      <c r="H170" s="178"/>
      <c r="AE170" s="311"/>
      <c r="AF170" s="311"/>
      <c r="AH170" s="310"/>
      <c r="AI170" s="311"/>
    </row>
    <row r="171" spans="1:35" s="261" customFormat="1" ht="20.100000000000001" hidden="1" customHeight="1">
      <c r="A171" s="308" t="e">
        <f>#REF!</f>
        <v>#REF!</v>
      </c>
      <c r="B171" s="318" t="e">
        <f>#REF!</f>
        <v>#REF!</v>
      </c>
      <c r="C171" s="1364" t="e">
        <f>#REF!</f>
        <v>#REF!</v>
      </c>
      <c r="D171" s="1364"/>
      <c r="E171" s="1364"/>
      <c r="F171" s="1364"/>
      <c r="G171" s="1364"/>
      <c r="H171" s="178"/>
      <c r="AE171" s="311"/>
      <c r="AF171" s="311"/>
      <c r="AH171" s="310"/>
      <c r="AI171" s="311"/>
    </row>
    <row r="172" spans="1:35" s="261" customFormat="1" ht="20.100000000000001" hidden="1" customHeight="1">
      <c r="A172" s="308" t="e">
        <f>#REF!</f>
        <v>#REF!</v>
      </c>
      <c r="B172" s="318" t="e">
        <f>#REF!</f>
        <v>#REF!</v>
      </c>
      <c r="C172" s="1364" t="e">
        <f>#REF!</f>
        <v>#REF!</v>
      </c>
      <c r="D172" s="1364"/>
      <c r="E172" s="1364"/>
      <c r="F172" s="1364"/>
      <c r="G172" s="1364"/>
      <c r="H172" s="178"/>
      <c r="AE172" s="311"/>
      <c r="AF172" s="311"/>
      <c r="AH172" s="310"/>
      <c r="AI172" s="311"/>
    </row>
    <row r="173" spans="1:35" s="261" customFormat="1" ht="20.100000000000001" hidden="1" customHeight="1">
      <c r="A173" s="308" t="e">
        <f>#REF!</f>
        <v>#REF!</v>
      </c>
      <c r="B173" s="318" t="e">
        <f>#REF!</f>
        <v>#REF!</v>
      </c>
      <c r="C173" s="1364" t="e">
        <f>#REF!</f>
        <v>#REF!</v>
      </c>
      <c r="D173" s="1364"/>
      <c r="E173" s="1364"/>
      <c r="F173" s="1364"/>
      <c r="G173" s="1364"/>
      <c r="H173" s="178"/>
      <c r="AE173" s="311"/>
      <c r="AF173" s="311"/>
      <c r="AH173" s="310"/>
      <c r="AI173" s="311"/>
    </row>
    <row r="174" spans="1:35" s="261" customFormat="1" ht="20.100000000000001" hidden="1" customHeight="1">
      <c r="A174" s="308" t="e">
        <f>#REF!</f>
        <v>#REF!</v>
      </c>
      <c r="B174" s="318" t="e">
        <f>#REF!</f>
        <v>#REF!</v>
      </c>
      <c r="C174" s="1364" t="e">
        <f>#REF!</f>
        <v>#REF!</v>
      </c>
      <c r="D174" s="1364"/>
      <c r="E174" s="1364"/>
      <c r="F174" s="1364"/>
      <c r="G174" s="1364"/>
      <c r="H174" s="178"/>
      <c r="AE174" s="311"/>
      <c r="AF174" s="311"/>
      <c r="AH174" s="310"/>
      <c r="AI174" s="311"/>
    </row>
    <row r="175" spans="1:35" s="261" customFormat="1" ht="20.100000000000001" hidden="1" customHeight="1">
      <c r="A175" s="308" t="e">
        <f>#REF!</f>
        <v>#REF!</v>
      </c>
      <c r="B175" s="318" t="e">
        <f>#REF!</f>
        <v>#REF!</v>
      </c>
      <c r="C175" s="1364" t="e">
        <f>#REF!</f>
        <v>#REF!</v>
      </c>
      <c r="D175" s="1364"/>
      <c r="E175" s="1364"/>
      <c r="F175" s="1364"/>
      <c r="G175" s="1364"/>
      <c r="H175" s="178"/>
      <c r="AE175" s="311"/>
      <c r="AF175" s="311"/>
      <c r="AH175" s="310"/>
      <c r="AI175" s="311"/>
    </row>
    <row r="176" spans="1:35" s="261" customFormat="1" ht="20.100000000000001" hidden="1" customHeight="1">
      <c r="A176" s="319"/>
      <c r="B176" s="307" t="e">
        <f>#REF!</f>
        <v>#REF!</v>
      </c>
      <c r="C176" s="1364" t="e">
        <f>#REF!</f>
        <v>#REF!</v>
      </c>
      <c r="D176" s="1364"/>
      <c r="E176" s="1364"/>
      <c r="F176" s="1364"/>
      <c r="G176" s="1364"/>
      <c r="H176" s="178"/>
      <c r="AE176" s="311"/>
      <c r="AF176" s="311"/>
      <c r="AH176" s="311"/>
      <c r="AI176" s="311"/>
    </row>
    <row r="177" spans="1:35" s="261" customFormat="1" ht="35.25" hidden="1" customHeight="1">
      <c r="A177" s="313" t="e">
        <f>#REF!</f>
        <v>#REF!</v>
      </c>
      <c r="B177" s="307" t="e">
        <f>#REF!</f>
        <v>#REF!</v>
      </c>
      <c r="C177" s="1364"/>
      <c r="D177" s="1364"/>
      <c r="E177" s="1364"/>
      <c r="F177" s="1364"/>
      <c r="G177" s="1364"/>
      <c r="H177" s="178"/>
      <c r="AE177" s="311"/>
      <c r="AF177" s="311"/>
      <c r="AH177" s="311"/>
      <c r="AI177" s="311"/>
    </row>
    <row r="178" spans="1:35" s="261" customFormat="1" ht="19.5" hidden="1" customHeight="1">
      <c r="A178" s="308" t="e">
        <f>#REF!</f>
        <v>#REF!</v>
      </c>
      <c r="B178" s="318" t="e">
        <f>#REF!</f>
        <v>#REF!</v>
      </c>
      <c r="C178" s="1364" t="e">
        <f>#REF!</f>
        <v>#REF!</v>
      </c>
      <c r="D178" s="1364"/>
      <c r="E178" s="1364"/>
      <c r="F178" s="1364"/>
      <c r="G178" s="1364"/>
      <c r="H178" s="178"/>
      <c r="AE178" s="311"/>
      <c r="AF178" s="311"/>
      <c r="AH178" s="310"/>
      <c r="AI178" s="311"/>
    </row>
    <row r="179" spans="1:35" s="261" customFormat="1" ht="19.5" hidden="1" customHeight="1">
      <c r="A179" s="308" t="e">
        <f>#REF!</f>
        <v>#REF!</v>
      </c>
      <c r="B179" s="318" t="e">
        <f>#REF!</f>
        <v>#REF!</v>
      </c>
      <c r="C179" s="1364" t="e">
        <f>#REF!</f>
        <v>#REF!</v>
      </c>
      <c r="D179" s="1364"/>
      <c r="E179" s="1364"/>
      <c r="F179" s="1364"/>
      <c r="G179" s="1364"/>
      <c r="H179" s="178"/>
      <c r="AE179" s="311"/>
      <c r="AF179" s="311"/>
      <c r="AH179" s="310"/>
      <c r="AI179" s="311"/>
    </row>
    <row r="180" spans="1:35" s="261" customFormat="1" ht="19.5" hidden="1" customHeight="1">
      <c r="A180" s="308" t="e">
        <f>#REF!</f>
        <v>#REF!</v>
      </c>
      <c r="B180" s="318" t="e">
        <f>#REF!</f>
        <v>#REF!</v>
      </c>
      <c r="C180" s="1364" t="e">
        <f>#REF!</f>
        <v>#REF!</v>
      </c>
      <c r="D180" s="1364"/>
      <c r="E180" s="1364"/>
      <c r="F180" s="1364"/>
      <c r="G180" s="1364"/>
      <c r="H180" s="178"/>
      <c r="AE180" s="311"/>
      <c r="AF180" s="311"/>
      <c r="AH180" s="310"/>
      <c r="AI180" s="311"/>
    </row>
    <row r="181" spans="1:35" s="261" customFormat="1" ht="19.5" hidden="1" customHeight="1">
      <c r="A181" s="308" t="e">
        <f>#REF!</f>
        <v>#REF!</v>
      </c>
      <c r="B181" s="318" t="e">
        <f>#REF!</f>
        <v>#REF!</v>
      </c>
      <c r="C181" s="1364" t="e">
        <f>#REF!</f>
        <v>#REF!</v>
      </c>
      <c r="D181" s="1364"/>
      <c r="E181" s="1364"/>
      <c r="F181" s="1364"/>
      <c r="G181" s="1364"/>
      <c r="H181" s="178"/>
      <c r="AE181" s="311"/>
      <c r="AF181" s="311"/>
      <c r="AH181" s="310"/>
      <c r="AI181" s="311"/>
    </row>
    <row r="182" spans="1:35" s="261" customFormat="1" ht="33" hidden="1" customHeight="1">
      <c r="A182" s="308" t="e">
        <f>#REF!</f>
        <v>#REF!</v>
      </c>
      <c r="B182" s="318" t="e">
        <f>#REF!</f>
        <v>#REF!</v>
      </c>
      <c r="C182" s="1364" t="e">
        <f>#REF!</f>
        <v>#REF!</v>
      </c>
      <c r="D182" s="1364"/>
      <c r="E182" s="1364"/>
      <c r="F182" s="1364"/>
      <c r="G182" s="1364"/>
      <c r="H182" s="178"/>
      <c r="AE182" s="311"/>
      <c r="AF182" s="311"/>
      <c r="AH182" s="310"/>
      <c r="AI182" s="311"/>
    </row>
    <row r="183" spans="1:35" s="261" customFormat="1" ht="19.5" hidden="1" customHeight="1">
      <c r="A183" s="308" t="e">
        <f>#REF!</f>
        <v>#REF!</v>
      </c>
      <c r="B183" s="318" t="e">
        <f>#REF!</f>
        <v>#REF!</v>
      </c>
      <c r="C183" s="1364" t="e">
        <f>#REF!</f>
        <v>#REF!</v>
      </c>
      <c r="D183" s="1364"/>
      <c r="E183" s="1364"/>
      <c r="F183" s="1364"/>
      <c r="G183" s="1364"/>
      <c r="H183" s="178"/>
      <c r="AE183" s="311"/>
      <c r="AF183" s="311"/>
      <c r="AH183" s="310"/>
      <c r="AI183" s="311"/>
    </row>
    <row r="184" spans="1:35" s="261" customFormat="1" ht="19.5" hidden="1" customHeight="1">
      <c r="A184" s="308" t="e">
        <f>#REF!</f>
        <v>#REF!</v>
      </c>
      <c r="B184" s="318" t="e">
        <f>#REF!</f>
        <v>#REF!</v>
      </c>
      <c r="C184" s="1364" t="e">
        <f>#REF!</f>
        <v>#REF!</v>
      </c>
      <c r="D184" s="1364"/>
      <c r="E184" s="1364"/>
      <c r="F184" s="1364"/>
      <c r="G184" s="1364"/>
      <c r="H184" s="178"/>
      <c r="AE184" s="311"/>
      <c r="AF184" s="311"/>
      <c r="AH184" s="310"/>
      <c r="AI184" s="311"/>
    </row>
    <row r="185" spans="1:35" s="261" customFormat="1" ht="19.5" hidden="1" customHeight="1">
      <c r="A185" s="308" t="e">
        <f>#REF!</f>
        <v>#REF!</v>
      </c>
      <c r="B185" s="318" t="e">
        <f>#REF!</f>
        <v>#REF!</v>
      </c>
      <c r="C185" s="1364" t="e">
        <f>#REF!</f>
        <v>#REF!</v>
      </c>
      <c r="D185" s="1364"/>
      <c r="E185" s="1364"/>
      <c r="F185" s="1364"/>
      <c r="G185" s="1364"/>
      <c r="H185" s="178"/>
      <c r="AE185" s="311"/>
      <c r="AF185" s="311"/>
      <c r="AH185" s="310"/>
      <c r="AI185" s="311"/>
    </row>
    <row r="186" spans="1:35" s="261" customFormat="1" ht="19.5" hidden="1" customHeight="1">
      <c r="A186" s="308" t="e">
        <f>#REF!</f>
        <v>#REF!</v>
      </c>
      <c r="B186" s="318" t="e">
        <f>#REF!</f>
        <v>#REF!</v>
      </c>
      <c r="C186" s="1364" t="e">
        <f>#REF!</f>
        <v>#REF!</v>
      </c>
      <c r="D186" s="1364"/>
      <c r="E186" s="1364"/>
      <c r="F186" s="1364"/>
      <c r="G186" s="1364"/>
      <c r="H186" s="178"/>
      <c r="AE186" s="311"/>
      <c r="AF186" s="311"/>
      <c r="AH186" s="310"/>
      <c r="AI186" s="311"/>
    </row>
    <row r="187" spans="1:35" s="261" customFormat="1" ht="19.5" hidden="1" customHeight="1">
      <c r="A187" s="319"/>
      <c r="B187" s="307" t="e">
        <f>#REF!</f>
        <v>#REF!</v>
      </c>
      <c r="C187" s="1364" t="e">
        <f>#REF!</f>
        <v>#REF!</v>
      </c>
      <c r="D187" s="1364"/>
      <c r="E187" s="1364"/>
      <c r="F187" s="1364"/>
      <c r="G187" s="1364"/>
      <c r="H187" s="178"/>
      <c r="AE187" s="311"/>
      <c r="AF187" s="311"/>
      <c r="AH187" s="311"/>
      <c r="AI187" s="311"/>
    </row>
    <row r="188" spans="1:35" s="261" customFormat="1" ht="19.5" hidden="1" customHeight="1">
      <c r="A188" s="313" t="e">
        <f>#REF!</f>
        <v>#REF!</v>
      </c>
      <c r="B188" s="307" t="e">
        <f>#REF!</f>
        <v>#REF!</v>
      </c>
      <c r="C188" s="1364"/>
      <c r="D188" s="1364"/>
      <c r="E188" s="1364"/>
      <c r="F188" s="1364"/>
      <c r="G188" s="1364"/>
      <c r="H188" s="178"/>
      <c r="AE188" s="311"/>
      <c r="AF188" s="311"/>
      <c r="AH188" s="311"/>
      <c r="AI188" s="311"/>
    </row>
    <row r="189" spans="1:35" s="261" customFormat="1" ht="19.5" hidden="1" customHeight="1">
      <c r="A189" s="308" t="e">
        <f>#REF!</f>
        <v>#REF!</v>
      </c>
      <c r="B189" s="309" t="e">
        <f>#REF!</f>
        <v>#REF!</v>
      </c>
      <c r="C189" s="1364" t="e">
        <f>#REF!</f>
        <v>#REF!</v>
      </c>
      <c r="D189" s="1364"/>
      <c r="E189" s="1364"/>
      <c r="F189" s="1364"/>
      <c r="G189" s="1364"/>
      <c r="H189" s="178"/>
      <c r="AE189" s="311"/>
      <c r="AF189" s="311"/>
      <c r="AH189" s="310"/>
      <c r="AI189" s="311"/>
    </row>
    <row r="190" spans="1:35" s="261" customFormat="1" ht="19.5" hidden="1" customHeight="1">
      <c r="A190" s="308" t="e">
        <f>#REF!</f>
        <v>#REF!</v>
      </c>
      <c r="B190" s="309" t="e">
        <f>#REF!</f>
        <v>#REF!</v>
      </c>
      <c r="C190" s="1364" t="e">
        <f>#REF!</f>
        <v>#REF!</v>
      </c>
      <c r="D190" s="1364"/>
      <c r="E190" s="1364"/>
      <c r="F190" s="1364"/>
      <c r="G190" s="1364"/>
      <c r="H190" s="178"/>
      <c r="AE190" s="311"/>
      <c r="AF190" s="311"/>
      <c r="AH190" s="310"/>
      <c r="AI190" s="311"/>
    </row>
    <row r="191" spans="1:35" s="261" customFormat="1" ht="19.5" hidden="1" customHeight="1">
      <c r="A191" s="308" t="e">
        <f>#REF!</f>
        <v>#REF!</v>
      </c>
      <c r="B191" s="309" t="e">
        <f>#REF!</f>
        <v>#REF!</v>
      </c>
      <c r="C191" s="1364" t="e">
        <f>#REF!</f>
        <v>#REF!</v>
      </c>
      <c r="D191" s="1364"/>
      <c r="E191" s="1364"/>
      <c r="F191" s="1364"/>
      <c r="G191" s="1364"/>
      <c r="H191" s="178"/>
      <c r="AE191" s="311"/>
      <c r="AF191" s="311"/>
      <c r="AH191" s="310"/>
      <c r="AI191" s="311"/>
    </row>
    <row r="192" spans="1:35" s="261" customFormat="1" ht="19.5" hidden="1" customHeight="1">
      <c r="A192" s="319"/>
      <c r="B192" s="307" t="e">
        <f>#REF!</f>
        <v>#REF!</v>
      </c>
      <c r="C192" s="1364" t="e">
        <f>#REF!</f>
        <v>#REF!</v>
      </c>
      <c r="D192" s="1364"/>
      <c r="E192" s="1364"/>
      <c r="F192" s="1364"/>
      <c r="G192" s="1364"/>
      <c r="H192" s="178"/>
      <c r="AE192" s="311"/>
      <c r="AF192" s="311"/>
      <c r="AH192" s="311"/>
      <c r="AI192" s="311"/>
    </row>
    <row r="193" spans="1:35" s="261" customFormat="1" ht="33" hidden="1" customHeight="1">
      <c r="A193" s="313" t="e">
        <f>#REF!</f>
        <v>#REF!</v>
      </c>
      <c r="B193" s="307" t="e">
        <f>#REF!</f>
        <v>#REF!</v>
      </c>
      <c r="C193" s="1364"/>
      <c r="D193" s="1364"/>
      <c r="E193" s="1364"/>
      <c r="F193" s="1364"/>
      <c r="G193" s="1364"/>
      <c r="H193" s="178"/>
      <c r="AE193" s="311"/>
      <c r="AF193" s="311"/>
      <c r="AH193" s="311"/>
      <c r="AI193" s="311"/>
    </row>
    <row r="194" spans="1:35" s="261" customFormat="1" ht="19.5" hidden="1" customHeight="1">
      <c r="A194" s="319" t="e">
        <f>#REF!</f>
        <v>#REF!</v>
      </c>
      <c r="B194" s="309" t="e">
        <f>#REF!</f>
        <v>#REF!</v>
      </c>
      <c r="C194" s="1364" t="e">
        <f>#REF!</f>
        <v>#REF!</v>
      </c>
      <c r="D194" s="1364"/>
      <c r="E194" s="1364"/>
      <c r="F194" s="1364"/>
      <c r="G194" s="1364"/>
      <c r="H194" s="178"/>
      <c r="AE194" s="311"/>
      <c r="AF194" s="311"/>
      <c r="AH194" s="310"/>
      <c r="AI194" s="311"/>
    </row>
    <row r="195" spans="1:35" s="261" customFormat="1" ht="19.5" hidden="1" customHeight="1">
      <c r="A195" s="319" t="e">
        <f>#REF!</f>
        <v>#REF!</v>
      </c>
      <c r="B195" s="309" t="e">
        <f>#REF!</f>
        <v>#REF!</v>
      </c>
      <c r="C195" s="1364" t="e">
        <f>#REF!</f>
        <v>#REF!</v>
      </c>
      <c r="D195" s="1364"/>
      <c r="E195" s="1364"/>
      <c r="F195" s="1364"/>
      <c r="G195" s="1364"/>
      <c r="H195" s="178"/>
      <c r="AE195" s="311"/>
      <c r="AF195" s="311"/>
      <c r="AH195" s="310"/>
      <c r="AI195" s="311"/>
    </row>
    <row r="196" spans="1:35" s="261" customFormat="1" ht="19.5" hidden="1" customHeight="1">
      <c r="A196" s="319" t="e">
        <f>#REF!</f>
        <v>#REF!</v>
      </c>
      <c r="B196" s="309" t="e">
        <f>#REF!</f>
        <v>#REF!</v>
      </c>
      <c r="C196" s="1364" t="e">
        <f>#REF!</f>
        <v>#REF!</v>
      </c>
      <c r="D196" s="1364"/>
      <c r="E196" s="1364"/>
      <c r="F196" s="1364"/>
      <c r="G196" s="1364"/>
      <c r="H196" s="178"/>
      <c r="AE196" s="311"/>
      <c r="AF196" s="311"/>
      <c r="AH196" s="310"/>
      <c r="AI196" s="311"/>
    </row>
    <row r="197" spans="1:35" s="261" customFormat="1" ht="19.5" hidden="1" customHeight="1">
      <c r="A197" s="319"/>
      <c r="B197" s="307" t="e">
        <f>#REF!</f>
        <v>#REF!</v>
      </c>
      <c r="C197" s="1364" t="e">
        <f>#REF!</f>
        <v>#REF!</v>
      </c>
      <c r="D197" s="1364"/>
      <c r="E197" s="1364"/>
      <c r="F197" s="1364"/>
      <c r="G197" s="1364"/>
      <c r="H197" s="178"/>
      <c r="AE197" s="311"/>
      <c r="AF197" s="311"/>
      <c r="AH197" s="311"/>
      <c r="AI197" s="311"/>
    </row>
    <row r="198" spans="1:35" s="261" customFormat="1" ht="19.5" hidden="1" customHeight="1">
      <c r="A198" s="313" t="e">
        <f>#REF!</f>
        <v>#REF!</v>
      </c>
      <c r="B198" s="307" t="e">
        <f>#REF!</f>
        <v>#REF!</v>
      </c>
      <c r="C198" s="1364"/>
      <c r="D198" s="1364"/>
      <c r="E198" s="1364"/>
      <c r="F198" s="1364"/>
      <c r="G198" s="1364"/>
      <c r="H198" s="178"/>
      <c r="AE198" s="311"/>
      <c r="AF198" s="311"/>
      <c r="AH198" s="311"/>
      <c r="AI198" s="311"/>
    </row>
    <row r="199" spans="1:35" s="261" customFormat="1" ht="19.5" hidden="1" customHeight="1">
      <c r="A199" s="308" t="e">
        <f>#REF!</f>
        <v>#REF!</v>
      </c>
      <c r="B199" s="309" t="e">
        <f>#REF!</f>
        <v>#REF!</v>
      </c>
      <c r="C199" s="1364" t="e">
        <f>#REF!</f>
        <v>#REF!</v>
      </c>
      <c r="D199" s="1364"/>
      <c r="E199" s="1364"/>
      <c r="F199" s="1364"/>
      <c r="G199" s="1364"/>
      <c r="H199" s="178"/>
      <c r="AE199" s="311"/>
      <c r="AF199" s="311"/>
      <c r="AH199" s="310"/>
      <c r="AI199" s="311"/>
    </row>
    <row r="200" spans="1:35" s="261" customFormat="1" ht="19.5" hidden="1" customHeight="1">
      <c r="A200" s="308" t="e">
        <f>#REF!</f>
        <v>#REF!</v>
      </c>
      <c r="B200" s="309" t="e">
        <f>#REF!</f>
        <v>#REF!</v>
      </c>
      <c r="C200" s="1364" t="e">
        <f>#REF!</f>
        <v>#REF!</v>
      </c>
      <c r="D200" s="1364"/>
      <c r="E200" s="1364"/>
      <c r="F200" s="1364"/>
      <c r="G200" s="1364"/>
      <c r="H200" s="178"/>
      <c r="AE200" s="311"/>
      <c r="AF200" s="311"/>
      <c r="AH200" s="310"/>
      <c r="AI200" s="311"/>
    </row>
    <row r="201" spans="1:35" s="261" customFormat="1" ht="19.5" hidden="1" customHeight="1">
      <c r="A201" s="319"/>
      <c r="B201" s="307" t="e">
        <f>#REF!</f>
        <v>#REF!</v>
      </c>
      <c r="C201" s="1364" t="e">
        <f>#REF!</f>
        <v>#REF!</v>
      </c>
      <c r="D201" s="1364"/>
      <c r="E201" s="1364"/>
      <c r="F201" s="1364"/>
      <c r="G201" s="1364"/>
      <c r="H201" s="178"/>
      <c r="AE201" s="311"/>
      <c r="AF201" s="311"/>
      <c r="AH201" s="311"/>
      <c r="AI201" s="311"/>
    </row>
    <row r="202" spans="1:35" s="261" customFormat="1" ht="33" hidden="1" customHeight="1">
      <c r="A202" s="313" t="e">
        <f>#REF!</f>
        <v>#REF!</v>
      </c>
      <c r="B202" s="307" t="e">
        <f>#REF!</f>
        <v>#REF!</v>
      </c>
      <c r="C202" s="1364"/>
      <c r="D202" s="1364"/>
      <c r="E202" s="1364"/>
      <c r="F202" s="1364"/>
      <c r="G202" s="1364"/>
      <c r="H202" s="178"/>
      <c r="AE202" s="311"/>
      <c r="AF202" s="311"/>
      <c r="AH202" s="311"/>
      <c r="AI202" s="311"/>
    </row>
    <row r="203" spans="1:35" s="261" customFormat="1" ht="19.5" hidden="1" customHeight="1">
      <c r="A203" s="308" t="e">
        <f>#REF!</f>
        <v>#REF!</v>
      </c>
      <c r="B203" s="309" t="e">
        <f>#REF!</f>
        <v>#REF!</v>
      </c>
      <c r="C203" s="1364" t="e">
        <f>#REF!</f>
        <v>#REF!</v>
      </c>
      <c r="D203" s="1364"/>
      <c r="E203" s="1364"/>
      <c r="F203" s="1364"/>
      <c r="G203" s="1364"/>
      <c r="H203" s="178"/>
      <c r="AE203" s="311"/>
      <c r="AF203" s="311"/>
      <c r="AH203" s="310"/>
      <c r="AI203" s="311"/>
    </row>
    <row r="204" spans="1:35" s="261" customFormat="1" ht="19.5" hidden="1" customHeight="1">
      <c r="A204" s="308" t="e">
        <f>#REF!</f>
        <v>#REF!</v>
      </c>
      <c r="B204" s="309" t="e">
        <f>#REF!</f>
        <v>#REF!</v>
      </c>
      <c r="C204" s="1364" t="e">
        <f>#REF!</f>
        <v>#REF!</v>
      </c>
      <c r="D204" s="1364"/>
      <c r="E204" s="1364"/>
      <c r="F204" s="1364"/>
      <c r="G204" s="1364"/>
      <c r="H204" s="178"/>
      <c r="AE204" s="311"/>
      <c r="AF204" s="311"/>
      <c r="AH204" s="310"/>
      <c r="AI204" s="311"/>
    </row>
    <row r="205" spans="1:35" s="261" customFormat="1" ht="19.5" hidden="1" customHeight="1">
      <c r="A205" s="308" t="e">
        <f>#REF!</f>
        <v>#REF!</v>
      </c>
      <c r="B205" s="309" t="e">
        <f>#REF!</f>
        <v>#REF!</v>
      </c>
      <c r="C205" s="1364" t="e">
        <f>#REF!</f>
        <v>#REF!</v>
      </c>
      <c r="D205" s="1364"/>
      <c r="E205" s="1364"/>
      <c r="F205" s="1364"/>
      <c r="G205" s="1364"/>
      <c r="H205" s="178"/>
      <c r="AE205" s="311"/>
      <c r="AF205" s="311"/>
      <c r="AH205" s="310"/>
      <c r="AI205" s="311"/>
    </row>
    <row r="206" spans="1:35" s="261" customFormat="1" ht="19.5" hidden="1" customHeight="1">
      <c r="A206" s="308" t="e">
        <f>#REF!</f>
        <v>#REF!</v>
      </c>
      <c r="B206" s="309" t="e">
        <f>#REF!</f>
        <v>#REF!</v>
      </c>
      <c r="C206" s="1364" t="e">
        <f>#REF!</f>
        <v>#REF!</v>
      </c>
      <c r="D206" s="1364"/>
      <c r="E206" s="1364"/>
      <c r="F206" s="1364"/>
      <c r="G206" s="1364"/>
      <c r="H206" s="178"/>
      <c r="AE206" s="311"/>
      <c r="AF206" s="311"/>
      <c r="AH206" s="310"/>
      <c r="AI206" s="311"/>
    </row>
    <row r="207" spans="1:35" s="261" customFormat="1" ht="19.5" hidden="1" customHeight="1">
      <c r="A207" s="308" t="e">
        <f>#REF!</f>
        <v>#REF!</v>
      </c>
      <c r="B207" s="309" t="e">
        <f>#REF!</f>
        <v>#REF!</v>
      </c>
      <c r="C207" s="1364" t="e">
        <f>#REF!</f>
        <v>#REF!</v>
      </c>
      <c r="D207" s="1364"/>
      <c r="E207" s="1364"/>
      <c r="F207" s="1364"/>
      <c r="G207" s="1364"/>
      <c r="H207" s="178"/>
      <c r="AE207" s="311"/>
      <c r="AF207" s="311"/>
      <c r="AH207" s="310"/>
      <c r="AI207" s="311"/>
    </row>
    <row r="208" spans="1:35" s="261" customFormat="1" ht="19.5" hidden="1" customHeight="1">
      <c r="A208" s="308" t="e">
        <f>#REF!</f>
        <v>#REF!</v>
      </c>
      <c r="B208" s="309" t="e">
        <f>#REF!</f>
        <v>#REF!</v>
      </c>
      <c r="C208" s="1364" t="e">
        <f>#REF!</f>
        <v>#REF!</v>
      </c>
      <c r="D208" s="1364"/>
      <c r="E208" s="1364"/>
      <c r="F208" s="1364"/>
      <c r="G208" s="1364"/>
      <c r="H208" s="178"/>
      <c r="AE208" s="311"/>
      <c r="AF208" s="311"/>
      <c r="AH208" s="310"/>
      <c r="AI208" s="311"/>
    </row>
    <row r="209" spans="1:35" s="261" customFormat="1" ht="19.5" hidden="1" customHeight="1">
      <c r="A209" s="319"/>
      <c r="B209" s="307" t="e">
        <f>#REF!</f>
        <v>#REF!</v>
      </c>
      <c r="C209" s="1364" t="e">
        <f>#REF!</f>
        <v>#REF!</v>
      </c>
      <c r="D209" s="1364"/>
      <c r="E209" s="1364"/>
      <c r="F209" s="1364"/>
      <c r="G209" s="1364"/>
      <c r="H209" s="178"/>
      <c r="AE209" s="311"/>
      <c r="AF209" s="311"/>
      <c r="AH209" s="311"/>
      <c r="AI209" s="311"/>
    </row>
    <row r="210" spans="1:35" s="261" customFormat="1" ht="33" hidden="1" customHeight="1">
      <c r="A210" s="313" t="e">
        <f>#REF!</f>
        <v>#REF!</v>
      </c>
      <c r="B210" s="307" t="e">
        <f>#REF!</f>
        <v>#REF!</v>
      </c>
      <c r="C210" s="1364"/>
      <c r="D210" s="1364"/>
      <c r="E210" s="1364"/>
      <c r="F210" s="1364"/>
      <c r="G210" s="1364"/>
      <c r="H210" s="178"/>
      <c r="AE210" s="311"/>
      <c r="AF210" s="311"/>
      <c r="AH210" s="311"/>
      <c r="AI210" s="311"/>
    </row>
    <row r="211" spans="1:35" s="261" customFormat="1" ht="33" hidden="1" customHeight="1">
      <c r="A211" s="308" t="e">
        <f>#REF!</f>
        <v>#REF!</v>
      </c>
      <c r="B211" s="309" t="e">
        <f>#REF!</f>
        <v>#REF!</v>
      </c>
      <c r="C211" s="1364" t="e">
        <f>#REF!</f>
        <v>#REF!</v>
      </c>
      <c r="D211" s="1364"/>
      <c r="E211" s="1364"/>
      <c r="F211" s="1364"/>
      <c r="G211" s="1364"/>
      <c r="H211" s="178"/>
      <c r="AE211" s="311"/>
      <c r="AF211" s="311"/>
      <c r="AH211" s="310"/>
      <c r="AI211" s="311"/>
    </row>
    <row r="212" spans="1:35" s="261" customFormat="1" ht="19.5" hidden="1" customHeight="1">
      <c r="A212" s="308" t="e">
        <f>#REF!</f>
        <v>#REF!</v>
      </c>
      <c r="B212" s="309" t="e">
        <f>#REF!</f>
        <v>#REF!</v>
      </c>
      <c r="C212" s="1364" t="e">
        <f>#REF!</f>
        <v>#REF!</v>
      </c>
      <c r="D212" s="1364"/>
      <c r="E212" s="1364"/>
      <c r="F212" s="1364"/>
      <c r="G212" s="1364"/>
      <c r="H212" s="178"/>
      <c r="AE212" s="311"/>
      <c r="AF212" s="311"/>
      <c r="AH212" s="310"/>
      <c r="AI212" s="311"/>
    </row>
    <row r="213" spans="1:35" s="261" customFormat="1" ht="19.5" hidden="1" customHeight="1">
      <c r="A213" s="308" t="e">
        <f>#REF!</f>
        <v>#REF!</v>
      </c>
      <c r="B213" s="309" t="e">
        <f>#REF!</f>
        <v>#REF!</v>
      </c>
      <c r="C213" s="1364" t="e">
        <f>#REF!</f>
        <v>#REF!</v>
      </c>
      <c r="D213" s="1364"/>
      <c r="E213" s="1364"/>
      <c r="F213" s="1364"/>
      <c r="G213" s="1364"/>
      <c r="H213" s="178"/>
      <c r="AE213" s="311"/>
      <c r="AF213" s="311"/>
      <c r="AH213" s="310"/>
      <c r="AI213" s="311"/>
    </row>
    <row r="214" spans="1:35" s="261" customFormat="1" ht="19.5" hidden="1" customHeight="1">
      <c r="A214" s="319" t="e">
        <f>#REF!</f>
        <v>#REF!</v>
      </c>
      <c r="B214" s="307" t="e">
        <f>#REF!</f>
        <v>#REF!</v>
      </c>
      <c r="C214" s="1364" t="e">
        <f>#REF!</f>
        <v>#REF!</v>
      </c>
      <c r="D214" s="1364"/>
      <c r="E214" s="1364"/>
      <c r="F214" s="1364"/>
      <c r="G214" s="1364"/>
      <c r="H214" s="178"/>
      <c r="AE214" s="311"/>
      <c r="AF214" s="311"/>
      <c r="AH214" s="311"/>
      <c r="AI214" s="311"/>
    </row>
    <row r="215" spans="1:35" s="261" customFormat="1" ht="33" hidden="1" customHeight="1">
      <c r="A215" s="313" t="e">
        <f>#REF!</f>
        <v>#REF!</v>
      </c>
      <c r="B215" s="307" t="e">
        <f>#REF!</f>
        <v>#REF!</v>
      </c>
      <c r="C215" s="1364"/>
      <c r="D215" s="1364"/>
      <c r="E215" s="1364"/>
      <c r="F215" s="1364"/>
      <c r="G215" s="1364"/>
      <c r="H215" s="178"/>
      <c r="AE215" s="311"/>
      <c r="AF215" s="311"/>
      <c r="AH215" s="311"/>
      <c r="AI215" s="311"/>
    </row>
    <row r="216" spans="1:35" s="261" customFormat="1" ht="19.5" hidden="1" customHeight="1">
      <c r="A216" s="308" t="e">
        <f>#REF!</f>
        <v>#REF!</v>
      </c>
      <c r="B216" s="309" t="e">
        <f>#REF!</f>
        <v>#REF!</v>
      </c>
      <c r="C216" s="1364" t="e">
        <f>#REF!</f>
        <v>#REF!</v>
      </c>
      <c r="D216" s="1364"/>
      <c r="E216" s="1364"/>
      <c r="F216" s="1364"/>
      <c r="G216" s="1364"/>
      <c r="H216" s="178"/>
      <c r="AE216" s="311"/>
      <c r="AF216" s="311"/>
      <c r="AH216" s="310"/>
      <c r="AI216" s="311"/>
    </row>
    <row r="217" spans="1:35" s="261" customFormat="1" ht="19.5" hidden="1" customHeight="1">
      <c r="A217" s="308" t="e">
        <f>#REF!</f>
        <v>#REF!</v>
      </c>
      <c r="B217" s="309" t="e">
        <f>#REF!</f>
        <v>#REF!</v>
      </c>
      <c r="C217" s="1364" t="e">
        <f>#REF!</f>
        <v>#REF!</v>
      </c>
      <c r="D217" s="1364"/>
      <c r="E217" s="1364"/>
      <c r="F217" s="1364"/>
      <c r="G217" s="1364"/>
      <c r="H217" s="178"/>
      <c r="AE217" s="311"/>
      <c r="AF217" s="311"/>
      <c r="AH217" s="310"/>
      <c r="AI217" s="311"/>
    </row>
    <row r="218" spans="1:35" s="261" customFormat="1" ht="32.25" hidden="1" customHeight="1">
      <c r="A218" s="308" t="e">
        <f>#REF!</f>
        <v>#REF!</v>
      </c>
      <c r="B218" s="309" t="e">
        <f>#REF!</f>
        <v>#REF!</v>
      </c>
      <c r="C218" s="1364" t="e">
        <f>#REF!</f>
        <v>#REF!</v>
      </c>
      <c r="D218" s="1364"/>
      <c r="E218" s="1364"/>
      <c r="F218" s="1364"/>
      <c r="G218" s="1364"/>
      <c r="H218" s="178"/>
      <c r="AE218" s="311"/>
      <c r="AF218" s="311"/>
      <c r="AH218" s="310"/>
      <c r="AI218" s="311"/>
    </row>
    <row r="219" spans="1:35" s="261" customFormat="1" ht="19.5" hidden="1" customHeight="1">
      <c r="A219" s="308" t="e">
        <f>#REF!</f>
        <v>#REF!</v>
      </c>
      <c r="B219" s="309" t="e">
        <f>#REF!</f>
        <v>#REF!</v>
      </c>
      <c r="C219" s="1364" t="e">
        <f>#REF!</f>
        <v>#REF!</v>
      </c>
      <c r="D219" s="1364"/>
      <c r="E219" s="1364"/>
      <c r="F219" s="1364"/>
      <c r="G219" s="1364"/>
      <c r="H219" s="178"/>
      <c r="AE219" s="311"/>
      <c r="AF219" s="311"/>
      <c r="AH219" s="310"/>
      <c r="AI219" s="311"/>
    </row>
    <row r="220" spans="1:35" s="261" customFormat="1" ht="19.5" hidden="1" customHeight="1">
      <c r="A220" s="312"/>
      <c r="B220" s="307" t="e">
        <f>#REF!</f>
        <v>#REF!</v>
      </c>
      <c r="C220" s="1364" t="e">
        <f>#REF!</f>
        <v>#REF!</v>
      </c>
      <c r="D220" s="1364"/>
      <c r="E220" s="1364"/>
      <c r="F220" s="1364"/>
      <c r="G220" s="1364"/>
      <c r="H220" s="180"/>
      <c r="AE220" s="311"/>
      <c r="AF220" s="311"/>
      <c r="AH220" s="311"/>
      <c r="AI220" s="311"/>
    </row>
    <row r="221" spans="1:35" s="261" customFormat="1" hidden="1">
      <c r="A221" s="315"/>
      <c r="B221" s="307" t="e">
        <f>#REF!</f>
        <v>#REF!</v>
      </c>
      <c r="C221" s="1364" t="e">
        <f>#REF!</f>
        <v>#REF!</v>
      </c>
      <c r="D221" s="1364"/>
      <c r="E221" s="1364"/>
      <c r="F221" s="1364"/>
      <c r="G221" s="1364"/>
      <c r="H221" s="180"/>
      <c r="AE221" s="311"/>
      <c r="AF221" s="311"/>
      <c r="AH221" s="311"/>
      <c r="AI221" s="311"/>
    </row>
    <row r="222" spans="1:35" s="261" customFormat="1" ht="19.5" hidden="1" customHeight="1">
      <c r="A222" s="316"/>
      <c r="B222" s="307" t="e">
        <f>#REF!</f>
        <v>#REF!</v>
      </c>
      <c r="C222" s="1364" t="e">
        <f>#REF!</f>
        <v>#REF!</v>
      </c>
      <c r="D222" s="1364"/>
      <c r="E222" s="1364"/>
      <c r="F222" s="1364"/>
      <c r="G222" s="1364"/>
      <c r="H222" s="180"/>
      <c r="AE222" s="311"/>
      <c r="AF222" s="311"/>
      <c r="AH222" s="311"/>
      <c r="AI222" s="311"/>
    </row>
    <row r="223" spans="1:35" s="176" customFormat="1">
      <c r="A223" s="222"/>
      <c r="B223" s="215"/>
      <c r="C223" s="1358"/>
      <c r="D223" s="1358"/>
      <c r="E223" s="1358"/>
      <c r="F223" s="1358"/>
      <c r="G223" s="1358"/>
      <c r="H223" s="250"/>
      <c r="I223" s="376"/>
      <c r="J223" s="376"/>
      <c r="K223" s="376"/>
      <c r="L223" s="376"/>
    </row>
    <row r="224" spans="1:35" s="176" customFormat="1">
      <c r="A224" s="197"/>
      <c r="B224" s="185"/>
      <c r="C224" s="185"/>
      <c r="D224" s="185"/>
      <c r="E224" s="185"/>
      <c r="F224" s="185"/>
      <c r="G224" s="185"/>
      <c r="H224" s="250"/>
      <c r="I224" s="376"/>
      <c r="J224" s="376"/>
      <c r="K224" s="376"/>
      <c r="L224" s="376"/>
    </row>
    <row r="225" spans="1:12" s="176" customFormat="1">
      <c r="A225" s="197"/>
      <c r="B225" s="185"/>
      <c r="C225" s="185"/>
      <c r="D225" s="185"/>
      <c r="E225" s="185"/>
      <c r="F225" s="185"/>
      <c r="G225" s="185"/>
      <c r="H225" s="250"/>
      <c r="I225" s="376"/>
      <c r="J225" s="376"/>
      <c r="K225" s="376"/>
      <c r="L225" s="376"/>
    </row>
  </sheetData>
  <sheetProtection password="CFB5" sheet="1" objects="1" scenarios="1" formatColumns="0" formatRows="0" selectLockedCells="1"/>
  <customSheetViews>
    <customSheetView guid="{987A3FAC-920D-4C0C-8129-D8F4AFD7E477}"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1"/>
      <headerFooter alignWithMargins="0">
        <oddFooter>&amp;R&amp;"Book Antiqua,Bold"&amp;10Schedule-7/ Page &amp;P of &amp;N</oddFooter>
      </headerFooter>
    </customSheetView>
    <customSheetView guid="{CB55CDDD-15EC-4265-9148-3411BBB26D54}"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2"/>
      <headerFooter alignWithMargins="0">
        <oddFooter>&amp;R&amp;"Book Antiqua,Bold"&amp;10Schedule-7/ Page &amp;P of &amp;N</oddFooter>
      </headerFooter>
    </customSheetView>
    <customSheetView guid="{023E95C7-CD0A-46A1-945E-64751E02EBFE}"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3"/>
      <headerFooter alignWithMargins="0">
        <oddFooter>&amp;R&amp;"Book Antiqua,Bold"&amp;10Schedule-7/ Page &amp;P of &amp;N</oddFooter>
      </headerFooter>
    </customSheetView>
    <customSheetView guid="{BB6473B7-092C-417E-97E7-ED0705AE17A0}"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4"/>
      <headerFooter alignWithMargins="0">
        <oddFooter>&amp;R&amp;"Book Antiqua,Bold"&amp;10Schedule-7/ Page &amp;P of &amp;N</oddFooter>
      </headerFooter>
    </customSheetView>
    <customSheetView guid="{A41EE4DE-0D82-4A56-8210-F78316511D11}"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5"/>
      <headerFooter alignWithMargins="0">
        <oddFooter>&amp;R&amp;"Book Antiqua,Bold"&amp;10Schedule-7/ Page &amp;P of &amp;N</oddFooter>
      </headerFooter>
    </customSheetView>
    <customSheetView guid="{1E0C44A1-9358-4FBD-8C2C-4DB661DA1476}"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6"/>
      <headerFooter alignWithMargins="0">
        <oddFooter>&amp;R&amp;"Book Antiqua,Bold"&amp;10Schedule-7/ Page &amp;P of &amp;N</oddFooter>
      </headerFooter>
    </customSheetView>
    <customSheetView guid="{498493C3-769C-4143-9114-C68CD1D40B11}"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7"/>
      <headerFooter alignWithMargins="0">
        <oddFooter>&amp;R&amp;"Book Antiqua,Bold"&amp;10Schedule-7/ Page &amp;P of &amp;N</oddFooter>
      </headerFooter>
    </customSheetView>
    <customSheetView guid="{C431BC99-7569-44AB-83F6-AB73BDED3783}"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8"/>
      <headerFooter alignWithMargins="0">
        <oddFooter>&amp;R&amp;"Book Antiqua,Bold"&amp;10Schedule-7/ Page &amp;P of &amp;N</oddFooter>
      </headerFooter>
    </customSheetView>
    <customSheetView guid="{E97134B6-5E8D-4951-8DA0-73D065532361}"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9"/>
      <headerFooter alignWithMargins="0">
        <oddFooter>&amp;R&amp;"Book Antiqua,Bold"&amp;10Schedule-7/ Page &amp;P of &amp;N</oddFooter>
      </headerFooter>
    </customSheetView>
    <customSheetView guid="{D0757F9E-DF41-4B40-A5E5-F4F8FDD8D61D}"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10"/>
      <headerFooter alignWithMargins="0">
        <oddFooter>&amp;R&amp;"Book Antiqua,Bold"&amp;10Schedule-7/ Page &amp;P of &amp;N</oddFooter>
      </headerFooter>
    </customSheetView>
    <customSheetView guid="{EE46BCD1-F715-4FA9-A5FC-1B125AD601E0}"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11"/>
      <headerFooter alignWithMargins="0">
        <oddFooter>&amp;R&amp;"Book Antiqua,Bold"&amp;10Schedule-7/ Page &amp;P of &amp;N</oddFooter>
      </headerFooter>
    </customSheetView>
    <customSheetView guid="{4AA1107B-A795-4744-B566-827168772C7A}"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12"/>
      <headerFooter alignWithMargins="0">
        <oddFooter>&amp;R&amp;"Book Antiqua,Bold"&amp;10Schedule-7/ Page &amp;P of &amp;N</oddFooter>
      </headerFooter>
    </customSheetView>
    <customSheetView guid="{B23AD343-29DA-4CE0-BD10-47BF44F3782F}"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13"/>
      <headerFooter alignWithMargins="0">
        <oddFooter>&amp;R&amp;"Book Antiqua,Bold"&amp;10Schedule-7/ Page &amp;P of &amp;N</oddFooter>
      </headerFooter>
    </customSheetView>
    <customSheetView guid="{ECE9294F-C910-4036-88BC-B1F2176FB06B}"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14"/>
      <headerFooter alignWithMargins="0">
        <oddFooter>&amp;R&amp;"Book Antiqua,Bold"&amp;10Schedule-7/ Page &amp;P of &amp;N</oddFooter>
      </headerFooter>
    </customSheetView>
    <customSheetView guid="{27A45B7A-04F2-4516-B80B-5ED0825D4ED3}" scale="80" hiddenRows="1" hiddenColumns="1" state="hidden" topLeftCell="A8">
      <selection activeCell="A4" sqref="A4:G4"/>
      <colBreaks count="1" manualBreakCount="1">
        <brk id="7" max="1048575" man="1"/>
      </colBreaks>
      <pageMargins left="0.78740157480314998" right="0.38" top="0.61" bottom="0.57999999999999996" header="0.34" footer="0.36"/>
      <printOptions horizontalCentered="1"/>
      <pageSetup paperSize="9" orientation="portrait" horizontalDpi="300" verticalDpi="300" r:id="rId15"/>
      <headerFooter alignWithMargins="0">
        <oddFooter>&amp;R&amp;"Book Antiqua,Bold"&amp;10Schedule-7/ Page &amp;P of &amp;N</oddFooter>
      </headerFooter>
    </customSheetView>
    <customSheetView guid="{E9F4E142-7D26-464D-BECA-4F3806DB1FE1}"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16"/>
      <headerFooter alignWithMargins="0">
        <oddFooter>&amp;R&amp;"Book Antiqua,Bold"&amp;10Schedule-7/ Page &amp;P of &amp;N</oddFooter>
      </headerFooter>
    </customSheetView>
    <customSheetView guid="{A7DBDDEF-9245-44C6-9EBF-032DB6E1C0A2}"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17"/>
      <headerFooter alignWithMargins="0">
        <oddFooter>&amp;R&amp;"Book Antiqua,Bold"&amp;10Schedule-7/ Page &amp;P of &amp;N</oddFooter>
      </headerFooter>
    </customSheetView>
    <customSheetView guid="{7487ED9F-BBED-4B2A-9631-22F1A430946B}"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18"/>
      <headerFooter alignWithMargins="0">
        <oddFooter>&amp;R&amp;"Book Antiqua,Bold"&amp;10Schedule-7/ Page &amp;P of &amp;N</oddFooter>
      </headerFooter>
    </customSheetView>
    <customSheetView guid="{B3CE7B10-A914-4559-A6DA-AED8C22AFD6D}"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19"/>
      <headerFooter alignWithMargins="0">
        <oddFooter>&amp;R&amp;"Book Antiqua,Bold"&amp;10Schedule-7/ Page &amp;P of &amp;N</oddFooter>
      </headerFooter>
    </customSheetView>
    <customSheetView guid="{D53177B2-31EC-4222-B97A-A37DCFD9E45B}"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20"/>
      <headerFooter alignWithMargins="0">
        <oddFooter>&amp;R&amp;"Book Antiqua,Bold"&amp;10Schedule-7/ Page &amp;P of &amp;N</oddFooter>
      </headerFooter>
    </customSheetView>
    <customSheetView guid="{223BC0FC-814D-40F0-9795-CE82A16FF3A5}"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21"/>
      <headerFooter alignWithMargins="0">
        <oddFooter>&amp;R&amp;"Book Antiqua,Bold"&amp;10Schedule-7/ Page &amp;P of &amp;N</oddFooter>
      </headerFooter>
    </customSheetView>
    <customSheetView guid="{B835C05C-B615-4DCB-982D-4519616B3CD8}"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22"/>
      <headerFooter alignWithMargins="0">
        <oddFooter>&amp;R&amp;"Book Antiqua,Bold"&amp;10Schedule-7/ Page &amp;P of &amp;N</oddFooter>
      </headerFooter>
    </customSheetView>
    <customSheetView guid="{A34CC49F-E309-4C23-B4F6-1E3B307C10D1}"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23"/>
      <headerFooter alignWithMargins="0">
        <oddFooter>&amp;R&amp;"Book Antiqua,Bold"&amp;10Schedule-7/ Page &amp;P of &amp;N</oddFooter>
      </headerFooter>
    </customSheetView>
    <customSheetView guid="{8909CFDD-4F29-4C72-886E-908773EE94A2}"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24"/>
      <headerFooter alignWithMargins="0">
        <oddFooter>&amp;R&amp;"Book Antiqua,Bold"&amp;10Schedule-7/ Page &amp;P of &amp;N</oddFooter>
      </headerFooter>
    </customSheetView>
    <customSheetView guid="{D5F8AD2D-F014-4A7B-9CE7-589273BD9F11}"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25"/>
      <headerFooter alignWithMargins="0">
        <oddFooter>&amp;R&amp;"Book Antiqua,Bold"&amp;10Schedule-7/ Page &amp;P of &amp;N</oddFooter>
      </headerFooter>
    </customSheetView>
  </customSheetViews>
  <mergeCells count="143">
    <mergeCell ref="C211:G211"/>
    <mergeCell ref="C212:G212"/>
    <mergeCell ref="C221:G221"/>
    <mergeCell ref="C219:G219"/>
    <mergeCell ref="C213:G213"/>
    <mergeCell ref="C214:G214"/>
    <mergeCell ref="C222:G222"/>
    <mergeCell ref="C223:G223"/>
    <mergeCell ref="C215:G215"/>
    <mergeCell ref="C216:G216"/>
    <mergeCell ref="C217:G217"/>
    <mergeCell ref="C218:G218"/>
    <mergeCell ref="C220:G220"/>
    <mergeCell ref="C201:G201"/>
    <mergeCell ref="C202:G202"/>
    <mergeCell ref="C199:G199"/>
    <mergeCell ref="C200:G200"/>
    <mergeCell ref="C197:G197"/>
    <mergeCell ref="C198:G198"/>
    <mergeCell ref="C209:G209"/>
    <mergeCell ref="C210:G210"/>
    <mergeCell ref="C203:G203"/>
    <mergeCell ref="C204:G204"/>
    <mergeCell ref="C205:G205"/>
    <mergeCell ref="C206:G206"/>
    <mergeCell ref="C207:G207"/>
    <mergeCell ref="C208:G208"/>
    <mergeCell ref="C195:G195"/>
    <mergeCell ref="C196:G196"/>
    <mergeCell ref="C183:G183"/>
    <mergeCell ref="C184:G184"/>
    <mergeCell ref="C191:G191"/>
    <mergeCell ref="C192:G192"/>
    <mergeCell ref="C193:G193"/>
    <mergeCell ref="C194:G194"/>
    <mergeCell ref="C185:G185"/>
    <mergeCell ref="C186:G186"/>
    <mergeCell ref="C187:G187"/>
    <mergeCell ref="C188:G188"/>
    <mergeCell ref="C189:G189"/>
    <mergeCell ref="C190:G190"/>
    <mergeCell ref="C181:G181"/>
    <mergeCell ref="C182:G182"/>
    <mergeCell ref="C162:G162"/>
    <mergeCell ref="C163:G163"/>
    <mergeCell ref="C177:G177"/>
    <mergeCell ref="C178:G178"/>
    <mergeCell ref="C167:G167"/>
    <mergeCell ref="C168:G168"/>
    <mergeCell ref="C169:G169"/>
    <mergeCell ref="C170:G170"/>
    <mergeCell ref="C173:G173"/>
    <mergeCell ref="C174:G174"/>
    <mergeCell ref="C175:G175"/>
    <mergeCell ref="C176:G176"/>
    <mergeCell ref="C179:G179"/>
    <mergeCell ref="C180:G180"/>
    <mergeCell ref="C171:G171"/>
    <mergeCell ref="C172:G172"/>
    <mergeCell ref="C165:G165"/>
    <mergeCell ref="C164:G164"/>
    <mergeCell ref="C166:G166"/>
    <mergeCell ref="C155:G155"/>
    <mergeCell ref="C156:G156"/>
    <mergeCell ref="C157:G157"/>
    <mergeCell ref="C158:G158"/>
    <mergeCell ref="C159:G159"/>
    <mergeCell ref="C160:G160"/>
    <mergeCell ref="C161:G161"/>
    <mergeCell ref="C151:G151"/>
    <mergeCell ref="C152:G152"/>
    <mergeCell ref="C139:G139"/>
    <mergeCell ref="C140:G140"/>
    <mergeCell ref="C141:G141"/>
    <mergeCell ref="C142:G142"/>
    <mergeCell ref="C153:G153"/>
    <mergeCell ref="C154:G154"/>
    <mergeCell ref="C149:G149"/>
    <mergeCell ref="C150:G150"/>
    <mergeCell ref="C131:G131"/>
    <mergeCell ref="C132:G132"/>
    <mergeCell ref="C133:G133"/>
    <mergeCell ref="C134:G134"/>
    <mergeCell ref="C135:G135"/>
    <mergeCell ref="C136:G136"/>
    <mergeCell ref="C137:G137"/>
    <mergeCell ref="C138:G138"/>
    <mergeCell ref="C143:G143"/>
    <mergeCell ref="C144:G144"/>
    <mergeCell ref="C145:G145"/>
    <mergeCell ref="C146:G146"/>
    <mergeCell ref="C147:G147"/>
    <mergeCell ref="C148:G148"/>
    <mergeCell ref="C129:G129"/>
    <mergeCell ref="C121:G121"/>
    <mergeCell ref="C122:G122"/>
    <mergeCell ref="AH123:AI123"/>
    <mergeCell ref="AE122:AF122"/>
    <mergeCell ref="AH122:AI122"/>
    <mergeCell ref="C130:G130"/>
    <mergeCell ref="C123:G123"/>
    <mergeCell ref="AE123:AF123"/>
    <mergeCell ref="C125:G125"/>
    <mergeCell ref="C126:G126"/>
    <mergeCell ref="C127:G127"/>
    <mergeCell ref="C128:G128"/>
    <mergeCell ref="C124:G124"/>
    <mergeCell ref="AE124:AF124"/>
    <mergeCell ref="AH117:AI117"/>
    <mergeCell ref="C118:G118"/>
    <mergeCell ref="AE118:AF118"/>
    <mergeCell ref="AH118:AI118"/>
    <mergeCell ref="C117:G117"/>
    <mergeCell ref="AE116:AF116"/>
    <mergeCell ref="AE117:AF117"/>
    <mergeCell ref="AH116:AI116"/>
    <mergeCell ref="AH124:AI124"/>
    <mergeCell ref="C116:G116"/>
    <mergeCell ref="C120:G120"/>
    <mergeCell ref="C119:G119"/>
    <mergeCell ref="A3:G3"/>
    <mergeCell ref="A4:G4"/>
    <mergeCell ref="A7:C7"/>
    <mergeCell ref="B8:C8"/>
    <mergeCell ref="B11:C11"/>
    <mergeCell ref="A13:G13"/>
    <mergeCell ref="AE14:AF14"/>
    <mergeCell ref="AH14:AI14"/>
    <mergeCell ref="B114:C114"/>
    <mergeCell ref="B9:C9"/>
    <mergeCell ref="B10:C10"/>
    <mergeCell ref="C24:G24"/>
    <mergeCell ref="C25:G25"/>
    <mergeCell ref="A106:G106"/>
    <mergeCell ref="A107:G107"/>
    <mergeCell ref="A22:G22"/>
    <mergeCell ref="C23:G23"/>
    <mergeCell ref="A110:C110"/>
    <mergeCell ref="B111:C111"/>
    <mergeCell ref="B112:C112"/>
    <mergeCell ref="B113:C113"/>
    <mergeCell ref="C26:G26"/>
    <mergeCell ref="B28:G28"/>
  </mergeCells>
  <phoneticPr fontId="27" type="noConversion"/>
  <conditionalFormatting sqref="E15:E17">
    <cfRule type="expression" dxfId="4" priority="1" stopIfTrue="1">
      <formula>D15&gt;0</formula>
    </cfRule>
  </conditionalFormatting>
  <conditionalFormatting sqref="H15:H19">
    <cfRule type="expression" dxfId="3" priority="2" stopIfTrue="1">
      <formula>G15=""</formula>
    </cfRule>
  </conditionalFormatting>
  <printOptions horizontalCentered="1"/>
  <pageMargins left="0.78740157480314998" right="0.38" top="0.61" bottom="0.57999999999999996" header="0.34" footer="0.36"/>
  <pageSetup paperSize="9" orientation="portrait" horizontalDpi="300" verticalDpi="300" r:id="rId26"/>
  <headerFooter alignWithMargins="0">
    <oddFooter>&amp;R&amp;"Book Antiqua,Bold"&amp;10Schedule-7/ Page &amp;P of &amp;N</oddFooter>
  </headerFooter>
  <colBreaks count="1" manualBreakCount="1">
    <brk id="7" max="1048575" man="1"/>
  </colBreaks>
  <drawing r:id="rId27"/>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2">
    <tabColor indexed="11"/>
  </sheetPr>
  <dimension ref="A1:U43"/>
  <sheetViews>
    <sheetView showZeros="0" view="pageBreakPreview" topLeftCell="A16" zoomScaleNormal="100" zoomScaleSheetLayoutView="100" workbookViewId="0">
      <selection activeCell="G15" sqref="G15"/>
    </sheetView>
  </sheetViews>
  <sheetFormatPr defaultColWidth="9" defaultRowHeight="15.75"/>
  <cols>
    <col min="1" max="2" width="6.625" style="746" customWidth="1"/>
    <col min="3" max="3" width="21.625" style="746" customWidth="1"/>
    <col min="4" max="4" width="13.375" style="746" customWidth="1"/>
    <col min="5" max="5" width="23.625" style="746" customWidth="1"/>
    <col min="6" max="6" width="11.875" style="746" customWidth="1"/>
    <col min="7" max="7" width="14.375" style="746" customWidth="1"/>
    <col min="8" max="8" width="15.625" style="743" hidden="1" customWidth="1"/>
    <col min="9" max="9" width="20" style="743" hidden="1" customWidth="1"/>
    <col min="10" max="10" width="41.5" style="743" hidden="1" customWidth="1"/>
    <col min="11" max="11" width="21.25" style="743" hidden="1" customWidth="1"/>
    <col min="12" max="13" width="14.25" style="743" customWidth="1"/>
    <col min="14" max="16" width="9" style="775" customWidth="1"/>
    <col min="17" max="19" width="9" style="776"/>
    <col min="20" max="21" width="9" style="777"/>
    <col min="22" max="16384" width="9" style="778"/>
  </cols>
  <sheetData>
    <row r="1" spans="1:21" s="774" customFormat="1" ht="40.15" hidden="1" customHeight="1">
      <c r="A1" s="1375" t="s">
        <v>576</v>
      </c>
      <c r="B1" s="1375"/>
      <c r="C1" s="1375"/>
      <c r="D1" s="1375"/>
      <c r="E1" s="1375"/>
      <c r="F1" s="1375"/>
      <c r="G1" s="1375"/>
      <c r="H1" s="578"/>
      <c r="I1" s="578"/>
      <c r="J1" s="578"/>
      <c r="K1" s="578"/>
      <c r="L1" s="578"/>
      <c r="M1" s="578"/>
      <c r="N1" s="578"/>
      <c r="O1" s="578"/>
      <c r="P1" s="578"/>
      <c r="Q1" s="772"/>
      <c r="R1" s="772"/>
      <c r="S1" s="772"/>
      <c r="T1" s="773"/>
      <c r="U1" s="773"/>
    </row>
    <row r="2" spans="1:21" ht="18" customHeight="1">
      <c r="A2" s="665" t="str">
        <f>Cover!B3</f>
        <v>Tender Enquiry No.: NR1/T/W-MISC/DOM/I00/25/07981– SRM RFX – 5002004552</v>
      </c>
      <c r="B2" s="665"/>
      <c r="C2" s="666"/>
      <c r="D2" s="667"/>
      <c r="E2" s="667"/>
      <c r="F2" s="667"/>
      <c r="G2" s="668" t="s">
        <v>26</v>
      </c>
    </row>
    <row r="3" spans="1:21" ht="18" customHeight="1">
      <c r="A3" s="670"/>
      <c r="B3" s="670"/>
      <c r="C3" s="287"/>
      <c r="D3" s="671"/>
      <c r="E3" s="671"/>
      <c r="F3" s="671"/>
      <c r="G3" s="284"/>
    </row>
    <row r="4" spans="1:21" ht="19.149999999999999" customHeight="1">
      <c r="A4" s="1351" t="s">
        <v>27</v>
      </c>
      <c r="B4" s="1351"/>
      <c r="C4" s="1351"/>
      <c r="D4" s="1351"/>
      <c r="E4" s="1351"/>
      <c r="F4" s="1351"/>
      <c r="G4" s="1351"/>
    </row>
    <row r="5" spans="1:21" ht="21" customHeight="1">
      <c r="A5" s="670" t="s">
        <v>394</v>
      </c>
      <c r="B5" s="670"/>
      <c r="C5" s="700"/>
      <c r="D5" s="700"/>
      <c r="E5" s="700"/>
      <c r="F5" s="700"/>
      <c r="G5" s="700"/>
    </row>
    <row r="6" spans="1:21" ht="21" customHeight="1">
      <c r="A6" s="695" t="s">
        <v>396</v>
      </c>
      <c r="B6" s="695"/>
      <c r="C6" s="700"/>
      <c r="D6" s="700"/>
      <c r="E6" s="700"/>
      <c r="F6" s="700"/>
      <c r="G6" s="700"/>
    </row>
    <row r="7" spans="1:21" ht="21" customHeight="1">
      <c r="A7" s="695" t="s">
        <v>398</v>
      </c>
      <c r="B7" s="695"/>
      <c r="C7" s="700"/>
      <c r="D7" s="700"/>
      <c r="E7" s="700"/>
      <c r="F7" s="700"/>
      <c r="G7" s="700"/>
    </row>
    <row r="8" spans="1:21" ht="21" customHeight="1">
      <c r="A8" s="695" t="s">
        <v>597</v>
      </c>
      <c r="B8" s="695"/>
      <c r="C8" s="700"/>
      <c r="D8" s="700"/>
      <c r="E8" s="700"/>
      <c r="F8" s="700"/>
      <c r="G8" s="700"/>
    </row>
    <row r="9" spans="1:21" ht="21" customHeight="1">
      <c r="A9" s="695" t="s">
        <v>592</v>
      </c>
      <c r="B9" s="695"/>
      <c r="C9" s="700"/>
      <c r="D9" s="700"/>
      <c r="E9" s="700"/>
      <c r="F9" s="700"/>
      <c r="G9" s="700"/>
    </row>
    <row r="10" spans="1:21" ht="21" customHeight="1">
      <c r="A10" s="695"/>
      <c r="B10" s="695"/>
      <c r="C10" s="700"/>
      <c r="D10" s="700"/>
      <c r="E10" s="700"/>
      <c r="F10" s="700"/>
      <c r="G10" s="700"/>
    </row>
    <row r="11" spans="1:21" ht="21" customHeight="1">
      <c r="A11" s="700"/>
      <c r="B11" s="700"/>
      <c r="C11" s="700"/>
      <c r="D11" s="700"/>
      <c r="E11" s="700"/>
      <c r="F11" s="700"/>
      <c r="G11" s="700"/>
    </row>
    <row r="12" spans="1:21" ht="114" customHeight="1">
      <c r="A12" s="744" t="s">
        <v>28</v>
      </c>
      <c r="B12" s="744"/>
      <c r="C12" s="1376" t="str">
        <f>Cover!$B$2</f>
        <v xml:space="preserve">765/400/220 kV AIS Extension Package - Substation Package: SS-02 (i) 02 nos. of 400 kV line bays at 765/400/220 kV Bikaner-III PS for interconnection of 1400MW RPPD of M/s Sunbreeze Renewables Nine Pvt. Ltd. (SR9PL) (2 nos. bays). </v>
      </c>
      <c r="D12" s="1376"/>
      <c r="E12" s="1376"/>
      <c r="F12" s="1376"/>
      <c r="G12" s="1376"/>
    </row>
    <row r="13" spans="1:21" ht="21" customHeight="1">
      <c r="A13" s="744" t="s">
        <v>29</v>
      </c>
      <c r="B13" s="744"/>
      <c r="C13" s="745"/>
      <c r="D13" s="744"/>
      <c r="E13" s="744"/>
      <c r="F13" s="744"/>
      <c r="G13" s="744"/>
    </row>
    <row r="14" spans="1:21" ht="55.5" customHeight="1">
      <c r="A14" s="1377" t="s">
        <v>30</v>
      </c>
      <c r="B14" s="1377"/>
      <c r="C14" s="1377"/>
      <c r="D14" s="1377"/>
      <c r="E14" s="1377"/>
      <c r="F14" s="1377"/>
      <c r="G14" s="1377"/>
      <c r="I14" s="779" t="s">
        <v>31</v>
      </c>
      <c r="J14" s="780" t="s">
        <v>32</v>
      </c>
    </row>
    <row r="15" spans="1:21" ht="70.150000000000006" customHeight="1">
      <c r="B15" s="781">
        <v>1</v>
      </c>
      <c r="C15" s="1366" t="s">
        <v>593</v>
      </c>
      <c r="D15" s="1367"/>
      <c r="E15" s="1367"/>
      <c r="F15" s="1368"/>
      <c r="G15" s="747"/>
      <c r="H15" s="748">
        <f>'Sch-1'!N65+'Sch-2'!J106+'Sch-3 '!P95+'Sch-4'!P22+'Sch-4b'!P30+'Sch-7'!M20</f>
        <v>0</v>
      </c>
      <c r="I15" s="749">
        <f>IF(H15=0,0,G15/H15)</f>
        <v>0</v>
      </c>
    </row>
    <row r="16" spans="1:21" ht="70.150000000000006" customHeight="1">
      <c r="B16" s="781">
        <v>2</v>
      </c>
      <c r="C16" s="1366" t="s">
        <v>594</v>
      </c>
      <c r="D16" s="1367"/>
      <c r="E16" s="1367"/>
      <c r="F16" s="1368"/>
      <c r="G16" s="750"/>
      <c r="H16" s="748">
        <f>'Sch-1'!N65+'Sch-2'!J106+'Sch-3 '!P95+'Sch-4'!P22+'Sch-4b'!P30+'Sch-7'!M20</f>
        <v>0</v>
      </c>
      <c r="I16" s="782">
        <f>G16</f>
        <v>0</v>
      </c>
    </row>
    <row r="17" spans="1:11" ht="55.15" customHeight="1">
      <c r="A17" s="778"/>
      <c r="B17" s="783">
        <v>3</v>
      </c>
      <c r="C17" s="1369" t="s">
        <v>595</v>
      </c>
      <c r="D17" s="1370"/>
      <c r="E17" s="1370"/>
      <c r="F17" s="1371"/>
      <c r="G17" s="784"/>
    </row>
    <row r="18" spans="1:11" ht="21" customHeight="1">
      <c r="A18" s="778"/>
      <c r="B18" s="751"/>
      <c r="C18" s="785" t="s">
        <v>495</v>
      </c>
      <c r="D18" s="786"/>
      <c r="E18" s="752"/>
      <c r="F18" s="753" t="s">
        <v>33</v>
      </c>
      <c r="G18" s="754"/>
      <c r="H18" s="748">
        <f>'Sch-1'!N65</f>
        <v>0</v>
      </c>
      <c r="I18" s="749">
        <f t="shared" ref="I18:I23" si="0">IF(H18=0,0,G18/H18)</f>
        <v>0</v>
      </c>
      <c r="J18" s="787" t="s">
        <v>498</v>
      </c>
      <c r="K18" s="788">
        <f>I15+I16+I18+I25</f>
        <v>0</v>
      </c>
    </row>
    <row r="19" spans="1:11" ht="21" customHeight="1">
      <c r="A19" s="778"/>
      <c r="B19" s="751"/>
      <c r="C19" s="785" t="s">
        <v>34</v>
      </c>
      <c r="D19" s="786"/>
      <c r="E19" s="752"/>
      <c r="F19" s="753" t="s">
        <v>33</v>
      </c>
      <c r="G19" s="754"/>
      <c r="H19" s="748">
        <f>'Sch-2'!J106</f>
        <v>0</v>
      </c>
      <c r="I19" s="749">
        <f t="shared" si="0"/>
        <v>0</v>
      </c>
      <c r="J19" s="787" t="s">
        <v>34</v>
      </c>
      <c r="K19" s="788">
        <f>I15+I16+I19+I26</f>
        <v>0</v>
      </c>
    </row>
    <row r="20" spans="1:11" ht="21" customHeight="1">
      <c r="A20" s="778"/>
      <c r="B20" s="751"/>
      <c r="C20" s="785" t="s">
        <v>35</v>
      </c>
      <c r="D20" s="786"/>
      <c r="E20" s="752"/>
      <c r="F20" s="753" t="s">
        <v>33</v>
      </c>
      <c r="G20" s="754"/>
      <c r="H20" s="748">
        <f>'Sch-3 '!P95</f>
        <v>0</v>
      </c>
      <c r="I20" s="749">
        <f t="shared" si="0"/>
        <v>0</v>
      </c>
      <c r="J20" s="787" t="s">
        <v>35</v>
      </c>
      <c r="K20" s="788">
        <f>I15+I16+I20+I27</f>
        <v>0</v>
      </c>
    </row>
    <row r="21" spans="1:11" ht="21" customHeight="1">
      <c r="A21" s="778"/>
      <c r="B21" s="751"/>
      <c r="C21" s="785" t="s">
        <v>544</v>
      </c>
      <c r="D21" s="786"/>
      <c r="E21" s="752"/>
      <c r="F21" s="753" t="s">
        <v>33</v>
      </c>
      <c r="G21" s="755"/>
      <c r="H21" s="748">
        <f>'Sch-4'!P22</f>
        <v>0</v>
      </c>
      <c r="I21" s="749">
        <f t="shared" si="0"/>
        <v>0</v>
      </c>
      <c r="J21" s="787" t="s">
        <v>544</v>
      </c>
      <c r="K21" s="788">
        <f>I15+I16+I21+I28</f>
        <v>0</v>
      </c>
    </row>
    <row r="22" spans="1:11" ht="21" hidden="1" customHeight="1">
      <c r="A22" s="778"/>
      <c r="B22" s="751"/>
      <c r="C22" s="785" t="s">
        <v>545</v>
      </c>
      <c r="D22" s="786"/>
      <c r="E22" s="752"/>
      <c r="F22" s="753" t="s">
        <v>33</v>
      </c>
      <c r="G22" s="754"/>
      <c r="H22" s="748">
        <f>'Sch-4b'!P30</f>
        <v>0</v>
      </c>
      <c r="I22" s="749">
        <f t="shared" si="0"/>
        <v>0</v>
      </c>
      <c r="J22" s="787" t="s">
        <v>546</v>
      </c>
      <c r="K22" s="788">
        <f>I15+I16+I22+I29</f>
        <v>0</v>
      </c>
    </row>
    <row r="23" spans="1:11" ht="23.25" customHeight="1">
      <c r="A23" s="778"/>
      <c r="B23" s="756"/>
      <c r="C23" s="789" t="s">
        <v>61</v>
      </c>
      <c r="D23" s="790"/>
      <c r="E23" s="752"/>
      <c r="F23" s="757" t="s">
        <v>33</v>
      </c>
      <c r="G23" s="755"/>
      <c r="H23" s="748">
        <f>'Sch-7'!M20</f>
        <v>0</v>
      </c>
      <c r="I23" s="749">
        <f t="shared" si="0"/>
        <v>0</v>
      </c>
      <c r="J23" s="787" t="s">
        <v>61</v>
      </c>
      <c r="K23" s="788">
        <f>I15+I16+I23+I30</f>
        <v>0</v>
      </c>
    </row>
    <row r="24" spans="1:11" ht="55.15" customHeight="1">
      <c r="A24" s="778"/>
      <c r="B24" s="783">
        <v>4</v>
      </c>
      <c r="C24" s="1369" t="s">
        <v>596</v>
      </c>
      <c r="D24" s="1370"/>
      <c r="E24" s="1370"/>
      <c r="F24" s="1371"/>
      <c r="G24" s="784"/>
    </row>
    <row r="25" spans="1:11" ht="21" hidden="1" customHeight="1">
      <c r="A25" s="758"/>
      <c r="B25" s="751"/>
      <c r="C25" s="785" t="s">
        <v>496</v>
      </c>
      <c r="D25" s="786"/>
      <c r="E25" s="759"/>
      <c r="F25" s="753" t="s">
        <v>36</v>
      </c>
      <c r="G25" s="760"/>
      <c r="H25" s="748">
        <f>'Sch-1'!N65</f>
        <v>0</v>
      </c>
      <c r="I25" s="782">
        <f t="shared" ref="I25:I30" si="1">G25</f>
        <v>0</v>
      </c>
    </row>
    <row r="26" spans="1:11" ht="21" customHeight="1">
      <c r="A26" s="758"/>
      <c r="B26" s="751"/>
      <c r="C26" s="785" t="s">
        <v>34</v>
      </c>
      <c r="D26" s="786"/>
      <c r="E26" s="759"/>
      <c r="F26" s="753" t="s">
        <v>36</v>
      </c>
      <c r="G26" s="760"/>
      <c r="H26" s="748">
        <f>'Sch-2'!J106</f>
        <v>0</v>
      </c>
      <c r="I26" s="782">
        <f t="shared" si="1"/>
        <v>0</v>
      </c>
    </row>
    <row r="27" spans="1:11" ht="21" customHeight="1">
      <c r="A27" s="758"/>
      <c r="B27" s="751"/>
      <c r="C27" s="785" t="s">
        <v>35</v>
      </c>
      <c r="D27" s="786"/>
      <c r="E27" s="759"/>
      <c r="F27" s="753" t="s">
        <v>36</v>
      </c>
      <c r="G27" s="760"/>
      <c r="H27" s="748">
        <f>'Sch-3 '!P95</f>
        <v>0</v>
      </c>
      <c r="I27" s="782">
        <f t="shared" si="1"/>
        <v>0</v>
      </c>
    </row>
    <row r="28" spans="1:11" ht="21" customHeight="1">
      <c r="A28" s="758"/>
      <c r="B28" s="751"/>
      <c r="C28" s="785" t="s">
        <v>544</v>
      </c>
      <c r="D28" s="786"/>
      <c r="E28" s="759"/>
      <c r="F28" s="753" t="s">
        <v>36</v>
      </c>
      <c r="G28" s="755"/>
      <c r="H28" s="748">
        <f>'Sch-4'!P22</f>
        <v>0</v>
      </c>
      <c r="I28" s="782">
        <f t="shared" si="1"/>
        <v>0</v>
      </c>
    </row>
    <row r="29" spans="1:11" ht="21" hidden="1" customHeight="1">
      <c r="A29" s="758"/>
      <c r="B29" s="751"/>
      <c r="C29" s="785" t="s">
        <v>545</v>
      </c>
      <c r="D29" s="786"/>
      <c r="E29" s="759"/>
      <c r="F29" s="753" t="s">
        <v>36</v>
      </c>
      <c r="G29" s="760"/>
      <c r="H29" s="748">
        <f>'Sch-4b'!P30</f>
        <v>0</v>
      </c>
      <c r="I29" s="782">
        <f t="shared" si="1"/>
        <v>0</v>
      </c>
    </row>
    <row r="30" spans="1:11" ht="21" customHeight="1">
      <c r="A30" s="758"/>
      <c r="B30" s="756"/>
      <c r="C30" s="789" t="s">
        <v>61</v>
      </c>
      <c r="D30" s="790"/>
      <c r="E30" s="761"/>
      <c r="F30" s="757" t="s">
        <v>36</v>
      </c>
      <c r="G30" s="755"/>
      <c r="H30" s="748">
        <f>'Sch-7'!M20</f>
        <v>0</v>
      </c>
      <c r="I30" s="782">
        <f t="shared" si="1"/>
        <v>0</v>
      </c>
    </row>
    <row r="31" spans="1:11" ht="16.5">
      <c r="A31" s="758"/>
      <c r="B31" s="762"/>
      <c r="C31" s="1372" t="s">
        <v>469</v>
      </c>
      <c r="D31" s="1372"/>
      <c r="E31" s="1372"/>
      <c r="F31" s="1372"/>
      <c r="G31" s="1372"/>
    </row>
    <row r="32" spans="1:11" ht="48.75" hidden="1" customHeight="1">
      <c r="A32" s="758"/>
      <c r="B32" s="763">
        <v>5</v>
      </c>
      <c r="C32" s="1373" t="s">
        <v>468</v>
      </c>
      <c r="D32" s="1373"/>
      <c r="E32" s="1373"/>
      <c r="F32" s="1373"/>
      <c r="G32" s="1373"/>
    </row>
    <row r="33" spans="1:7" ht="48.75" hidden="1" customHeight="1">
      <c r="A33" s="758"/>
      <c r="B33" s="1374"/>
      <c r="C33" s="1374"/>
      <c r="D33" s="1374"/>
      <c r="E33" s="1374"/>
      <c r="F33" s="1374"/>
      <c r="G33" s="1374"/>
    </row>
    <row r="34" spans="1:7" ht="48.75" hidden="1" customHeight="1">
      <c r="A34" s="758"/>
      <c r="B34" s="765"/>
      <c r="C34" s="1373" t="s">
        <v>0</v>
      </c>
      <c r="D34" s="1373"/>
      <c r="E34" s="1373"/>
      <c r="F34" s="1373"/>
      <c r="G34" s="1373"/>
    </row>
    <row r="35" spans="1:7" ht="33" customHeight="1">
      <c r="A35" s="744" t="s">
        <v>37</v>
      </c>
      <c r="B35" s="765"/>
      <c r="C35" s="791"/>
      <c r="D35" s="778"/>
      <c r="E35" s="764"/>
      <c r="F35" s="764"/>
      <c r="G35" s="766"/>
    </row>
    <row r="36" spans="1:7" ht="33" customHeight="1">
      <c r="A36" s="284" t="s">
        <v>79</v>
      </c>
      <c r="B36" s="765"/>
      <c r="C36" s="791"/>
      <c r="D36" s="778"/>
      <c r="E36" s="764"/>
      <c r="F36" s="764"/>
      <c r="G36" s="766"/>
    </row>
    <row r="37" spans="1:7" ht="33" customHeight="1">
      <c r="A37" s="778"/>
      <c r="B37" s="284"/>
      <c r="C37" s="778"/>
      <c r="D37" s="284"/>
      <c r="E37" s="287"/>
      <c r="F37" s="287"/>
      <c r="G37" s="287"/>
    </row>
    <row r="38" spans="1:7" ht="33" customHeight="1">
      <c r="A38" s="767"/>
      <c r="B38" s="767"/>
      <c r="C38" s="768"/>
      <c r="D38" s="287"/>
      <c r="E38" s="284"/>
      <c r="F38" s="284"/>
      <c r="G38" s="769" t="s">
        <v>80</v>
      </c>
    </row>
    <row r="39" spans="1:7" ht="33" customHeight="1">
      <c r="A39" s="767"/>
      <c r="B39" s="767"/>
      <c r="C39" s="768"/>
      <c r="D39" s="287"/>
      <c r="E39" s="284"/>
      <c r="F39" s="284"/>
      <c r="G39" s="769" t="str">
        <f>"For and on behalf of " &amp; 'Sch-1'!C8</f>
        <v xml:space="preserve">For and on behalf of …….. …….. …….. …….. …….. …….. </v>
      </c>
    </row>
    <row r="40" spans="1:7" ht="33" customHeight="1">
      <c r="A40" s="767"/>
      <c r="B40" s="767"/>
      <c r="C40" s="767"/>
      <c r="D40" s="770"/>
      <c r="E40" s="771"/>
      <c r="F40" s="771"/>
      <c r="G40" s="778"/>
    </row>
    <row r="41" spans="1:7" ht="33" customHeight="1">
      <c r="A41" s="792" t="s">
        <v>250</v>
      </c>
      <c r="B41" s="792"/>
      <c r="C41" s="770" t="str">
        <f>IF('Sch-1'!B73=0,"", 'Sch-1'!B73)</f>
        <v>--</v>
      </c>
      <c r="D41" s="770"/>
      <c r="E41" s="771" t="s">
        <v>81</v>
      </c>
      <c r="F41" s="1365" t="str">
        <f>'Sch-1'!M74</f>
        <v/>
      </c>
      <c r="G41" s="1365"/>
    </row>
    <row r="42" spans="1:7" ht="33" customHeight="1">
      <c r="A42" s="792" t="s">
        <v>251</v>
      </c>
      <c r="B42" s="792"/>
      <c r="C42" s="770" t="str">
        <f>IF('Sch-1'!B74=0,"", 'Sch-1'!B74)</f>
        <v/>
      </c>
      <c r="D42" s="793"/>
      <c r="E42" s="771" t="s">
        <v>82</v>
      </c>
      <c r="F42" s="1365" t="str">
        <f>'Sch-1'!M75</f>
        <v/>
      </c>
      <c r="G42" s="1365"/>
    </row>
    <row r="43" spans="1:7" ht="33" customHeight="1">
      <c r="A43" s="767"/>
      <c r="B43" s="767"/>
      <c r="C43" s="767"/>
      <c r="D43" s="767"/>
      <c r="E43" s="771"/>
      <c r="F43" s="771"/>
      <c r="G43" s="778"/>
    </row>
  </sheetData>
  <sheetProtection algorithmName="SHA-512" hashValue="0UTG2m71yjwtmv7o59qpBTkHvrw0RPBfTDHqhiDVrWFMLKyY32ORoTCj329YqTLYSmpCOmmAfG0cxih8Xu++yw==" saltValue="3FiEBTxqRRCNgdU1f+0iWA==" spinCount="100000" sheet="1" formatColumns="0" formatRows="0" selectLockedCells="1"/>
  <customSheetViews>
    <customSheetView guid="{987A3FAC-920D-4C0C-8129-D8F4AFD7E477}" scale="80" showPageBreaks="1" zeroValues="0" printArea="1" hiddenRows="1" hiddenColumns="1" view="pageBreakPreview" topLeftCell="A8">
      <selection activeCell="G19" sqref="G19"/>
      <pageMargins left="0.72" right="0.49" top="0.62" bottom="0.52" header="0.32" footer="0.27"/>
      <pageSetup scale="96" orientation="portrait" r:id="rId1"/>
      <headerFooter alignWithMargins="0">
        <oddFooter>&amp;R&amp;"Book Antiqua,Bold"&amp;10Letter of Discount  / Page &amp;P of &amp;N</oddFooter>
      </headerFooter>
    </customSheetView>
    <customSheetView guid="{CB55CDDD-15EC-4265-9148-3411BBB26D54}" scale="80" showPageBreaks="1" zeroValues="0" printArea="1" hiddenRows="1" hiddenColumns="1" view="pageBreakPreview" topLeftCell="A18">
      <selection activeCell="G25" sqref="G25"/>
      <pageMargins left="0.72" right="0.49" top="0.62" bottom="0.52" header="0.32" footer="0.27"/>
      <pageSetup scale="96" orientation="portrait" r:id="rId2"/>
      <headerFooter alignWithMargins="0">
        <oddFooter>&amp;R&amp;"Book Antiqua,Bold"&amp;10Letter of Discount  / Page &amp;P of &amp;N</oddFooter>
      </headerFooter>
    </customSheetView>
    <customSheetView guid="{023E95C7-CD0A-46A1-945E-64751E02EBFE}" scale="80" showPageBreaks="1" zeroValues="0" printArea="1" hiddenRows="1" hiddenColumns="1" view="pageBreakPreview" topLeftCell="A23">
      <selection activeCell="G26" sqref="G26"/>
      <pageMargins left="0.72" right="0.49" top="0.62" bottom="0.52" header="0.32" footer="0.27"/>
      <pageSetup scale="96" orientation="portrait" r:id="rId3"/>
      <headerFooter alignWithMargins="0">
        <oddFooter>&amp;R&amp;"Book Antiqua,Bold"&amp;10Letter of Discount  / Page &amp;P of &amp;N</oddFooter>
      </headerFooter>
    </customSheetView>
    <customSheetView guid="{BB6473B7-092C-417E-97E7-ED0705AE17A0}" scale="80" showPageBreaks="1" zeroValues="0" printArea="1" hiddenRows="1" hiddenColumns="1" view="pageBreakPreview">
      <selection activeCell="G18" sqref="G18"/>
      <pageMargins left="0.72" right="0.49" top="0.62" bottom="0.52" header="0.32" footer="0.27"/>
      <pageSetup scale="96" orientation="portrait" r:id="rId4"/>
      <headerFooter alignWithMargins="0">
        <oddFooter>&amp;R&amp;"Book Antiqua,Bold"&amp;10Letter of Discount  / Page &amp;P of &amp;N</oddFooter>
      </headerFooter>
    </customSheetView>
    <customSheetView guid="{A41EE4DE-0D82-4A56-8210-F78316511D11}" showPageBreaks="1" zeroValues="0" printArea="1" hiddenRows="1" hiddenColumns="1" view="pageBreakPreview" topLeftCell="B2">
      <selection activeCell="G18" sqref="G18"/>
      <pageMargins left="0.72" right="0.49" top="0.62" bottom="0.52" header="0.32" footer="0.27"/>
      <pageSetup scale="96" orientation="portrait" r:id="rId5"/>
      <headerFooter alignWithMargins="0">
        <oddFooter>&amp;R&amp;"Book Antiqua,Bold"&amp;10Letter of Discount  / Page &amp;P of &amp;N</oddFooter>
      </headerFooter>
    </customSheetView>
    <customSheetView guid="{1E0C44A1-9358-4FBD-8C2C-4DB661DA1476}" showPageBreaks="1" zeroValues="0" printArea="1" hiddenRows="1" hiddenColumns="1" view="pageBreakPreview" topLeftCell="B1">
      <selection activeCell="G15" sqref="G15"/>
      <pageMargins left="0.72" right="0.49" top="0.62" bottom="0.52" header="0.32" footer="0.27"/>
      <pageSetup scale="96" orientation="portrait" r:id="rId6"/>
      <headerFooter alignWithMargins="0">
        <oddFooter>&amp;R&amp;"Book Antiqua,Bold"&amp;10Letter of Discount  / Page &amp;P of &amp;N</oddFooter>
      </headerFooter>
    </customSheetView>
    <customSheetView guid="{498493C3-769C-4143-9114-C68CD1D40B11}" showPageBreaks="1" zeroValues="0" printArea="1" hiddenRows="1" hiddenColumns="1" view="pageBreakPreview" topLeftCell="B1">
      <selection activeCell="G16" sqref="G16"/>
      <pageMargins left="0.72" right="0.49" top="0.62" bottom="0.52" header="0.32" footer="0.27"/>
      <pageSetup scale="96" orientation="portrait" r:id="rId7"/>
      <headerFooter alignWithMargins="0">
        <oddFooter>&amp;R&amp;"Book Antiqua,Bold"&amp;10Letter of Discount  / Page &amp;P of &amp;N</oddFooter>
      </headerFooter>
    </customSheetView>
    <customSheetView guid="{C431BC99-7569-44AB-83F6-AB73BDED3783}" showPageBreaks="1" zeroValues="0" printArea="1" hiddenRows="1" hiddenColumns="1" view="pageBreakPreview" topLeftCell="A17">
      <selection activeCell="G27" sqref="G27"/>
      <pageMargins left="0.72" right="0.49" top="0.62" bottom="0.52" header="0.32" footer="0.27"/>
      <pageSetup scale="96" orientation="portrait" r:id="rId8"/>
      <headerFooter alignWithMargins="0">
        <oddFooter>&amp;R&amp;"Book Antiqua,Bold"&amp;10Letter of Discount  / Page &amp;P of &amp;N</oddFooter>
      </headerFooter>
    </customSheetView>
    <customSheetView guid="{E97134B6-5E8D-4951-8DA0-73D065532361}" showPageBreaks="1" zeroValues="0" printArea="1" hiddenRows="1" hiddenColumns="1" view="pageBreakPreview">
      <selection activeCell="G16" sqref="G16"/>
      <pageMargins left="0.72" right="0.49" top="0.62" bottom="0.52" header="0.32" footer="0.27"/>
      <pageSetup scale="96" orientation="portrait" r:id="rId9"/>
      <headerFooter alignWithMargins="0">
        <oddFooter>&amp;R&amp;"Book Antiqua,Bold"&amp;10Letter of Discount  / Page &amp;P of &amp;N</oddFooter>
      </headerFooter>
    </customSheetView>
    <customSheetView guid="{D0757F9E-DF41-4B40-A5E5-F4F8FDD8D61D}" zeroValues="0" hiddenRows="1" hiddenColumns="1" topLeftCell="A18">
      <selection activeCell="G27" sqref="G27"/>
      <pageMargins left="0.72" right="0.49" top="0.62" bottom="0.52" header="0.32" footer="0.27"/>
      <pageSetup scale="96" orientation="portrait" r:id="rId10"/>
      <headerFooter alignWithMargins="0">
        <oddFooter>&amp;R&amp;"Book Antiqua,Bold"&amp;10Letter of Discount  / Page &amp;P of &amp;N</oddFooter>
      </headerFooter>
    </customSheetView>
    <customSheetView guid="{EE46BCD1-F715-4FA9-A5FC-1B125AD601E0}" zeroValues="0" hiddenRows="1" hiddenColumns="1">
      <selection activeCell="G24" sqref="G24"/>
      <pageMargins left="0.72" right="0.49" top="0.62" bottom="0.52" header="0.32" footer="0.27"/>
      <pageSetup scale="96" orientation="portrait" r:id="rId11"/>
      <headerFooter alignWithMargins="0">
        <oddFooter>&amp;R&amp;"Book Antiqua,Bold"&amp;10Letter of Discount  / Page &amp;P of &amp;N</oddFooter>
      </headerFooter>
    </customSheetView>
    <customSheetView guid="{4AA1107B-A795-4744-B566-827168772C7A}" zeroValues="0" hiddenRows="1" hiddenColumns="1" topLeftCell="A4">
      <selection activeCell="G24" sqref="G24"/>
      <pageMargins left="0.72" right="0.49" top="0.62" bottom="0.52" header="0.32" footer="0.27"/>
      <pageSetup scale="96" orientation="portrait" r:id="rId12"/>
      <headerFooter alignWithMargins="0">
        <oddFooter>&amp;R&amp;"Book Antiqua,Bold"&amp;10Letter of Discount  / Page &amp;P of &amp;N</oddFooter>
      </headerFooter>
    </customSheetView>
    <customSheetView guid="{B23AD343-29DA-4CE0-BD10-47BF44F3782F}" zeroValues="0" hiddenRows="1" hiddenColumns="1">
      <selection activeCell="E36" sqref="E36"/>
      <pageMargins left="0.72" right="0.49" top="0.62" bottom="0.52" header="0.32" footer="0.27"/>
      <pageSetup scale="96" orientation="portrait" r:id="rId13"/>
      <headerFooter alignWithMargins="0">
        <oddFooter>&amp;R&amp;"Book Antiqua,Bold"&amp;10Letter of Discount  / Page &amp;P of &amp;N</oddFooter>
      </headerFooter>
    </customSheetView>
    <customSheetView guid="{ECE9294F-C910-4036-88BC-B1F2176FB06B}" zeroValues="0" printArea="1" hiddenRows="1" hiddenColumns="1">
      <selection activeCell="G24" sqref="G24"/>
      <pageMargins left="0.72" right="0.49" top="0.62" bottom="0.52" header="0.32" footer="0.27"/>
      <pageSetup scale="96" orientation="portrait" r:id="rId14"/>
      <headerFooter alignWithMargins="0">
        <oddFooter>&amp;R&amp;"Book Antiqua,Bold"&amp;10Letter of Discount  / Page &amp;P of &amp;N</oddFooter>
      </headerFooter>
    </customSheetView>
    <customSheetView guid="{27A45B7A-04F2-4516-B80B-5ED0825D4ED3}" zeroValues="0" hiddenRows="1" hiddenColumns="1" state="hidden">
      <selection activeCell="G15" sqref="G15"/>
      <pageMargins left="0.72" right="0.49" top="0.62" bottom="0.52" header="0.32" footer="0.27"/>
      <pageSetup scale="96" orientation="portrait" r:id="rId15"/>
      <headerFooter alignWithMargins="0">
        <oddFooter>&amp;R&amp;"Book Antiqua,Bold"&amp;10Letter of Discount  / Page &amp;P of &amp;N</oddFooter>
      </headerFooter>
    </customSheetView>
    <customSheetView guid="{E9F4E142-7D26-464D-BECA-4F3806DB1FE1}" zeroValues="0" hiddenRows="1" hiddenColumns="1">
      <selection activeCell="E36" sqref="E36"/>
      <pageMargins left="0.72" right="0.49" top="0.62" bottom="0.52" header="0.32" footer="0.27"/>
      <pageSetup scale="96" orientation="portrait" r:id="rId16"/>
      <headerFooter alignWithMargins="0">
        <oddFooter>&amp;R&amp;"Book Antiqua,Bold"&amp;10Letter of Discount  / Page &amp;P of &amp;N</oddFooter>
      </headerFooter>
    </customSheetView>
    <customSheetView guid="{A7DBDDEF-9245-44C6-9EBF-032DB6E1C0A2}" zeroValues="0" hiddenRows="1" hiddenColumns="1" topLeftCell="A10">
      <selection activeCell="G24" sqref="G24"/>
      <pageMargins left="0.72" right="0.49" top="0.62" bottom="0.52" header="0.32" footer="0.27"/>
      <pageSetup scale="96" orientation="portrait" r:id="rId17"/>
      <headerFooter alignWithMargins="0">
        <oddFooter>&amp;R&amp;"Book Antiqua,Bold"&amp;10Letter of Discount  / Page &amp;P of &amp;N</oddFooter>
      </headerFooter>
    </customSheetView>
    <customSheetView guid="{7487ED9F-BBED-4B2A-9631-22F1A430946B}" zeroValues="0" hiddenRows="1" hiddenColumns="1" topLeftCell="A4">
      <selection activeCell="G24" sqref="G24"/>
      <pageMargins left="0.72" right="0.49" top="0.62" bottom="0.52" header="0.32" footer="0.27"/>
      <pageSetup scale="96" orientation="portrait" r:id="rId18"/>
      <headerFooter alignWithMargins="0">
        <oddFooter>&amp;R&amp;"Book Antiqua,Bold"&amp;10Letter of Discount  / Page &amp;P of &amp;N</oddFooter>
      </headerFooter>
    </customSheetView>
    <customSheetView guid="{B3CE7B10-A914-4559-A6DA-AED8C22AFD6D}" zeroValues="0" hiddenRows="1" hiddenColumns="1" topLeftCell="A25">
      <selection activeCell="G27" sqref="G27"/>
      <pageMargins left="0.72" right="0.49" top="0.62" bottom="0.52" header="0.32" footer="0.27"/>
      <pageSetup scale="96" orientation="portrait" r:id="rId19"/>
      <headerFooter alignWithMargins="0">
        <oddFooter>&amp;R&amp;"Book Antiqua,Bold"&amp;10Letter of Discount  / Page &amp;P of &amp;N</oddFooter>
      </headerFooter>
    </customSheetView>
    <customSheetView guid="{D53177B2-31EC-4222-B97A-A37DCFD9E45B}" showPageBreaks="1" zeroValues="0" printArea="1" hiddenRows="1" hiddenColumns="1" view="pageBreakPreview">
      <selection activeCell="G16" sqref="G16"/>
      <pageMargins left="0.72" right="0.49" top="0.62" bottom="0.52" header="0.32" footer="0.27"/>
      <pageSetup scale="96" orientation="portrait" r:id="rId20"/>
      <headerFooter alignWithMargins="0">
        <oddFooter>&amp;R&amp;"Book Antiqua,Bold"&amp;10Letter of Discount  / Page &amp;P of &amp;N</oddFooter>
      </headerFooter>
    </customSheetView>
    <customSheetView guid="{223BC0FC-814D-40F0-9795-CE82A16FF3A5}" showPageBreaks="1" zeroValues="0" printArea="1" hiddenRows="1" hiddenColumns="1" view="pageBreakPreview" topLeftCell="A22">
      <selection activeCell="G18" sqref="G18:G22"/>
      <pageMargins left="0.72" right="0.49" top="0.62" bottom="0.52" header="0.32" footer="0.27"/>
      <pageSetup scale="96" orientation="portrait" r:id="rId21"/>
      <headerFooter alignWithMargins="0">
        <oddFooter>&amp;R&amp;"Book Antiqua,Bold"&amp;10Letter of Discount  / Page &amp;P of &amp;N</oddFooter>
      </headerFooter>
    </customSheetView>
    <customSheetView guid="{B835C05C-B615-4DCB-982D-4519616B3CD8}" showPageBreaks="1" zeroValues="0" printArea="1" hiddenRows="1" hiddenColumns="1" view="pageBreakPreview" topLeftCell="A11">
      <selection activeCell="G24" sqref="G24:G27"/>
      <pageMargins left="0.72" right="0.49" top="0.62" bottom="0.52" header="0.32" footer="0.27"/>
      <pageSetup scale="96" orientation="portrait" r:id="rId22"/>
      <headerFooter alignWithMargins="0">
        <oddFooter>&amp;R&amp;"Book Antiqua,Bold"&amp;10Letter of Discount  / Page &amp;P of &amp;N</oddFooter>
      </headerFooter>
    </customSheetView>
    <customSheetView guid="{A34CC49F-E309-4C23-B4F6-1E3B307C10D1}" showPageBreaks="1" zeroValues="0" printArea="1" hiddenRows="1" hiddenColumns="1" view="pageBreakPreview" topLeftCell="B15">
      <selection activeCell="G15" sqref="G15"/>
      <pageMargins left="0.72" right="0.49" top="0.62" bottom="0.52" header="0.32" footer="0.27"/>
      <pageSetup scale="96" orientation="portrait" r:id="rId23"/>
      <headerFooter alignWithMargins="0">
        <oddFooter>&amp;R&amp;"Book Antiqua,Bold"&amp;10Letter of Discount  / Page &amp;P of &amp;N</oddFooter>
      </headerFooter>
    </customSheetView>
    <customSheetView guid="{8909CFDD-4F29-4C72-886E-908773EE94A2}" showPageBreaks="1" zeroValues="0" printArea="1" hiddenRows="1" hiddenColumns="1" view="pageBreakPreview" topLeftCell="B1">
      <selection activeCell="G18" sqref="G18"/>
      <pageMargins left="0.72" right="0.49" top="0.62" bottom="0.52" header="0.32" footer="0.27"/>
      <pageSetup scale="96" orientation="portrait" r:id="rId24"/>
      <headerFooter alignWithMargins="0">
        <oddFooter>&amp;R&amp;"Book Antiqua,Bold"&amp;10Letter of Discount  / Page &amp;P of &amp;N</oddFooter>
      </headerFooter>
    </customSheetView>
    <customSheetView guid="{D5F8AD2D-F014-4A7B-9CE7-589273BD9F11}" scale="80" showPageBreaks="1" zeroValues="0" printArea="1" hiddenRows="1" hiddenColumns="1" view="pageBreakPreview" topLeftCell="A14">
      <selection activeCell="G25" sqref="G25"/>
      <pageMargins left="0.72" right="0.49" top="0.62" bottom="0.52" header="0.32" footer="0.27"/>
      <pageSetup scale="96" orientation="portrait" r:id="rId25"/>
      <headerFooter alignWithMargins="0">
        <oddFooter>&amp;R&amp;"Book Antiqua,Bold"&amp;10Letter of Discount  / Page &amp;P of &amp;N</oddFooter>
      </headerFooter>
    </customSheetView>
  </customSheetViews>
  <mergeCells count="14">
    <mergeCell ref="C15:F15"/>
    <mergeCell ref="A1:G1"/>
    <mergeCell ref="A4:G4"/>
    <mergeCell ref="C12:G12"/>
    <mergeCell ref="A14:G14"/>
    <mergeCell ref="F41:G41"/>
    <mergeCell ref="F42:G42"/>
    <mergeCell ref="C16:F16"/>
    <mergeCell ref="C17:F17"/>
    <mergeCell ref="C24:F24"/>
    <mergeCell ref="C31:G31"/>
    <mergeCell ref="C32:G32"/>
    <mergeCell ref="B33:G33"/>
    <mergeCell ref="C34:G34"/>
  </mergeCells>
  <phoneticPr fontId="27" type="noConversion"/>
  <dataValidations count="3">
    <dataValidation operator="greaterThanOrEqual" allowBlank="1" showInputMessage="1" showErrorMessage="1" error="Enter numeric figure without decimal only" sqref="G15" xr:uid="{00000000-0002-0000-1200-000000000000}"/>
    <dataValidation type="decimal" allowBlank="1" showInputMessage="1" showErrorMessage="1" error="Enter in percent only." sqref="G16 G25:G27 G29:G30" xr:uid="{00000000-0002-0000-1200-000001000000}">
      <formula1>0</formula1>
      <formula2>100</formula2>
    </dataValidation>
    <dataValidation type="decimal" operator="greaterThan" allowBlank="1" showInputMessage="1" showErrorMessage="1" error="Enter numeric figures only." sqref="G18:G23 G28" xr:uid="{00000000-0002-0000-1200-000002000000}">
      <formula1>0</formula1>
    </dataValidation>
  </dataValidations>
  <pageMargins left="0.72" right="0.49" top="0.62" bottom="0.52" header="0.32" footer="0.27"/>
  <pageSetup scale="96" orientation="portrait" r:id="rId26"/>
  <headerFooter alignWithMargins="0">
    <oddFooter>&amp;R&amp;"Book Antiqua,Bold"&amp;10Letter of Discount  / Page &amp;P of &amp;N</oddFooter>
  </headerFooter>
  <drawing r:id="rId27"/>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indexed="37"/>
    <pageSetUpPr fitToPage="1"/>
  </sheetPr>
  <dimension ref="A1:H15"/>
  <sheetViews>
    <sheetView showGridLines="0" view="pageBreakPreview" zoomScaleNormal="100" zoomScaleSheetLayoutView="100" workbookViewId="0">
      <selection sqref="A1:XFD1048576"/>
    </sheetView>
  </sheetViews>
  <sheetFormatPr defaultColWidth="8" defaultRowHeight="15.75"/>
  <cols>
    <col min="1" max="1" width="8.625" style="16" customWidth="1"/>
    <col min="2" max="2" width="11.125" style="16" customWidth="1"/>
    <col min="3" max="4" width="38.625" style="16" customWidth="1"/>
    <col min="5" max="5" width="11.25" style="16" customWidth="1"/>
    <col min="6" max="6" width="8.625" style="15" customWidth="1"/>
    <col min="7" max="7" width="8" style="15" customWidth="1"/>
    <col min="8" max="16384" width="8" style="15"/>
  </cols>
  <sheetData>
    <row r="1" spans="1:8" ht="30.75" customHeight="1">
      <c r="A1" s="662"/>
      <c r="B1" s="1125"/>
      <c r="C1" s="1126"/>
      <c r="D1" s="1126"/>
      <c r="E1" s="1127"/>
      <c r="F1" s="278"/>
      <c r="G1" s="658"/>
    </row>
    <row r="2" spans="1:8" ht="117.75" customHeight="1">
      <c r="A2" s="1142" t="s">
        <v>307</v>
      </c>
      <c r="B2" s="1130" t="s">
        <v>753</v>
      </c>
      <c r="C2" s="1131"/>
      <c r="D2" s="1131"/>
      <c r="E2" s="1132"/>
      <c r="F2" s="1145" t="str">
        <f>B3</f>
        <v>Tender Enquiry No.: NR1/T/W-MISC/DOM/I00/25/07981– SRM RFX – 5002004552</v>
      </c>
    </row>
    <row r="3" spans="1:8" ht="36.75" customHeight="1">
      <c r="A3" s="1143"/>
      <c r="B3" s="1133" t="s">
        <v>754</v>
      </c>
      <c r="C3" s="1134"/>
      <c r="D3" s="1134"/>
      <c r="E3" s="1135"/>
      <c r="F3" s="1146"/>
    </row>
    <row r="4" spans="1:8" ht="40.15" customHeight="1">
      <c r="A4" s="1143"/>
      <c r="B4" s="276">
        <v>1</v>
      </c>
      <c r="C4" s="1128" t="s">
        <v>566</v>
      </c>
      <c r="D4" s="1128"/>
      <c r="E4" s="1129"/>
      <c r="F4" s="1146"/>
    </row>
    <row r="5" spans="1:8" ht="30" customHeight="1">
      <c r="A5" s="1143"/>
      <c r="B5" s="276">
        <v>2</v>
      </c>
      <c r="C5" s="1128" t="s">
        <v>567</v>
      </c>
      <c r="D5" s="1128"/>
      <c r="E5" s="1129"/>
      <c r="F5" s="1146"/>
    </row>
    <row r="6" spans="1:8" ht="35.25" customHeight="1">
      <c r="A6" s="1143"/>
      <c r="B6" s="276">
        <v>3</v>
      </c>
      <c r="C6" s="1128" t="s">
        <v>265</v>
      </c>
      <c r="D6" s="1128"/>
      <c r="E6" s="1129"/>
      <c r="F6" s="1146"/>
    </row>
    <row r="7" spans="1:8" ht="0.75" customHeight="1">
      <c r="A7" s="1143"/>
      <c r="B7" s="276">
        <v>4</v>
      </c>
      <c r="C7" s="1128" t="s">
        <v>455</v>
      </c>
      <c r="D7" s="1128"/>
      <c r="E7" s="1129"/>
      <c r="F7" s="1146"/>
    </row>
    <row r="8" spans="1:8" ht="9.75" customHeight="1">
      <c r="A8" s="1143"/>
      <c r="B8" s="17"/>
      <c r="E8" s="18"/>
      <c r="F8" s="1146"/>
    </row>
    <row r="9" spans="1:8" ht="23.25" customHeight="1">
      <c r="A9" s="1143"/>
      <c r="B9" s="1152"/>
      <c r="C9" s="1153"/>
      <c r="D9" s="1153"/>
      <c r="E9" s="1154"/>
      <c r="F9" s="1146"/>
    </row>
    <row r="10" spans="1:8" ht="10.5" customHeight="1">
      <c r="A10" s="1143"/>
      <c r="B10" s="19"/>
      <c r="C10" s="20"/>
      <c r="D10" s="20"/>
      <c r="E10" s="21"/>
      <c r="F10" s="1146"/>
    </row>
    <row r="11" spans="1:8" ht="24" customHeight="1">
      <c r="A11" s="1143"/>
      <c r="B11" s="1150" t="s">
        <v>390</v>
      </c>
      <c r="C11" s="1151"/>
      <c r="D11" s="1151"/>
      <c r="E11" s="663"/>
      <c r="F11" s="1146"/>
    </row>
    <row r="12" spans="1:8" ht="34.5" customHeight="1">
      <c r="A12" s="1144"/>
      <c r="B12" s="1136" t="s">
        <v>391</v>
      </c>
      <c r="C12" s="1137"/>
      <c r="D12" s="1137"/>
      <c r="E12" s="18"/>
      <c r="F12" s="1147"/>
    </row>
    <row r="13" spans="1:8" ht="24" customHeight="1">
      <c r="A13" s="1141"/>
      <c r="B13" s="1138" t="s">
        <v>392</v>
      </c>
      <c r="C13" s="1139"/>
      <c r="D13" s="1139"/>
      <c r="E13" s="663"/>
      <c r="F13" s="1140"/>
      <c r="G13" s="664"/>
      <c r="H13" s="664"/>
    </row>
    <row r="14" spans="1:8" ht="25.5" customHeight="1">
      <c r="A14" s="1141"/>
      <c r="B14" s="1148" t="s">
        <v>393</v>
      </c>
      <c r="C14" s="1149"/>
      <c r="D14" s="1149"/>
      <c r="E14" s="21"/>
      <c r="F14" s="1140"/>
      <c r="G14" s="664"/>
      <c r="H14" s="664"/>
    </row>
    <row r="15" spans="1:8">
      <c r="B15" s="22"/>
      <c r="C15" s="22"/>
      <c r="D15" s="22"/>
      <c r="E15" s="22"/>
    </row>
  </sheetData>
  <sheetProtection algorithmName="SHA-512" hashValue="+hgmnlVoA++1s1FQnKnRnpmxhrf4amBPbtiTUlStS43FbXVPoZLxSVRFgqH5pN8wIbVHwKrXbVXYB1h4V0IaQA==" saltValue="ileifh7i8Qdbkdk3qrBmZw==" spinCount="100000" sheet="1" formatColumns="0" formatRows="0" selectLockedCells="1"/>
  <customSheetViews>
    <customSheetView guid="{987A3FAC-920D-4C0C-8129-D8F4AFD7E477}" showPageBreaks="1" showGridLines="0" fitToPage="1" printArea="1" view="pageBreakPreview">
      <selection activeCell="B2" sqref="B2:E2"/>
      <pageMargins left="0.15748031496063" right="0.23622047244094499" top="0.78" bottom="0.98425196850393704" header="0.35433070866141703" footer="0.511811023622047"/>
      <printOptions horizontalCentered="1"/>
      <pageSetup paperSize="9" fitToHeight="0" orientation="landscape" r:id="rId1"/>
      <headerFooter alignWithMargins="0"/>
    </customSheetView>
    <customSheetView guid="{CB55CDDD-15EC-4265-9148-3411BBB26D54}" showPageBreaks="1" showGridLines="0" fitToPage="1" printArea="1" hiddenRows="1" view="pageBreakPreview">
      <selection activeCell="B2" sqref="B2:E2"/>
      <pageMargins left="0.15748031496063" right="0.23622047244094499" top="0.78" bottom="0.98425196850393704" header="0.35433070866141703" footer="0.511811023622047"/>
      <printOptions horizontalCentered="1"/>
      <pageSetup paperSize="9" fitToHeight="0" orientation="landscape" r:id="rId2"/>
      <headerFooter alignWithMargins="0"/>
    </customSheetView>
    <customSheetView guid="{023E95C7-CD0A-46A1-945E-64751E02EBFE}" showPageBreaks="1" showGridLines="0" fitToPage="1" printArea="1" hiddenRows="1" view="pageBreakPreview">
      <selection activeCell="B2" sqref="B2:E2"/>
      <pageMargins left="0.15748031496063" right="0.23622047244094499" top="0.78" bottom="0.98425196850393704" header="0.35433070866141703" footer="0.511811023622047"/>
      <printOptions horizontalCentered="1"/>
      <pageSetup paperSize="9" fitToHeight="0" orientation="landscape" r:id="rId3"/>
      <headerFooter alignWithMargins="0"/>
    </customSheetView>
    <customSheetView guid="{BB6473B7-092C-417E-97E7-ED0705AE17A0}" showPageBreaks="1" showGridLines="0" fitToPage="1" printArea="1" hiddenRows="1" view="pageBreakPreview">
      <selection activeCell="B2" sqref="B2:E2"/>
      <pageMargins left="0.15748031496063" right="0.23622047244094499" top="0.78" bottom="0.98425196850393704" header="0.35433070866141703" footer="0.511811023622047"/>
      <printOptions horizontalCentered="1"/>
      <pageSetup paperSize="9" fitToHeight="0" orientation="landscape" r:id="rId4"/>
      <headerFooter alignWithMargins="0"/>
    </customSheetView>
    <customSheetView guid="{A41EE4DE-0D82-4A56-8210-F78316511D11}" scale="130" showPageBreaks="1" showGridLines="0" fitToPage="1" printArea="1" hiddenRows="1" view="pageBreakPreview">
      <selection activeCell="B13" sqref="B13:D13"/>
      <pageMargins left="0.15748031496063" right="0.23622047244094499" top="0.78" bottom="0.98425196850393704" header="0.35433070866141703" footer="0.511811023622047"/>
      <printOptions horizontalCentered="1"/>
      <pageSetup paperSize="9" fitToHeight="0" orientation="landscape" r:id="rId5"/>
      <headerFooter alignWithMargins="0"/>
    </customSheetView>
    <customSheetView guid="{1E0C44A1-9358-4FBD-8C2C-4DB661DA1476}" scale="130" showPageBreaks="1" showGridLines="0" fitToPage="1" printArea="1" hiddenRows="1" view="pageBreakPreview">
      <selection activeCell="I4" sqref="I4"/>
      <pageMargins left="0.15748031496063" right="0.23622047244094499" top="0.78" bottom="0.98425196850393704" header="0.35433070866141703" footer="0.511811023622047"/>
      <printOptions horizontalCentered="1"/>
      <pageSetup paperSize="9" fitToHeight="0" orientation="landscape" r:id="rId6"/>
      <headerFooter alignWithMargins="0"/>
    </customSheetView>
    <customSheetView guid="{498493C3-769C-4143-9114-C68CD1D40B11}" showPageBreaks="1" showGridLines="0" fitToPage="1" printArea="1" hiddenRows="1" view="pageBreakPreview">
      <selection activeCell="I5" sqref="I5"/>
      <pageMargins left="0.15748031496063" right="0.23622047244094499" top="0.78" bottom="0.98425196850393704" header="0.35433070866141703" footer="0.511811023622047"/>
      <printOptions horizontalCentered="1"/>
      <pageSetup paperSize="9" fitToHeight="0" orientation="landscape" r:id="rId7"/>
      <headerFooter alignWithMargins="0"/>
    </customSheetView>
    <customSheetView guid="{C431BC99-7569-44AB-83F6-AB73BDED3783}" showGridLines="0" hiddenRows="1">
      <selection activeCell="B2" sqref="B2:E2"/>
      <pageMargins left="0.15748031496063" right="0.23622047244094499" top="0.78" bottom="0.98425196850393704" header="0.35433070866141703" footer="0.511811023622047"/>
      <printOptions horizontalCentered="1"/>
      <pageSetup paperSize="9" orientation="landscape" r:id="rId8"/>
      <headerFooter alignWithMargins="0"/>
    </customSheetView>
    <customSheetView guid="{E97134B6-5E8D-4951-8DA0-73D065532361}" showGridLines="0" hiddenRows="1">
      <selection activeCell="B2" sqref="B2:E2"/>
      <pageMargins left="0.15748031496063" right="0.23622047244094499" top="0.78" bottom="0.98425196850393704" header="0.35433070866141703" footer="0.511811023622047"/>
      <printOptions horizontalCentered="1"/>
      <pageSetup paperSize="9" orientation="landscape" r:id="rId9"/>
      <headerFooter alignWithMargins="0"/>
    </customSheetView>
    <customSheetView guid="{D0757F9E-DF41-4B40-A5E5-F4F8FDD8D61D}" showGridLines="0" hiddenRows="1">
      <selection activeCell="B2" sqref="B2:E2"/>
      <pageMargins left="0.15748031496063" right="0.23622047244094499" top="0.78" bottom="0.98425196850393704" header="0.35433070866141703" footer="0.511811023622047"/>
      <printOptions horizontalCentered="1"/>
      <pageSetup paperSize="9" orientation="landscape" r:id="rId10"/>
      <headerFooter alignWithMargins="0"/>
    </customSheetView>
    <customSheetView guid="{EE46BCD1-F715-4FA9-A5FC-1B125AD601E0}" showGridLines="0" hiddenRows="1">
      <selection activeCell="C15" sqref="C15"/>
      <pageMargins left="0.15748031496063" right="0.23622047244094499" top="0.78" bottom="0.98425196850393704" header="0.35433070866141703" footer="0.511811023622047"/>
      <printOptions horizontalCentered="1"/>
      <pageSetup paperSize="9" orientation="landscape" r:id="rId11"/>
      <headerFooter alignWithMargins="0"/>
    </customSheetView>
    <customSheetView guid="{4AA1107B-A795-4744-B566-827168772C7A}" showGridLines="0" hiddenRows="1">
      <selection activeCell="B2" sqref="B2:E2"/>
      <pageMargins left="0.15748031496063" right="0.23622047244094499" top="0.78" bottom="0.98425196850393704" header="0.35433070866141703" footer="0.511811023622047"/>
      <printOptions horizontalCentered="1"/>
      <pageSetup paperSize="9" orientation="landscape" r:id="rId12"/>
      <headerFooter alignWithMargins="0"/>
    </customSheetView>
    <customSheetView guid="{B23AD343-29DA-4CE0-BD10-47BF44F3782F}" showGridLines="0" hiddenRows="1">
      <selection activeCell="G8" sqref="G8"/>
      <pageMargins left="0.15748031496063" right="0.23622047244094499" top="0.78" bottom="0.98425196850393704" header="0.35433070866141703" footer="0.511811023622047"/>
      <printOptions horizontalCentered="1"/>
      <pageSetup paperSize="9" orientation="landscape" r:id="rId13"/>
      <headerFooter alignWithMargins="0"/>
    </customSheetView>
    <customSheetView guid="{ECE9294F-C910-4036-88BC-B1F2176FB06B}" showGridLines="0" hiddenRows="1">
      <selection activeCell="B2" sqref="B2:E2"/>
      <pageMargins left="0.15748031496063" right="0.23622047244094499" top="0.78" bottom="0.98425196850393704" header="0.35433070866141703" footer="0.511811023622047"/>
      <printOptions horizontalCentered="1"/>
      <pageSetup paperSize="9" orientation="landscape" r:id="rId14"/>
      <headerFooter alignWithMargins="0"/>
    </customSheetView>
    <customSheetView guid="{4F65FF32-EC61-4022-A399-2986D7B6B8B3}" showGridLines="0" showRuler="0">
      <selection activeCell="B2" sqref="B2:E2"/>
      <pageMargins left="0.15748031496063" right="0.23622047244094499" top="0.78" bottom="0.98425196850393704" header="0.35433070866141703" footer="0.511811023622047"/>
      <printOptions horizontalCentered="1"/>
      <pageSetup paperSize="9" orientation="landscape" r:id="rId15"/>
      <headerFooter alignWithMargins="0"/>
    </customSheetView>
    <customSheetView guid="{01ACF2E1-8E61-4459-ABC1-B6C183DEED61}" showGridLines="0" showRuler="0">
      <pageMargins left="0.15748031496063" right="0.23622047244094499" top="0.78" bottom="0.98425196850393704" header="0.35433070866141703" footer="0.511811023622047"/>
      <printOptions horizontalCentered="1"/>
      <pageSetup paperSize="9" orientation="landscape" r:id="rId16"/>
      <headerFooter alignWithMargins="0"/>
    </customSheetView>
    <customSheetView guid="{14D7F02E-BCCA-4517-ABC7-537FF4AEB67A}" showGridLines="0">
      <selection activeCell="B2" sqref="B2:E2"/>
      <pageMargins left="0.15748031496063" right="0.23622047244094499" top="0.78" bottom="0.98425196850393704" header="0.35433070866141703" footer="0.511811023622047"/>
      <printOptions horizontalCentered="1"/>
      <pageSetup paperSize="9" orientation="landscape" r:id="rId17"/>
      <headerFooter alignWithMargins="0"/>
    </customSheetView>
    <customSheetView guid="{27A45B7A-04F2-4516-B80B-5ED0825D4ED3}" showGridLines="0" hiddenRows="1">
      <selection activeCell="I4" sqref="I4"/>
      <pageMargins left="0.15748031496063" right="0.23622047244094499" top="0.78" bottom="0.98425196850393704" header="0.35433070866141703" footer="0.511811023622047"/>
      <printOptions horizontalCentered="1"/>
      <pageSetup paperSize="9" orientation="landscape" r:id="rId18"/>
      <headerFooter alignWithMargins="0"/>
    </customSheetView>
    <customSheetView guid="{E9F4E142-7D26-464D-BECA-4F3806DB1FE1}" showGridLines="0" hiddenRows="1">
      <selection activeCell="G8" sqref="G8"/>
      <pageMargins left="0.15748031496063" right="0.23622047244094499" top="0.78" bottom="0.98425196850393704" header="0.35433070866141703" footer="0.511811023622047"/>
      <printOptions horizontalCentered="1"/>
      <pageSetup paperSize="9" orientation="landscape" r:id="rId19"/>
      <headerFooter alignWithMargins="0"/>
    </customSheetView>
    <customSheetView guid="{A7DBDDEF-9245-44C6-9EBF-032DB6E1C0A2}" showGridLines="0" hiddenRows="1">
      <selection activeCell="B11" sqref="B11:D11"/>
      <pageMargins left="0.15748031496063" right="0.23622047244094499" top="0.78" bottom="0.98425196850393704" header="0.35433070866141703" footer="0.511811023622047"/>
      <printOptions horizontalCentered="1"/>
      <pageSetup paperSize="9" orientation="landscape" r:id="rId20"/>
      <headerFooter alignWithMargins="0"/>
    </customSheetView>
    <customSheetView guid="{7487ED9F-BBED-4B2A-9631-22F1A430946B}" showGridLines="0" hiddenRows="1">
      <selection activeCell="B2" sqref="B2:E2"/>
      <pageMargins left="0.15748031496063" right="0.23622047244094499" top="0.78" bottom="0.98425196850393704" header="0.35433070866141703" footer="0.511811023622047"/>
      <printOptions horizontalCentered="1"/>
      <pageSetup paperSize="9" orientation="landscape" r:id="rId21"/>
      <headerFooter alignWithMargins="0"/>
    </customSheetView>
    <customSheetView guid="{B3CE7B10-A914-4559-A6DA-AED8C22AFD6D}" showGridLines="0" hiddenRows="1">
      <selection activeCell="B2" sqref="B2:E2"/>
      <pageMargins left="0.15748031496063" right="0.23622047244094499" top="0.78" bottom="0.98425196850393704" header="0.35433070866141703" footer="0.511811023622047"/>
      <printOptions horizontalCentered="1"/>
      <pageSetup paperSize="9" orientation="landscape" r:id="rId22"/>
      <headerFooter alignWithMargins="0"/>
    </customSheetView>
    <customSheetView guid="{D53177B2-31EC-4222-B97A-A37DCFD9E45B}" showGridLines="0" hiddenRows="1">
      <selection activeCell="B2" sqref="B2:E2"/>
      <pageMargins left="0.15748031496063" right="0.23622047244094499" top="0.78" bottom="0.98425196850393704" header="0.35433070866141703" footer="0.511811023622047"/>
      <printOptions horizontalCentered="1"/>
      <pageSetup paperSize="9" orientation="landscape" r:id="rId23"/>
      <headerFooter alignWithMargins="0"/>
    </customSheetView>
    <customSheetView guid="{223BC0FC-814D-40F0-9795-CE82A16FF3A5}" showGridLines="0" hiddenRows="1">
      <selection activeCell="B2" sqref="B2:E2"/>
      <pageMargins left="0.15748031496063" right="0.23622047244094499" top="0.78" bottom="0.98425196850393704" header="0.35433070866141703" footer="0.511811023622047"/>
      <printOptions horizontalCentered="1"/>
      <pageSetup paperSize="9" orientation="landscape" r:id="rId24"/>
      <headerFooter alignWithMargins="0"/>
    </customSheetView>
    <customSheetView guid="{B835C05C-B615-4DCB-982D-4519616B3CD8}" showGridLines="0" hiddenRows="1">
      <selection activeCell="B2" sqref="B2:E2"/>
      <pageMargins left="0.15748031496063" right="0.23622047244094499" top="0.78" bottom="0.98425196850393704" header="0.35433070866141703" footer="0.511811023622047"/>
      <printOptions horizontalCentered="1"/>
      <pageSetup paperSize="9" orientation="landscape" r:id="rId25"/>
      <headerFooter alignWithMargins="0"/>
    </customSheetView>
    <customSheetView guid="{A34CC49F-E309-4C23-B4F6-1E3B307C10D1}" showPageBreaks="1" showGridLines="0" fitToPage="1" printArea="1" hiddenRows="1" view="pageBreakPreview">
      <selection activeCell="D17" sqref="D17"/>
      <pageMargins left="0.15748031496063" right="0.23622047244094499" top="0.78" bottom="0.98425196850393704" header="0.35433070866141703" footer="0.511811023622047"/>
      <printOptions horizontalCentered="1"/>
      <pageSetup paperSize="9" fitToHeight="0" orientation="landscape" r:id="rId26"/>
      <headerFooter alignWithMargins="0"/>
    </customSheetView>
    <customSheetView guid="{8909CFDD-4F29-4C72-886E-908773EE94A2}" scale="130" showPageBreaks="1" showGridLines="0" fitToPage="1" printArea="1" hiddenRows="1" view="pageBreakPreview">
      <selection activeCell="B2" sqref="B2:E2"/>
      <pageMargins left="0.15748031496063" right="0.23622047244094499" top="0.78" bottom="0.98425196850393704" header="0.35433070866141703" footer="0.511811023622047"/>
      <printOptions horizontalCentered="1"/>
      <pageSetup paperSize="9" fitToHeight="0" orientation="landscape" r:id="rId27"/>
      <headerFooter alignWithMargins="0"/>
    </customSheetView>
    <customSheetView guid="{D5F8AD2D-F014-4A7B-9CE7-589273BD9F11}" showPageBreaks="1" showGridLines="0" fitToPage="1" printArea="1" hiddenRows="1" view="pageBreakPreview">
      <selection activeCell="F2" sqref="F2:F12"/>
      <pageMargins left="0.15748031496063" right="0.23622047244094499" top="0.78" bottom="0.98425196850393704" header="0.35433070866141703" footer="0.511811023622047"/>
      <printOptions horizontalCentered="1"/>
      <pageSetup paperSize="9" fitToHeight="0" orientation="landscape" r:id="rId28"/>
      <headerFooter alignWithMargins="0"/>
    </customSheetView>
  </customSheetViews>
  <mergeCells count="16">
    <mergeCell ref="B12:D12"/>
    <mergeCell ref="B13:D13"/>
    <mergeCell ref="F13:F14"/>
    <mergeCell ref="A13:A14"/>
    <mergeCell ref="A2:A12"/>
    <mergeCell ref="F2:F12"/>
    <mergeCell ref="B14:D14"/>
    <mergeCell ref="B11:D11"/>
    <mergeCell ref="C6:E6"/>
    <mergeCell ref="B9:E9"/>
    <mergeCell ref="C7:E7"/>
    <mergeCell ref="B1:E1"/>
    <mergeCell ref="C4:E4"/>
    <mergeCell ref="C5:E5"/>
    <mergeCell ref="B2:E2"/>
    <mergeCell ref="B3:E3"/>
  </mergeCells>
  <phoneticPr fontId="2" type="noConversion"/>
  <printOptions horizontalCentered="1"/>
  <pageMargins left="0.15748031496063" right="0.23622047244094499" top="0.78" bottom="0.98425196850393704" header="0.35433070866141703" footer="0.511811023622047"/>
  <pageSetup paperSize="9" fitToHeight="0" orientation="landscape" r:id="rId29"/>
  <headerFooter alignWithMargins="0"/>
  <drawing r:id="rId3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3">
    <tabColor indexed="35"/>
  </sheetPr>
  <dimension ref="A1:F21"/>
  <sheetViews>
    <sheetView zoomScaleNormal="100" zoomScaleSheetLayoutView="100" workbookViewId="0">
      <selection activeCell="C8" sqref="C8"/>
    </sheetView>
  </sheetViews>
  <sheetFormatPr defaultColWidth="9" defaultRowHeight="16.5"/>
  <cols>
    <col min="1" max="1" width="9" style="485"/>
    <col min="2" max="2" width="26.875" style="486" customWidth="1"/>
    <col min="3" max="3" width="22.875" style="486" customWidth="1"/>
    <col min="4" max="5" width="15.625" style="486" customWidth="1"/>
    <col min="6" max="16384" width="9" style="281"/>
  </cols>
  <sheetData>
    <row r="1" spans="1:6">
      <c r="A1" s="473"/>
      <c r="B1" s="474"/>
      <c r="C1" s="474"/>
      <c r="D1" s="474"/>
      <c r="E1" s="474"/>
    </row>
    <row r="2" spans="1:6" ht="22.15" customHeight="1">
      <c r="A2" s="1378" t="s">
        <v>38</v>
      </c>
      <c r="B2" s="1378"/>
      <c r="C2" s="1378"/>
      <c r="D2" s="1378"/>
      <c r="E2" s="281"/>
    </row>
    <row r="3" spans="1:6">
      <c r="A3" s="473"/>
      <c r="B3" s="474"/>
      <c r="C3" s="474"/>
      <c r="D3" s="474"/>
      <c r="E3" s="474"/>
    </row>
    <row r="4" spans="1:6" ht="30">
      <c r="A4" s="475" t="s">
        <v>39</v>
      </c>
      <c r="B4" s="476" t="s">
        <v>40</v>
      </c>
      <c r="C4" s="475" t="s">
        <v>69</v>
      </c>
      <c r="D4" s="475" t="s">
        <v>41</v>
      </c>
      <c r="E4" s="475" t="s">
        <v>42</v>
      </c>
    </row>
    <row r="5" spans="1:6" ht="18" customHeight="1">
      <c r="A5" s="477" t="s">
        <v>43</v>
      </c>
      <c r="B5" s="477" t="s">
        <v>44</v>
      </c>
      <c r="C5" s="477" t="s">
        <v>45</v>
      </c>
      <c r="D5" s="477" t="s">
        <v>46</v>
      </c>
      <c r="E5" s="477" t="s">
        <v>47</v>
      </c>
    </row>
    <row r="6" spans="1:6" ht="45" customHeight="1">
      <c r="A6" s="478">
        <v>1</v>
      </c>
      <c r="B6" s="479"/>
      <c r="C6" s="480"/>
      <c r="D6" s="481"/>
      <c r="E6" s="482">
        <f t="shared" ref="E6:E15" si="0">C6*D6</f>
        <v>0</v>
      </c>
    </row>
    <row r="7" spans="1:6" ht="45" customHeight="1">
      <c r="A7" s="478">
        <v>2</v>
      </c>
      <c r="B7" s="479"/>
      <c r="C7" s="480"/>
      <c r="D7" s="481"/>
      <c r="E7" s="482">
        <f t="shared" si="0"/>
        <v>0</v>
      </c>
    </row>
    <row r="8" spans="1:6" ht="45" customHeight="1">
      <c r="A8" s="478">
        <v>3</v>
      </c>
      <c r="B8" s="479"/>
      <c r="C8" s="480"/>
      <c r="D8" s="481"/>
      <c r="E8" s="482">
        <f t="shared" si="0"/>
        <v>0</v>
      </c>
    </row>
    <row r="9" spans="1:6" ht="45" customHeight="1">
      <c r="A9" s="478">
        <v>4</v>
      </c>
      <c r="B9" s="479"/>
      <c r="C9" s="480"/>
      <c r="D9" s="481"/>
      <c r="E9" s="482">
        <f t="shared" si="0"/>
        <v>0</v>
      </c>
    </row>
    <row r="10" spans="1:6" ht="45" customHeight="1">
      <c r="A10" s="478">
        <v>5</v>
      </c>
      <c r="B10" s="479"/>
      <c r="C10" s="480"/>
      <c r="D10" s="481"/>
      <c r="E10" s="482">
        <f t="shared" si="0"/>
        <v>0</v>
      </c>
    </row>
    <row r="11" spans="1:6" ht="45" customHeight="1">
      <c r="A11" s="478">
        <v>6</v>
      </c>
      <c r="B11" s="479"/>
      <c r="C11" s="480"/>
      <c r="D11" s="481"/>
      <c r="E11" s="482">
        <f t="shared" si="0"/>
        <v>0</v>
      </c>
    </row>
    <row r="12" spans="1:6" ht="45" customHeight="1">
      <c r="A12" s="478">
        <v>7</v>
      </c>
      <c r="B12" s="479"/>
      <c r="C12" s="480"/>
      <c r="D12" s="481"/>
      <c r="E12" s="482">
        <f t="shared" si="0"/>
        <v>0</v>
      </c>
    </row>
    <row r="13" spans="1:6" ht="45" customHeight="1">
      <c r="A13" s="478">
        <v>8</v>
      </c>
      <c r="B13" s="479"/>
      <c r="C13" s="480"/>
      <c r="D13" s="481"/>
      <c r="E13" s="482">
        <f t="shared" si="0"/>
        <v>0</v>
      </c>
    </row>
    <row r="14" spans="1:6" ht="45" customHeight="1">
      <c r="A14" s="478">
        <v>9</v>
      </c>
      <c r="B14" s="479"/>
      <c r="C14" s="480"/>
      <c r="D14" s="481"/>
      <c r="E14" s="482">
        <f t="shared" si="0"/>
        <v>0</v>
      </c>
    </row>
    <row r="15" spans="1:6" ht="45" customHeight="1">
      <c r="A15" s="478">
        <v>10</v>
      </c>
      <c r="B15" s="479"/>
      <c r="C15" s="480"/>
      <c r="D15" s="481"/>
      <c r="E15" s="482">
        <f t="shared" si="0"/>
        <v>0</v>
      </c>
    </row>
    <row r="16" spans="1:6" ht="45" customHeight="1">
      <c r="A16" s="483"/>
      <c r="B16" s="484" t="s">
        <v>48</v>
      </c>
      <c r="C16" s="484"/>
      <c r="D16" s="484"/>
      <c r="E16" s="484">
        <f>SUM(E6:E15)</f>
        <v>0</v>
      </c>
      <c r="F16" s="262"/>
    </row>
    <row r="17" ht="30" customHeight="1"/>
    <row r="18" ht="30" customHeight="1"/>
    <row r="19" ht="30" customHeight="1"/>
    <row r="20" ht="30" customHeight="1"/>
    <row r="21" ht="30" customHeight="1"/>
  </sheetData>
  <sheetProtection password="916E" sheet="1" formatColumns="0" formatRows="0" selectLockedCells="1"/>
  <customSheetViews>
    <customSheetView guid="{987A3FAC-920D-4C0C-8129-D8F4AFD7E477}" state="hidden">
      <selection activeCell="C8" sqref="C8"/>
      <pageMargins left="0.75" right="0.75" top="0.65" bottom="1" header="0.5" footer="0.5"/>
      <pageSetup orientation="portrait" r:id="rId1"/>
      <headerFooter alignWithMargins="0"/>
    </customSheetView>
    <customSheetView guid="{CB55CDDD-15EC-4265-9148-3411BBB26D54}" state="hidden">
      <selection activeCell="C8" sqref="C8"/>
      <pageMargins left="0.75" right="0.75" top="0.65" bottom="1" header="0.5" footer="0.5"/>
      <pageSetup orientation="portrait" r:id="rId2"/>
      <headerFooter alignWithMargins="0"/>
    </customSheetView>
    <customSheetView guid="{023E95C7-CD0A-46A1-945E-64751E02EBFE}" state="hidden">
      <selection activeCell="C8" sqref="C8"/>
      <pageMargins left="0.75" right="0.75" top="0.65" bottom="1" header="0.5" footer="0.5"/>
      <pageSetup orientation="portrait" r:id="rId3"/>
      <headerFooter alignWithMargins="0"/>
    </customSheetView>
    <customSheetView guid="{BB6473B7-092C-417E-97E7-ED0705AE17A0}" state="hidden">
      <selection activeCell="C8" sqref="C8"/>
      <pageMargins left="0.75" right="0.75" top="0.65" bottom="1" header="0.5" footer="0.5"/>
      <pageSetup orientation="portrait" r:id="rId4"/>
      <headerFooter alignWithMargins="0"/>
    </customSheetView>
    <customSheetView guid="{A41EE4DE-0D82-4A56-8210-F78316511D11}" state="hidden">
      <selection activeCell="C8" sqref="C8"/>
      <pageMargins left="0.75" right="0.75" top="0.65" bottom="1" header="0.5" footer="0.5"/>
      <pageSetup orientation="portrait" r:id="rId5"/>
      <headerFooter alignWithMargins="0"/>
    </customSheetView>
    <customSheetView guid="{1E0C44A1-9358-4FBD-8C2C-4DB661DA1476}" state="hidden">
      <selection activeCell="C8" sqref="C8"/>
      <pageMargins left="0.75" right="0.75" top="0.65" bottom="1" header="0.5" footer="0.5"/>
      <pageSetup orientation="portrait" r:id="rId6"/>
      <headerFooter alignWithMargins="0"/>
    </customSheetView>
    <customSheetView guid="{498493C3-769C-4143-9114-C68CD1D40B11}" state="hidden">
      <selection activeCell="C8" sqref="C8"/>
      <pageMargins left="0.75" right="0.75" top="0.65" bottom="1" header="0.5" footer="0.5"/>
      <pageSetup orientation="portrait" r:id="rId7"/>
      <headerFooter alignWithMargins="0"/>
    </customSheetView>
    <customSheetView guid="{C431BC99-7569-44AB-83F6-AB73BDED3783}" state="hidden">
      <selection activeCell="C8" sqref="C8"/>
      <pageMargins left="0.75" right="0.75" top="0.65" bottom="1" header="0.5" footer="0.5"/>
      <pageSetup orientation="portrait" r:id="rId8"/>
      <headerFooter alignWithMargins="0"/>
    </customSheetView>
    <customSheetView guid="{E97134B6-5E8D-4951-8DA0-73D065532361}" state="hidden">
      <selection activeCell="C8" sqref="C8"/>
      <pageMargins left="0.75" right="0.75" top="0.65" bottom="1" header="0.5" footer="0.5"/>
      <pageSetup orientation="portrait" r:id="rId9"/>
      <headerFooter alignWithMargins="0"/>
    </customSheetView>
    <customSheetView guid="{D0757F9E-DF41-4B40-A5E5-F4F8FDD8D61D}" state="hidden">
      <selection activeCell="C8" sqref="C8"/>
      <pageMargins left="0.75" right="0.75" top="0.65" bottom="1" header="0.5" footer="0.5"/>
      <pageSetup orientation="portrait" r:id="rId10"/>
      <headerFooter alignWithMargins="0"/>
    </customSheetView>
    <customSheetView guid="{EE46BCD1-F715-4FA9-A5FC-1B125AD601E0}">
      <selection activeCell="B6" sqref="B6:D15"/>
      <pageMargins left="0.75" right="0.75" top="0.65" bottom="1" header="0.5" footer="0.5"/>
      <pageSetup orientation="portrait" r:id="rId11"/>
      <headerFooter alignWithMargins="0"/>
    </customSheetView>
    <customSheetView guid="{4AA1107B-A795-4744-B566-827168772C7A}">
      <selection activeCell="B6" sqref="B6:D15"/>
      <pageMargins left="0.75" right="0.75" top="0.65" bottom="1" header="0.5" footer="0.5"/>
      <pageSetup orientation="portrait" r:id="rId12"/>
      <headerFooter alignWithMargins="0"/>
    </customSheetView>
    <customSheetView guid="{B23AD343-29DA-4CE0-BD10-47BF44F3782F}">
      <selection activeCell="G8" sqref="G8"/>
      <pageMargins left="0.75" right="0.75" top="0.65" bottom="1" header="0.5" footer="0.5"/>
      <pageSetup orientation="portrait" r:id="rId13"/>
      <headerFooter alignWithMargins="0"/>
    </customSheetView>
    <customSheetView guid="{ECE9294F-C910-4036-88BC-B1F2176FB06B}">
      <selection activeCell="B9" sqref="B9"/>
      <pageMargins left="0.75" right="0.75" top="0.65" bottom="1" header="0.5" footer="0.5"/>
      <pageSetup orientation="portrait" r:id="rId14"/>
      <headerFooter alignWithMargins="0"/>
    </customSheetView>
    <customSheetView guid="{27A45B7A-04F2-4516-B80B-5ED0825D4ED3}" scale="70">
      <selection activeCell="C6" sqref="C6:D6"/>
      <pageMargins left="0.75" right="0.75" top="0.65" bottom="1" header="0.5" footer="0.5"/>
      <pageSetup orientation="portrait" r:id="rId15"/>
      <headerFooter alignWithMargins="0"/>
    </customSheetView>
    <customSheetView guid="{E9F4E142-7D26-464D-BECA-4F3806DB1FE1}">
      <selection activeCell="G8" sqref="G8"/>
      <pageMargins left="0.75" right="0.75" top="0.65" bottom="1" header="0.5" footer="0.5"/>
      <pageSetup orientation="portrait" r:id="rId16"/>
      <headerFooter alignWithMargins="0"/>
    </customSheetView>
    <customSheetView guid="{A7DBDDEF-9245-44C6-9EBF-032DB6E1C0A2}" topLeftCell="A9">
      <selection activeCell="B6" sqref="B6:D15"/>
      <pageMargins left="0.75" right="0.75" top="0.65" bottom="1" header="0.5" footer="0.5"/>
      <pageSetup orientation="portrait" r:id="rId17"/>
      <headerFooter alignWithMargins="0"/>
    </customSheetView>
    <customSheetView guid="{7487ED9F-BBED-4B2A-9631-22F1A430946B}">
      <selection activeCell="B6" sqref="B6:D15"/>
      <pageMargins left="0.75" right="0.75" top="0.65" bottom="1" header="0.5" footer="0.5"/>
      <pageSetup orientation="portrait" r:id="rId18"/>
      <headerFooter alignWithMargins="0"/>
    </customSheetView>
    <customSheetView guid="{B3CE7B10-A914-4559-A6DA-AED8C22AFD6D}" state="hidden">
      <selection activeCell="C8" sqref="C8"/>
      <pageMargins left="0.75" right="0.75" top="0.65" bottom="1" header="0.5" footer="0.5"/>
      <pageSetup orientation="portrait" r:id="rId19"/>
      <headerFooter alignWithMargins="0"/>
    </customSheetView>
    <customSheetView guid="{D53177B2-31EC-4222-B97A-A37DCFD9E45B}" state="hidden">
      <selection activeCell="C8" sqref="C8"/>
      <pageMargins left="0.75" right="0.75" top="0.65" bottom="1" header="0.5" footer="0.5"/>
      <pageSetup orientation="portrait" r:id="rId20"/>
      <headerFooter alignWithMargins="0"/>
    </customSheetView>
    <customSheetView guid="{223BC0FC-814D-40F0-9795-CE82A16FF3A5}" state="hidden">
      <selection activeCell="C8" sqref="C8"/>
      <pageMargins left="0.75" right="0.75" top="0.65" bottom="1" header="0.5" footer="0.5"/>
      <pageSetup orientation="portrait" r:id="rId21"/>
      <headerFooter alignWithMargins="0"/>
    </customSheetView>
    <customSheetView guid="{B835C05C-B615-4DCB-982D-4519616B3CD8}" state="hidden">
      <selection activeCell="C8" sqref="C8"/>
      <pageMargins left="0.75" right="0.75" top="0.65" bottom="1" header="0.5" footer="0.5"/>
      <pageSetup orientation="portrait" r:id="rId22"/>
      <headerFooter alignWithMargins="0"/>
    </customSheetView>
    <customSheetView guid="{A34CC49F-E309-4C23-B4F6-1E3B307C10D1}" state="hidden">
      <selection activeCell="C8" sqref="C8"/>
      <pageMargins left="0.75" right="0.75" top="0.65" bottom="1" header="0.5" footer="0.5"/>
      <pageSetup orientation="portrait" r:id="rId23"/>
      <headerFooter alignWithMargins="0"/>
    </customSheetView>
    <customSheetView guid="{8909CFDD-4F29-4C72-886E-908773EE94A2}" state="hidden">
      <selection activeCell="C8" sqref="C8"/>
      <pageMargins left="0.75" right="0.75" top="0.65" bottom="1" header="0.5" footer="0.5"/>
      <pageSetup orientation="portrait" r:id="rId24"/>
      <headerFooter alignWithMargins="0"/>
    </customSheetView>
    <customSheetView guid="{D5F8AD2D-F014-4A7B-9CE7-589273BD9F11}" state="hidden">
      <selection activeCell="C8" sqref="C8"/>
      <pageMargins left="0.75" right="0.75" top="0.65" bottom="1" header="0.5" footer="0.5"/>
      <pageSetup orientation="portrait" r:id="rId25"/>
      <headerFooter alignWithMargins="0"/>
    </customSheetView>
  </customSheetViews>
  <mergeCells count="1">
    <mergeCell ref="A2:D2"/>
  </mergeCells>
  <phoneticPr fontId="27" type="noConversion"/>
  <pageMargins left="0.75" right="0.75" top="0.65" bottom="1" header="0.5" footer="0.5"/>
  <pageSetup orientation="portrait" r:id="rId26"/>
  <headerFooter alignWithMargins="0"/>
  <drawing r:id="rId27"/>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0">
    <tabColor indexed="47"/>
  </sheetPr>
  <dimension ref="A1:F21"/>
  <sheetViews>
    <sheetView zoomScaleNormal="100" workbookViewId="0">
      <selection activeCell="B6" sqref="B6"/>
    </sheetView>
  </sheetViews>
  <sheetFormatPr defaultColWidth="9" defaultRowHeight="16.5"/>
  <cols>
    <col min="1" max="1" width="9" style="485"/>
    <col min="2" max="2" width="26.875" style="486" customWidth="1"/>
    <col min="3" max="3" width="22.875" style="486" customWidth="1"/>
    <col min="4" max="5" width="15.625" style="486" customWidth="1"/>
    <col min="6" max="16384" width="9" style="281"/>
  </cols>
  <sheetData>
    <row r="1" spans="1:6">
      <c r="A1" s="473"/>
      <c r="B1" s="474"/>
      <c r="C1" s="474"/>
      <c r="D1" s="474"/>
      <c r="E1" s="474"/>
    </row>
    <row r="2" spans="1:6" ht="22.15" customHeight="1">
      <c r="A2" s="1378" t="s">
        <v>49</v>
      </c>
      <c r="B2" s="1378"/>
      <c r="C2" s="1378"/>
      <c r="D2" s="1379"/>
      <c r="E2"/>
    </row>
    <row r="3" spans="1:6">
      <c r="A3" s="473"/>
      <c r="B3" s="474"/>
      <c r="C3" s="474"/>
      <c r="D3" s="474"/>
      <c r="E3" s="474"/>
    </row>
    <row r="4" spans="1:6" ht="36" customHeight="1">
      <c r="A4" s="475" t="s">
        <v>39</v>
      </c>
      <c r="B4" s="476" t="s">
        <v>40</v>
      </c>
      <c r="C4" s="475" t="s">
        <v>50</v>
      </c>
      <c r="D4" s="475" t="s">
        <v>51</v>
      </c>
      <c r="E4" s="475" t="s">
        <v>52</v>
      </c>
    </row>
    <row r="5" spans="1:6" ht="18" customHeight="1">
      <c r="A5" s="477" t="s">
        <v>43</v>
      </c>
      <c r="B5" s="477" t="s">
        <v>44</v>
      </c>
      <c r="C5" s="477" t="s">
        <v>45</v>
      </c>
      <c r="D5" s="477" t="s">
        <v>46</v>
      </c>
      <c r="E5" s="477" t="s">
        <v>47</v>
      </c>
    </row>
    <row r="6" spans="1:6" ht="45" customHeight="1">
      <c r="A6" s="478">
        <v>1</v>
      </c>
      <c r="B6" s="479"/>
      <c r="C6" s="480"/>
      <c r="D6" s="481"/>
      <c r="E6" s="482">
        <f>C6*D6</f>
        <v>0</v>
      </c>
    </row>
    <row r="7" spans="1:6" ht="45" customHeight="1">
      <c r="A7" s="478">
        <v>2</v>
      </c>
      <c r="B7" s="479"/>
      <c r="C7" s="480"/>
      <c r="D7" s="481"/>
      <c r="E7" s="482">
        <f t="shared" ref="E7:E15" si="0">C7*D7</f>
        <v>0</v>
      </c>
    </row>
    <row r="8" spans="1:6" ht="45" customHeight="1">
      <c r="A8" s="478">
        <v>3</v>
      </c>
      <c r="B8" s="479"/>
      <c r="C8" s="480"/>
      <c r="D8" s="481"/>
      <c r="E8" s="482">
        <f t="shared" si="0"/>
        <v>0</v>
      </c>
    </row>
    <row r="9" spans="1:6" ht="45" customHeight="1">
      <c r="A9" s="478">
        <v>4</v>
      </c>
      <c r="B9" s="479"/>
      <c r="C9" s="480"/>
      <c r="D9" s="481"/>
      <c r="E9" s="482">
        <f t="shared" si="0"/>
        <v>0</v>
      </c>
    </row>
    <row r="10" spans="1:6" ht="45" customHeight="1">
      <c r="A10" s="478">
        <v>5</v>
      </c>
      <c r="B10" s="479"/>
      <c r="C10" s="480"/>
      <c r="D10" s="481"/>
      <c r="E10" s="482">
        <f t="shared" si="0"/>
        <v>0</v>
      </c>
    </row>
    <row r="11" spans="1:6" ht="45" customHeight="1">
      <c r="A11" s="478">
        <v>6</v>
      </c>
      <c r="B11" s="479"/>
      <c r="C11" s="480"/>
      <c r="D11" s="481"/>
      <c r="E11" s="482">
        <f t="shared" si="0"/>
        <v>0</v>
      </c>
    </row>
    <row r="12" spans="1:6" ht="45" customHeight="1">
      <c r="A12" s="478">
        <v>7</v>
      </c>
      <c r="B12" s="479"/>
      <c r="C12" s="480"/>
      <c r="D12" s="481"/>
      <c r="E12" s="482">
        <f t="shared" si="0"/>
        <v>0</v>
      </c>
    </row>
    <row r="13" spans="1:6" ht="45" customHeight="1">
      <c r="A13" s="478">
        <v>8</v>
      </c>
      <c r="B13" s="479"/>
      <c r="C13" s="480"/>
      <c r="D13" s="481"/>
      <c r="E13" s="482">
        <f t="shared" si="0"/>
        <v>0</v>
      </c>
    </row>
    <row r="14" spans="1:6" ht="45" customHeight="1">
      <c r="A14" s="478">
        <v>9</v>
      </c>
      <c r="B14" s="479"/>
      <c r="C14" s="480"/>
      <c r="D14" s="481"/>
      <c r="E14" s="482">
        <f t="shared" si="0"/>
        <v>0</v>
      </c>
    </row>
    <row r="15" spans="1:6" ht="45" customHeight="1">
      <c r="A15" s="478">
        <v>10</v>
      </c>
      <c r="B15" s="479"/>
      <c r="C15" s="480"/>
      <c r="D15" s="481"/>
      <c r="E15" s="482">
        <f t="shared" si="0"/>
        <v>0</v>
      </c>
    </row>
    <row r="16" spans="1:6" ht="45" customHeight="1">
      <c r="A16" s="483"/>
      <c r="B16" s="484" t="s">
        <v>48</v>
      </c>
      <c r="C16" s="484"/>
      <c r="D16" s="484"/>
      <c r="E16" s="484">
        <f>SUM(E6:E15)</f>
        <v>0</v>
      </c>
      <c r="F16" s="262"/>
    </row>
    <row r="17" ht="30" customHeight="1"/>
    <row r="18" ht="30" customHeight="1"/>
    <row r="19" ht="30" customHeight="1"/>
    <row r="20" ht="30" customHeight="1"/>
    <row r="21" ht="30" customHeight="1"/>
  </sheetData>
  <sheetProtection password="916E" sheet="1" formatColumns="0" formatRows="0" selectLockedCells="1"/>
  <customSheetViews>
    <customSheetView guid="{987A3FAC-920D-4C0C-8129-D8F4AFD7E477}" state="hidden">
      <selection activeCell="B6" sqref="B6"/>
      <pageMargins left="0.75" right="0.75" top="0.65" bottom="1" header="0.5" footer="0.5"/>
      <pageSetup orientation="portrait" r:id="rId1"/>
      <headerFooter alignWithMargins="0"/>
    </customSheetView>
    <customSheetView guid="{CB55CDDD-15EC-4265-9148-3411BBB26D54}" state="hidden">
      <selection activeCell="B6" sqref="B6"/>
      <pageMargins left="0.75" right="0.75" top="0.65" bottom="1" header="0.5" footer="0.5"/>
      <pageSetup orientation="portrait" r:id="rId2"/>
      <headerFooter alignWithMargins="0"/>
    </customSheetView>
    <customSheetView guid="{023E95C7-CD0A-46A1-945E-64751E02EBFE}" state="hidden">
      <selection activeCell="B6" sqref="B6"/>
      <pageMargins left="0.75" right="0.75" top="0.65" bottom="1" header="0.5" footer="0.5"/>
      <pageSetup orientation="portrait" r:id="rId3"/>
      <headerFooter alignWithMargins="0"/>
    </customSheetView>
    <customSheetView guid="{BB6473B7-092C-417E-97E7-ED0705AE17A0}" state="hidden">
      <selection activeCell="B6" sqref="B6"/>
      <pageMargins left="0.75" right="0.75" top="0.65" bottom="1" header="0.5" footer="0.5"/>
      <pageSetup orientation="portrait" r:id="rId4"/>
      <headerFooter alignWithMargins="0"/>
    </customSheetView>
    <customSheetView guid="{A41EE4DE-0D82-4A56-8210-F78316511D11}" state="hidden">
      <selection activeCell="B6" sqref="B6"/>
      <pageMargins left="0.75" right="0.75" top="0.65" bottom="1" header="0.5" footer="0.5"/>
      <pageSetup orientation="portrait" r:id="rId5"/>
      <headerFooter alignWithMargins="0"/>
    </customSheetView>
    <customSheetView guid="{1E0C44A1-9358-4FBD-8C2C-4DB661DA1476}" state="hidden">
      <selection activeCell="B6" sqref="B6"/>
      <pageMargins left="0.75" right="0.75" top="0.65" bottom="1" header="0.5" footer="0.5"/>
      <pageSetup orientation="portrait" r:id="rId6"/>
      <headerFooter alignWithMargins="0"/>
    </customSheetView>
    <customSheetView guid="{498493C3-769C-4143-9114-C68CD1D40B11}" state="hidden">
      <selection activeCell="B6" sqref="B6"/>
      <pageMargins left="0.75" right="0.75" top="0.65" bottom="1" header="0.5" footer="0.5"/>
      <pageSetup orientation="portrait" r:id="rId7"/>
      <headerFooter alignWithMargins="0"/>
    </customSheetView>
    <customSheetView guid="{C431BC99-7569-44AB-83F6-AB73BDED3783}" state="hidden">
      <selection activeCell="B6" sqref="B6"/>
      <pageMargins left="0.75" right="0.75" top="0.65" bottom="1" header="0.5" footer="0.5"/>
      <pageSetup orientation="portrait" r:id="rId8"/>
      <headerFooter alignWithMargins="0"/>
    </customSheetView>
    <customSheetView guid="{E97134B6-5E8D-4951-8DA0-73D065532361}" state="hidden">
      <selection activeCell="B6" sqref="B6"/>
      <pageMargins left="0.75" right="0.75" top="0.65" bottom="1" header="0.5" footer="0.5"/>
      <pageSetup orientation="portrait" r:id="rId9"/>
      <headerFooter alignWithMargins="0"/>
    </customSheetView>
    <customSheetView guid="{D0757F9E-DF41-4B40-A5E5-F4F8FDD8D61D}" state="hidden">
      <selection activeCell="B6" sqref="B6"/>
      <pageMargins left="0.75" right="0.75" top="0.65" bottom="1" header="0.5" footer="0.5"/>
      <pageSetup orientation="portrait" r:id="rId10"/>
      <headerFooter alignWithMargins="0"/>
    </customSheetView>
    <customSheetView guid="{EE46BCD1-F715-4FA9-A5FC-1B125AD601E0}">
      <selection activeCell="G8" sqref="G8"/>
      <pageMargins left="0.75" right="0.75" top="0.65" bottom="1" header="0.5" footer="0.5"/>
      <pageSetup orientation="portrait" r:id="rId11"/>
      <headerFooter alignWithMargins="0"/>
    </customSheetView>
    <customSheetView guid="{4AA1107B-A795-4744-B566-827168772C7A}" topLeftCell="A10">
      <selection activeCell="G8" sqref="G8"/>
      <pageMargins left="0.75" right="0.75" top="0.65" bottom="1" header="0.5" footer="0.5"/>
      <pageSetup orientation="portrait" r:id="rId12"/>
      <headerFooter alignWithMargins="0"/>
    </customSheetView>
    <customSheetView guid="{B23AD343-29DA-4CE0-BD10-47BF44F3782F}">
      <selection activeCell="G8" sqref="G8"/>
      <pageMargins left="0.75" right="0.75" top="0.65" bottom="1" header="0.5" footer="0.5"/>
      <pageSetup orientation="portrait" r:id="rId13"/>
      <headerFooter alignWithMargins="0"/>
    </customSheetView>
    <customSheetView guid="{ECE9294F-C910-4036-88BC-B1F2176FB06B}">
      <selection activeCell="B11" sqref="B11"/>
      <pageMargins left="0.75" right="0.75" top="0.65" bottom="1" header="0.5" footer="0.5"/>
      <pageSetup orientation="portrait" r:id="rId14"/>
      <headerFooter alignWithMargins="0"/>
    </customSheetView>
    <customSheetView guid="{27A45B7A-04F2-4516-B80B-5ED0825D4ED3}" scale="70">
      <selection activeCell="C6" sqref="C6:D6"/>
      <pageMargins left="0.75" right="0.75" top="0.65" bottom="1" header="0.5" footer="0.5"/>
      <pageSetup orientation="portrait" r:id="rId15"/>
      <headerFooter alignWithMargins="0"/>
    </customSheetView>
    <customSheetView guid="{E9F4E142-7D26-464D-BECA-4F3806DB1FE1}">
      <selection activeCell="G8" sqref="G8"/>
      <pageMargins left="0.75" right="0.75" top="0.65" bottom="1" header="0.5" footer="0.5"/>
      <pageSetup orientation="portrait" r:id="rId16"/>
      <headerFooter alignWithMargins="0"/>
    </customSheetView>
    <customSheetView guid="{A7DBDDEF-9245-44C6-9EBF-032DB6E1C0A2}" topLeftCell="A10">
      <selection activeCell="G8" sqref="G8"/>
      <pageMargins left="0.75" right="0.75" top="0.65" bottom="1" header="0.5" footer="0.5"/>
      <pageSetup orientation="portrait" r:id="rId17"/>
      <headerFooter alignWithMargins="0"/>
    </customSheetView>
    <customSheetView guid="{7487ED9F-BBED-4B2A-9631-22F1A430946B}" topLeftCell="A10">
      <selection activeCell="G8" sqref="G8"/>
      <pageMargins left="0.75" right="0.75" top="0.65" bottom="1" header="0.5" footer="0.5"/>
      <pageSetup orientation="portrait" r:id="rId18"/>
      <headerFooter alignWithMargins="0"/>
    </customSheetView>
    <customSheetView guid="{B3CE7B10-A914-4559-A6DA-AED8C22AFD6D}" state="hidden">
      <selection activeCell="B6" sqref="B6"/>
      <pageMargins left="0.75" right="0.75" top="0.65" bottom="1" header="0.5" footer="0.5"/>
      <pageSetup orientation="portrait" r:id="rId19"/>
      <headerFooter alignWithMargins="0"/>
    </customSheetView>
    <customSheetView guid="{D53177B2-31EC-4222-B97A-A37DCFD9E45B}" state="hidden">
      <selection activeCell="B6" sqref="B6"/>
      <pageMargins left="0.75" right="0.75" top="0.65" bottom="1" header="0.5" footer="0.5"/>
      <pageSetup orientation="portrait" r:id="rId20"/>
      <headerFooter alignWithMargins="0"/>
    </customSheetView>
    <customSheetView guid="{223BC0FC-814D-40F0-9795-CE82A16FF3A5}" state="hidden">
      <selection activeCell="B6" sqref="B6"/>
      <pageMargins left="0.75" right="0.75" top="0.65" bottom="1" header="0.5" footer="0.5"/>
      <pageSetup orientation="portrait" r:id="rId21"/>
      <headerFooter alignWithMargins="0"/>
    </customSheetView>
    <customSheetView guid="{B835C05C-B615-4DCB-982D-4519616B3CD8}" state="hidden">
      <selection activeCell="B6" sqref="B6"/>
      <pageMargins left="0.75" right="0.75" top="0.65" bottom="1" header="0.5" footer="0.5"/>
      <pageSetup orientation="portrait" r:id="rId22"/>
      <headerFooter alignWithMargins="0"/>
    </customSheetView>
    <customSheetView guid="{A34CC49F-E309-4C23-B4F6-1E3B307C10D1}" state="hidden">
      <selection activeCell="B6" sqref="B6"/>
      <pageMargins left="0.75" right="0.75" top="0.65" bottom="1" header="0.5" footer="0.5"/>
      <pageSetup orientation="portrait" r:id="rId23"/>
      <headerFooter alignWithMargins="0"/>
    </customSheetView>
    <customSheetView guid="{8909CFDD-4F29-4C72-886E-908773EE94A2}" state="hidden">
      <selection activeCell="B6" sqref="B6"/>
      <pageMargins left="0.75" right="0.75" top="0.65" bottom="1" header="0.5" footer="0.5"/>
      <pageSetup orientation="portrait" r:id="rId24"/>
      <headerFooter alignWithMargins="0"/>
    </customSheetView>
    <customSheetView guid="{D5F8AD2D-F014-4A7B-9CE7-589273BD9F11}" state="hidden">
      <selection activeCell="B6" sqref="B6"/>
      <pageMargins left="0.75" right="0.75" top="0.65" bottom="1" header="0.5" footer="0.5"/>
      <pageSetup orientation="portrait" r:id="rId25"/>
      <headerFooter alignWithMargins="0"/>
    </customSheetView>
  </customSheetViews>
  <mergeCells count="1">
    <mergeCell ref="A2:D2"/>
  </mergeCells>
  <phoneticPr fontId="27" type="noConversion"/>
  <pageMargins left="0.75" right="0.75" top="0.65" bottom="1" header="0.5" footer="0.5"/>
  <pageSetup orientation="portrait" r:id="rId26"/>
  <headerFooter alignWithMargins="0"/>
  <drawing r:id="rId27"/>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4">
    <tabColor indexed="61"/>
  </sheetPr>
  <dimension ref="A1:G21"/>
  <sheetViews>
    <sheetView zoomScaleNormal="100" zoomScaleSheetLayoutView="100" workbookViewId="0">
      <selection activeCell="E8" sqref="E8"/>
    </sheetView>
  </sheetViews>
  <sheetFormatPr defaultColWidth="9" defaultRowHeight="16.5"/>
  <cols>
    <col min="1" max="1" width="7.625" style="485" customWidth="1"/>
    <col min="2" max="4" width="20.625" style="486" customWidth="1"/>
    <col min="5" max="5" width="9.625" style="486" customWidth="1"/>
    <col min="6" max="6" width="12.625" style="486" customWidth="1"/>
    <col min="7" max="16384" width="9" style="281"/>
  </cols>
  <sheetData>
    <row r="1" spans="1:7">
      <c r="A1" s="473"/>
      <c r="B1" s="474"/>
      <c r="C1" s="474"/>
      <c r="D1" s="474"/>
      <c r="E1" s="474"/>
      <c r="F1" s="474"/>
    </row>
    <row r="2" spans="1:7" ht="22.15" customHeight="1">
      <c r="A2" s="1378" t="s">
        <v>53</v>
      </c>
      <c r="B2" s="1378"/>
      <c r="C2" s="1378"/>
      <c r="D2" s="1378"/>
      <c r="E2" s="1379"/>
      <c r="F2" s="281"/>
    </row>
    <row r="3" spans="1:7">
      <c r="A3" s="473"/>
      <c r="B3" s="474"/>
      <c r="C3" s="474"/>
      <c r="D3" s="474"/>
      <c r="E3" s="474"/>
      <c r="F3" s="474"/>
    </row>
    <row r="4" spans="1:7" ht="53.25" customHeight="1">
      <c r="A4" s="475" t="s">
        <v>39</v>
      </c>
      <c r="B4" s="476" t="s">
        <v>40</v>
      </c>
      <c r="C4" s="475" t="s">
        <v>54</v>
      </c>
      <c r="D4" s="475" t="s">
        <v>55</v>
      </c>
      <c r="E4" s="475" t="s">
        <v>56</v>
      </c>
      <c r="F4" s="475" t="s">
        <v>57</v>
      </c>
    </row>
    <row r="5" spans="1:7" ht="18" customHeight="1">
      <c r="A5" s="477" t="s">
        <v>43</v>
      </c>
      <c r="B5" s="477" t="s">
        <v>44</v>
      </c>
      <c r="C5" s="477" t="s">
        <v>45</v>
      </c>
      <c r="D5" s="477" t="s">
        <v>46</v>
      </c>
      <c r="E5" s="487" t="s">
        <v>58</v>
      </c>
      <c r="F5" s="477" t="s">
        <v>59</v>
      </c>
    </row>
    <row r="6" spans="1:7" ht="45" customHeight="1">
      <c r="A6" s="478">
        <v>1</v>
      </c>
      <c r="B6" s="479"/>
      <c r="C6" s="480"/>
      <c r="D6" s="480"/>
      <c r="E6" s="481"/>
      <c r="F6" s="482">
        <f>C6*E6</f>
        <v>0</v>
      </c>
    </row>
    <row r="7" spans="1:7" ht="45" customHeight="1">
      <c r="A7" s="478">
        <v>2</v>
      </c>
      <c r="B7" s="479"/>
      <c r="C7" s="480"/>
      <c r="D7" s="480"/>
      <c r="E7" s="481"/>
      <c r="F7" s="482">
        <f t="shared" ref="F7:F15" si="0">C7*E7</f>
        <v>0</v>
      </c>
    </row>
    <row r="8" spans="1:7" ht="45" customHeight="1">
      <c r="A8" s="478">
        <v>3</v>
      </c>
      <c r="B8" s="479"/>
      <c r="C8" s="480"/>
      <c r="D8" s="480"/>
      <c r="E8" s="481"/>
      <c r="F8" s="482">
        <f t="shared" si="0"/>
        <v>0</v>
      </c>
    </row>
    <row r="9" spans="1:7" ht="45" customHeight="1">
      <c r="A9" s="478">
        <v>4</v>
      </c>
      <c r="B9" s="479"/>
      <c r="C9" s="480"/>
      <c r="D9" s="480"/>
      <c r="E9" s="481"/>
      <c r="F9" s="482">
        <f t="shared" si="0"/>
        <v>0</v>
      </c>
    </row>
    <row r="10" spans="1:7" ht="45" customHeight="1">
      <c r="A10" s="478">
        <v>5</v>
      </c>
      <c r="B10" s="479"/>
      <c r="C10" s="480"/>
      <c r="D10" s="480"/>
      <c r="E10" s="481"/>
      <c r="F10" s="482">
        <f t="shared" si="0"/>
        <v>0</v>
      </c>
    </row>
    <row r="11" spans="1:7" ht="45" customHeight="1">
      <c r="A11" s="478">
        <v>6</v>
      </c>
      <c r="B11" s="479"/>
      <c r="C11" s="480"/>
      <c r="D11" s="480"/>
      <c r="E11" s="481"/>
      <c r="F11" s="482">
        <f t="shared" si="0"/>
        <v>0</v>
      </c>
    </row>
    <row r="12" spans="1:7" ht="45" customHeight="1">
      <c r="A12" s="478">
        <v>7</v>
      </c>
      <c r="B12" s="479"/>
      <c r="C12" s="480"/>
      <c r="D12" s="480"/>
      <c r="E12" s="481"/>
      <c r="F12" s="482">
        <f t="shared" si="0"/>
        <v>0</v>
      </c>
    </row>
    <row r="13" spans="1:7" ht="45" customHeight="1">
      <c r="A13" s="478">
        <v>8</v>
      </c>
      <c r="B13" s="479"/>
      <c r="C13" s="480"/>
      <c r="D13" s="480"/>
      <c r="E13" s="481"/>
      <c r="F13" s="482">
        <f t="shared" si="0"/>
        <v>0</v>
      </c>
    </row>
    <row r="14" spans="1:7" ht="45" customHeight="1">
      <c r="A14" s="478">
        <v>9</v>
      </c>
      <c r="B14" s="479"/>
      <c r="C14" s="480"/>
      <c r="D14" s="480"/>
      <c r="E14" s="481"/>
      <c r="F14" s="482">
        <f t="shared" si="0"/>
        <v>0</v>
      </c>
    </row>
    <row r="15" spans="1:7" ht="45" customHeight="1">
      <c r="A15" s="478">
        <v>10</v>
      </c>
      <c r="B15" s="479"/>
      <c r="C15" s="480"/>
      <c r="D15" s="480"/>
      <c r="E15" s="481"/>
      <c r="F15" s="482">
        <f t="shared" si="0"/>
        <v>0</v>
      </c>
    </row>
    <row r="16" spans="1:7" ht="45" customHeight="1">
      <c r="A16" s="483"/>
      <c r="B16" s="484" t="s">
        <v>48</v>
      </c>
      <c r="C16" s="484"/>
      <c r="D16" s="484"/>
      <c r="E16" s="484"/>
      <c r="F16" s="484">
        <f>SUM(F6:F15)</f>
        <v>0</v>
      </c>
      <c r="G16" s="262"/>
    </row>
    <row r="17" ht="30" customHeight="1"/>
    <row r="18" ht="30" customHeight="1"/>
    <row r="19" ht="30" customHeight="1"/>
    <row r="20" ht="30" customHeight="1"/>
    <row r="21" ht="30" customHeight="1"/>
  </sheetData>
  <sheetProtection password="E848" sheet="1" formatColumns="0" formatRows="0" selectLockedCells="1"/>
  <customSheetViews>
    <customSheetView guid="{987A3FAC-920D-4C0C-8129-D8F4AFD7E477}" state="hidden">
      <selection activeCell="E8" sqref="E8"/>
      <pageMargins left="0.75" right="0.62" top="0.65" bottom="1" header="0.5" footer="0.5"/>
      <pageSetup orientation="portrait" r:id="rId1"/>
      <headerFooter alignWithMargins="0"/>
    </customSheetView>
    <customSheetView guid="{CB55CDDD-15EC-4265-9148-3411BBB26D54}" state="hidden">
      <selection activeCell="E8" sqref="E8"/>
      <pageMargins left="0.75" right="0.62" top="0.65" bottom="1" header="0.5" footer="0.5"/>
      <pageSetup orientation="portrait" r:id="rId2"/>
      <headerFooter alignWithMargins="0"/>
    </customSheetView>
    <customSheetView guid="{023E95C7-CD0A-46A1-945E-64751E02EBFE}" state="hidden">
      <selection activeCell="E8" sqref="E8"/>
      <pageMargins left="0.75" right="0.62" top="0.65" bottom="1" header="0.5" footer="0.5"/>
      <pageSetup orientation="portrait" r:id="rId3"/>
      <headerFooter alignWithMargins="0"/>
    </customSheetView>
    <customSheetView guid="{BB6473B7-092C-417E-97E7-ED0705AE17A0}" state="hidden">
      <selection activeCell="E8" sqref="E8"/>
      <pageMargins left="0.75" right="0.62" top="0.65" bottom="1" header="0.5" footer="0.5"/>
      <pageSetup orientation="portrait" r:id="rId4"/>
      <headerFooter alignWithMargins="0"/>
    </customSheetView>
    <customSheetView guid="{A41EE4DE-0D82-4A56-8210-F78316511D11}" state="hidden">
      <selection activeCell="E8" sqref="E8"/>
      <pageMargins left="0.75" right="0.62" top="0.65" bottom="1" header="0.5" footer="0.5"/>
      <pageSetup orientation="portrait" r:id="rId5"/>
      <headerFooter alignWithMargins="0"/>
    </customSheetView>
    <customSheetView guid="{1E0C44A1-9358-4FBD-8C2C-4DB661DA1476}" state="hidden">
      <selection activeCell="E8" sqref="E8"/>
      <pageMargins left="0.75" right="0.62" top="0.65" bottom="1" header="0.5" footer="0.5"/>
      <pageSetup orientation="portrait" r:id="rId6"/>
      <headerFooter alignWithMargins="0"/>
    </customSheetView>
    <customSheetView guid="{498493C3-769C-4143-9114-C68CD1D40B11}" state="hidden">
      <selection activeCell="E8" sqref="E8"/>
      <pageMargins left="0.75" right="0.62" top="0.65" bottom="1" header="0.5" footer="0.5"/>
      <pageSetup orientation="portrait" r:id="rId7"/>
      <headerFooter alignWithMargins="0"/>
    </customSheetView>
    <customSheetView guid="{C431BC99-7569-44AB-83F6-AB73BDED3783}" state="hidden">
      <selection activeCell="E8" sqref="E8"/>
      <pageMargins left="0.75" right="0.62" top="0.65" bottom="1" header="0.5" footer="0.5"/>
      <pageSetup orientation="portrait" r:id="rId8"/>
      <headerFooter alignWithMargins="0"/>
    </customSheetView>
    <customSheetView guid="{E97134B6-5E8D-4951-8DA0-73D065532361}" state="hidden">
      <selection activeCell="E8" sqref="E8"/>
      <pageMargins left="0.75" right="0.62" top="0.65" bottom="1" header="0.5" footer="0.5"/>
      <pageSetup orientation="portrait" r:id="rId9"/>
      <headerFooter alignWithMargins="0"/>
    </customSheetView>
    <customSheetView guid="{D0757F9E-DF41-4B40-A5E5-F4F8FDD8D61D}" state="hidden">
      <selection activeCell="E8" sqref="E8"/>
      <pageMargins left="0.75" right="0.62" top="0.65" bottom="1" header="0.5" footer="0.5"/>
      <pageSetup orientation="portrait" r:id="rId10"/>
      <headerFooter alignWithMargins="0"/>
    </customSheetView>
    <customSheetView guid="{EE46BCD1-F715-4FA9-A5FC-1B125AD601E0}">
      <selection activeCell="E8" sqref="E8"/>
      <pageMargins left="0.75" right="0.62" top="0.65" bottom="1" header="0.5" footer="0.5"/>
      <pageSetup orientation="portrait" r:id="rId11"/>
      <headerFooter alignWithMargins="0"/>
    </customSheetView>
    <customSheetView guid="{4AA1107B-A795-4744-B566-827168772C7A}">
      <selection activeCell="E8" sqref="E8"/>
      <pageMargins left="0.75" right="0.62" top="0.65" bottom="1" header="0.5" footer="0.5"/>
      <pageSetup orientation="portrait" r:id="rId12"/>
      <headerFooter alignWithMargins="0"/>
    </customSheetView>
    <customSheetView guid="{B23AD343-29DA-4CE0-BD10-47BF44F3782F}">
      <selection activeCell="G8" sqref="G8"/>
      <pageMargins left="0.75" right="0.62" top="0.65" bottom="1" header="0.5" footer="0.5"/>
      <pageSetup orientation="portrait" r:id="rId13"/>
      <headerFooter alignWithMargins="0"/>
    </customSheetView>
    <customSheetView guid="{ECE9294F-C910-4036-88BC-B1F2176FB06B}">
      <selection activeCell="B6" sqref="B6"/>
      <pageMargins left="0.75" right="0.62" top="0.65" bottom="1" header="0.5" footer="0.5"/>
      <pageSetup orientation="portrait" r:id="rId14"/>
      <headerFooter alignWithMargins="0"/>
    </customSheetView>
    <customSheetView guid="{27A45B7A-04F2-4516-B80B-5ED0825D4ED3}" scale="70">
      <selection activeCell="C6" sqref="C6"/>
      <pageMargins left="0.75" right="0.62" top="0.65" bottom="1" header="0.5" footer="0.5"/>
      <pageSetup orientation="portrait" r:id="rId15"/>
      <headerFooter alignWithMargins="0"/>
    </customSheetView>
    <customSheetView guid="{E9F4E142-7D26-464D-BECA-4F3806DB1FE1}">
      <selection activeCell="G8" sqref="G8"/>
      <pageMargins left="0.75" right="0.62" top="0.65" bottom="1" header="0.5" footer="0.5"/>
      <pageSetup orientation="portrait" r:id="rId16"/>
      <headerFooter alignWithMargins="0"/>
    </customSheetView>
    <customSheetView guid="{A7DBDDEF-9245-44C6-9EBF-032DB6E1C0A2}" topLeftCell="A9">
      <selection activeCell="B9" sqref="B9"/>
      <pageMargins left="0.75" right="0.62" top="0.65" bottom="1" header="0.5" footer="0.5"/>
      <pageSetup orientation="portrait" r:id="rId17"/>
      <headerFooter alignWithMargins="0"/>
    </customSheetView>
    <customSheetView guid="{7487ED9F-BBED-4B2A-9631-22F1A430946B}">
      <selection activeCell="E8" sqref="E8"/>
      <pageMargins left="0.75" right="0.62" top="0.65" bottom="1" header="0.5" footer="0.5"/>
      <pageSetup orientation="portrait" r:id="rId18"/>
      <headerFooter alignWithMargins="0"/>
    </customSheetView>
    <customSheetView guid="{B3CE7B10-A914-4559-A6DA-AED8C22AFD6D}" state="hidden">
      <selection activeCell="E8" sqref="E8"/>
      <pageMargins left="0.75" right="0.62" top="0.65" bottom="1" header="0.5" footer="0.5"/>
      <pageSetup orientation="portrait" r:id="rId19"/>
      <headerFooter alignWithMargins="0"/>
    </customSheetView>
    <customSheetView guid="{D53177B2-31EC-4222-B97A-A37DCFD9E45B}" state="hidden">
      <selection activeCell="E8" sqref="E8"/>
      <pageMargins left="0.75" right="0.62" top="0.65" bottom="1" header="0.5" footer="0.5"/>
      <pageSetup orientation="portrait" r:id="rId20"/>
      <headerFooter alignWithMargins="0"/>
    </customSheetView>
    <customSheetView guid="{223BC0FC-814D-40F0-9795-CE82A16FF3A5}" state="hidden">
      <selection activeCell="E8" sqref="E8"/>
      <pageMargins left="0.75" right="0.62" top="0.65" bottom="1" header="0.5" footer="0.5"/>
      <pageSetup orientation="portrait" r:id="rId21"/>
      <headerFooter alignWithMargins="0"/>
    </customSheetView>
    <customSheetView guid="{B835C05C-B615-4DCB-982D-4519616B3CD8}" state="hidden">
      <selection activeCell="E8" sqref="E8"/>
      <pageMargins left="0.75" right="0.62" top="0.65" bottom="1" header="0.5" footer="0.5"/>
      <pageSetup orientation="portrait" r:id="rId22"/>
      <headerFooter alignWithMargins="0"/>
    </customSheetView>
    <customSheetView guid="{A34CC49F-E309-4C23-B4F6-1E3B307C10D1}" state="hidden">
      <selection activeCell="E8" sqref="E8"/>
      <pageMargins left="0.75" right="0.62" top="0.65" bottom="1" header="0.5" footer="0.5"/>
      <pageSetup orientation="portrait" r:id="rId23"/>
      <headerFooter alignWithMargins="0"/>
    </customSheetView>
    <customSheetView guid="{8909CFDD-4F29-4C72-886E-908773EE94A2}" state="hidden">
      <selection activeCell="E8" sqref="E8"/>
      <pageMargins left="0.75" right="0.62" top="0.65" bottom="1" header="0.5" footer="0.5"/>
      <pageSetup orientation="portrait" r:id="rId24"/>
      <headerFooter alignWithMargins="0"/>
    </customSheetView>
    <customSheetView guid="{D5F8AD2D-F014-4A7B-9CE7-589273BD9F11}" state="hidden">
      <selection activeCell="E8" sqref="E8"/>
      <pageMargins left="0.75" right="0.62" top="0.65" bottom="1" header="0.5" footer="0.5"/>
      <pageSetup orientation="portrait" r:id="rId25"/>
      <headerFooter alignWithMargins="0"/>
    </customSheetView>
  </customSheetViews>
  <mergeCells count="1">
    <mergeCell ref="A2:E2"/>
  </mergeCells>
  <phoneticPr fontId="27" type="noConversion"/>
  <pageMargins left="0.75" right="0.62" top="0.65" bottom="1" header="0.5" footer="0.5"/>
  <pageSetup orientation="portrait" r:id="rId26"/>
  <headerFooter alignWithMargins="0"/>
  <drawing r:id="rId27"/>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7"/>
  <dimension ref="A1:AO80"/>
  <sheetViews>
    <sheetView showGridLines="0" showZeros="0" tabSelected="1" view="pageBreakPreview" topLeftCell="A15" zoomScaleNormal="100" zoomScaleSheetLayoutView="100" workbookViewId="0">
      <selection activeCell="F52" sqref="F52"/>
    </sheetView>
  </sheetViews>
  <sheetFormatPr defaultColWidth="8" defaultRowHeight="16.5"/>
  <cols>
    <col min="1" max="1" width="10.375" style="426" customWidth="1"/>
    <col min="2" max="2" width="9.375" style="428" customWidth="1"/>
    <col min="3" max="3" width="12.875" style="426" customWidth="1"/>
    <col min="4" max="4" width="18.125" style="426" customWidth="1"/>
    <col min="5" max="5" width="19.375" style="426" customWidth="1"/>
    <col min="6" max="6" width="29" style="426" customWidth="1"/>
    <col min="7" max="11" width="8" style="426" hidden="1" customWidth="1"/>
    <col min="12" max="24" width="8" style="426" customWidth="1"/>
    <col min="25" max="27" width="8" style="426" hidden="1" customWidth="1"/>
    <col min="28" max="28" width="17.5" style="426" hidden="1" customWidth="1"/>
    <col min="29" max="29" width="12.125" style="426" hidden="1" customWidth="1"/>
    <col min="30" max="30" width="8" style="438" hidden="1" customWidth="1"/>
    <col min="31" max="31" width="8" style="425" hidden="1" customWidth="1"/>
    <col min="32" max="32" width="12" style="425" hidden="1" customWidth="1"/>
    <col min="33" max="35" width="8" style="438" hidden="1" customWidth="1"/>
    <col min="36" max="36" width="9.125" style="438" hidden="1" customWidth="1"/>
    <col min="37" max="40" width="8" style="438" hidden="1" customWidth="1"/>
    <col min="41" max="41" width="8" style="438" customWidth="1"/>
    <col min="42" max="16384" width="8" style="426"/>
  </cols>
  <sheetData>
    <row r="1" spans="1:36" ht="17.25">
      <c r="A1" s="421" t="str">
        <f>Cover!B3</f>
        <v>Tender Enquiry No.: NR1/T/W-MISC/DOM/I00/25/07981– SRM RFX – 5002004552</v>
      </c>
      <c r="B1" s="421"/>
      <c r="C1" s="422"/>
      <c r="D1" s="422"/>
      <c r="E1" s="422"/>
      <c r="F1" s="423" t="s">
        <v>304</v>
      </c>
      <c r="G1" s="424"/>
      <c r="H1" s="424"/>
      <c r="I1" s="424"/>
      <c r="J1" s="424"/>
      <c r="K1" s="424"/>
      <c r="L1" s="424"/>
      <c r="M1" s="424"/>
      <c r="N1" s="424"/>
      <c r="O1" s="424"/>
      <c r="P1" s="424"/>
      <c r="Q1" s="424"/>
      <c r="R1" s="424"/>
      <c r="S1" s="424"/>
      <c r="T1" s="424"/>
      <c r="U1" s="424"/>
      <c r="V1" s="424"/>
      <c r="W1" s="424"/>
      <c r="X1" s="424"/>
      <c r="Y1" s="424"/>
      <c r="Z1" s="424" t="str">
        <f>'Names of Bidder'!D6</f>
        <v>Sole Bidder</v>
      </c>
      <c r="AA1" s="424"/>
      <c r="AB1" s="424"/>
      <c r="AC1" s="424"/>
      <c r="AE1" s="425">
        <v>1</v>
      </c>
      <c r="AF1" s="425" t="s">
        <v>93</v>
      </c>
      <c r="AI1" s="425">
        <v>1</v>
      </c>
      <c r="AJ1" s="438" t="s">
        <v>97</v>
      </c>
    </row>
    <row r="2" spans="1:36">
      <c r="B2" s="426"/>
      <c r="Z2" s="426">
        <f>'Names of Bidder'!L6</f>
        <v>0</v>
      </c>
      <c r="AE2" s="425">
        <v>2</v>
      </c>
      <c r="AF2" s="425" t="s">
        <v>94</v>
      </c>
      <c r="AI2" s="425">
        <v>2</v>
      </c>
      <c r="AJ2" s="438" t="s">
        <v>98</v>
      </c>
    </row>
    <row r="3" spans="1:36">
      <c r="A3" s="1398" t="s">
        <v>248</v>
      </c>
      <c r="B3" s="1398"/>
      <c r="C3" s="1398"/>
      <c r="D3" s="1398"/>
      <c r="E3" s="1398"/>
      <c r="F3" s="1398"/>
      <c r="G3" s="424"/>
      <c r="H3" s="424"/>
      <c r="I3" s="424"/>
      <c r="J3" s="424"/>
      <c r="K3" s="424"/>
      <c r="L3" s="424"/>
      <c r="M3" s="424"/>
      <c r="N3" s="424"/>
      <c r="O3" s="424"/>
      <c r="P3" s="424"/>
      <c r="Q3" s="424"/>
      <c r="R3" s="424"/>
      <c r="S3" s="424"/>
      <c r="T3" s="424"/>
      <c r="U3" s="424"/>
      <c r="V3" s="424"/>
      <c r="W3" s="424"/>
      <c r="X3" s="424"/>
      <c r="Y3" s="424"/>
      <c r="Z3" s="424"/>
      <c r="AA3" s="424"/>
      <c r="AB3" s="424"/>
      <c r="AC3" s="424"/>
      <c r="AE3" s="425">
        <v>3</v>
      </c>
      <c r="AF3" s="425" t="s">
        <v>95</v>
      </c>
      <c r="AI3" s="425">
        <v>3</v>
      </c>
      <c r="AJ3" s="438" t="s">
        <v>99</v>
      </c>
    </row>
    <row r="4" spans="1:36">
      <c r="A4" s="427"/>
      <c r="B4" s="427"/>
      <c r="C4" s="427"/>
      <c r="D4" s="427"/>
      <c r="E4" s="427"/>
      <c r="F4" s="427"/>
      <c r="G4" s="424"/>
      <c r="H4" s="424"/>
      <c r="I4" s="424"/>
      <c r="J4" s="424"/>
      <c r="K4" s="424"/>
      <c r="L4" s="424"/>
      <c r="M4" s="424"/>
      <c r="N4" s="424"/>
      <c r="O4" s="424"/>
      <c r="P4" s="424"/>
      <c r="Q4" s="424"/>
      <c r="R4" s="424"/>
      <c r="S4" s="424"/>
      <c r="T4" s="424"/>
      <c r="U4" s="424"/>
      <c r="V4" s="424"/>
      <c r="W4" s="424"/>
      <c r="X4" s="424"/>
      <c r="Y4" s="424"/>
      <c r="Z4" s="424"/>
      <c r="AA4" s="424"/>
      <c r="AB4" s="424"/>
      <c r="AC4" s="424"/>
      <c r="AE4" s="425">
        <v>4</v>
      </c>
      <c r="AF4" s="425" t="s">
        <v>96</v>
      </c>
      <c r="AI4" s="425">
        <v>4</v>
      </c>
      <c r="AJ4" s="438" t="s">
        <v>100</v>
      </c>
    </row>
    <row r="5" spans="1:36">
      <c r="A5" s="428" t="s">
        <v>83</v>
      </c>
      <c r="C5" s="1399"/>
      <c r="D5" s="1399"/>
      <c r="E5" s="1399"/>
      <c r="F5" s="1399"/>
      <c r="AE5" s="425">
        <v>5</v>
      </c>
      <c r="AF5" s="425" t="s">
        <v>96</v>
      </c>
      <c r="AI5" s="425">
        <v>5</v>
      </c>
      <c r="AJ5" s="438" t="s">
        <v>101</v>
      </c>
    </row>
    <row r="6" spans="1:36">
      <c r="A6" s="428" t="s">
        <v>71</v>
      </c>
      <c r="B6" s="1400" t="str">
        <f>'Sch-1'!B73</f>
        <v>--</v>
      </c>
      <c r="C6" s="1400"/>
      <c r="AE6" s="425">
        <v>6</v>
      </c>
      <c r="AF6" s="425" t="s">
        <v>96</v>
      </c>
      <c r="AG6" s="425" t="e">
        <f>DAY(B6)</f>
        <v>#VALUE!</v>
      </c>
      <c r="AI6" s="425">
        <v>6</v>
      </c>
      <c r="AJ6" s="438" t="s">
        <v>102</v>
      </c>
    </row>
    <row r="7" spans="1:36">
      <c r="A7" s="428"/>
      <c r="B7" s="429"/>
      <c r="C7" s="429"/>
      <c r="AE7" s="425">
        <v>7</v>
      </c>
      <c r="AF7" s="425" t="s">
        <v>96</v>
      </c>
      <c r="AG7" s="425" t="e">
        <f>MONTH(B6)</f>
        <v>#VALUE!</v>
      </c>
      <c r="AI7" s="425">
        <v>7</v>
      </c>
      <c r="AJ7" s="438" t="s">
        <v>103</v>
      </c>
    </row>
    <row r="8" spans="1:36">
      <c r="A8" s="430" t="s">
        <v>394</v>
      </c>
      <c r="B8" s="431"/>
      <c r="C8" s="424"/>
      <c r="D8" s="424"/>
      <c r="E8" s="424"/>
      <c r="F8" s="432"/>
      <c r="G8" s="424"/>
      <c r="H8" s="424"/>
      <c r="I8" s="424"/>
      <c r="J8" s="424"/>
      <c r="K8" s="424"/>
      <c r="L8" s="424"/>
      <c r="M8" s="424"/>
      <c r="N8" s="424"/>
      <c r="O8" s="424"/>
      <c r="P8" s="424"/>
      <c r="Q8" s="424"/>
      <c r="R8" s="424"/>
      <c r="S8" s="424"/>
      <c r="T8" s="424"/>
      <c r="U8" s="424"/>
      <c r="V8" s="424"/>
      <c r="W8" s="424"/>
      <c r="X8" s="424"/>
      <c r="Y8" s="424"/>
      <c r="Z8" s="424"/>
      <c r="AA8" s="424"/>
      <c r="AB8" s="424"/>
      <c r="AC8" s="424"/>
      <c r="AE8" s="425">
        <v>8</v>
      </c>
      <c r="AF8" s="425" t="s">
        <v>96</v>
      </c>
      <c r="AG8" s="425" t="e">
        <f>LOOKUP(AG7,AI1:AI12,AJ1:AJ12)</f>
        <v>#VALUE!</v>
      </c>
      <c r="AI8" s="425">
        <v>8</v>
      </c>
      <c r="AJ8" s="438" t="s">
        <v>104</v>
      </c>
    </row>
    <row r="9" spans="1:36">
      <c r="A9" s="433" t="str">
        <f>'Sch-1'!M7</f>
        <v>Contracts Services, 3rd Floor</v>
      </c>
      <c r="B9" s="433"/>
      <c r="F9" s="434"/>
      <c r="AE9" s="425">
        <v>9</v>
      </c>
      <c r="AF9" s="425" t="s">
        <v>96</v>
      </c>
      <c r="AG9" s="425" t="e">
        <f>YEAR(B6)</f>
        <v>#VALUE!</v>
      </c>
      <c r="AI9" s="425">
        <v>9</v>
      </c>
      <c r="AJ9" s="438" t="s">
        <v>105</v>
      </c>
    </row>
    <row r="10" spans="1:36">
      <c r="A10" s="433" t="str">
        <f>'Sch-1'!M8</f>
        <v>Power Grid Corporation of India Ltd.,</v>
      </c>
      <c r="B10" s="433"/>
      <c r="F10" s="434"/>
      <c r="AE10" s="425">
        <v>10</v>
      </c>
      <c r="AF10" s="425" t="s">
        <v>96</v>
      </c>
      <c r="AI10" s="425">
        <v>10</v>
      </c>
      <c r="AJ10" s="438" t="s">
        <v>106</v>
      </c>
    </row>
    <row r="11" spans="1:36">
      <c r="A11" s="433" t="str">
        <f>'Sch-1'!M9</f>
        <v>Rajasthan Projects Office, 4th Floor, REIL House,</v>
      </c>
      <c r="B11" s="433"/>
      <c r="F11" s="434"/>
      <c r="AE11" s="425">
        <v>11</v>
      </c>
      <c r="AF11" s="425" t="s">
        <v>96</v>
      </c>
      <c r="AI11" s="425">
        <v>11</v>
      </c>
      <c r="AJ11" s="438" t="s">
        <v>107</v>
      </c>
    </row>
    <row r="12" spans="1:36">
      <c r="A12" s="433" t="str">
        <f>'Sch-1'!M10</f>
        <v>Shipra Path, Mansarovar, Jaipur-302020 Rajasthan</v>
      </c>
      <c r="B12" s="433"/>
      <c r="F12" s="434"/>
      <c r="AE12" s="425">
        <v>12</v>
      </c>
      <c r="AF12" s="425" t="s">
        <v>96</v>
      </c>
      <c r="AI12" s="425">
        <v>12</v>
      </c>
      <c r="AJ12" s="438" t="s">
        <v>108</v>
      </c>
    </row>
    <row r="13" spans="1:36">
      <c r="A13" s="433">
        <f>'Sch-1'!M11</f>
        <v>0</v>
      </c>
      <c r="B13" s="433"/>
      <c r="F13" s="434"/>
      <c r="AE13" s="425">
        <v>13</v>
      </c>
      <c r="AF13" s="425" t="s">
        <v>96</v>
      </c>
    </row>
    <row r="14" spans="1:36" ht="22.5" customHeight="1">
      <c r="A14" s="428"/>
      <c r="F14" s="434"/>
      <c r="AE14" s="425">
        <v>14</v>
      </c>
      <c r="AF14" s="425" t="s">
        <v>96</v>
      </c>
    </row>
    <row r="15" spans="1:36" ht="78.75" customHeight="1">
      <c r="A15" s="794" t="s">
        <v>84</v>
      </c>
      <c r="B15" s="1396" t="str">
        <f>Cover!B2</f>
        <v xml:space="preserve">765/400/220 kV AIS Extension Package - Substation Package: SS-02 (i) 02 nos. of 400 kV line bays at 765/400/220 kV Bikaner-III PS for interconnection of 1400MW RPPD of M/s Sunbreeze Renewables Nine Pvt. Ltd. (SR9PL) (2 nos. bays). </v>
      </c>
      <c r="C15" s="1396"/>
      <c r="D15" s="1396"/>
      <c r="E15" s="1396"/>
      <c r="F15" s="1396"/>
      <c r="AE15" s="425">
        <v>15</v>
      </c>
      <c r="AF15" s="425" t="s">
        <v>96</v>
      </c>
    </row>
    <row r="16" spans="1:36" ht="27.75" customHeight="1">
      <c r="A16" s="426" t="s">
        <v>72</v>
      </c>
      <c r="B16" s="426"/>
      <c r="C16" s="434"/>
      <c r="D16" s="434"/>
      <c r="E16" s="434"/>
      <c r="F16" s="434"/>
      <c r="AE16" s="425">
        <v>16</v>
      </c>
      <c r="AF16" s="425" t="s">
        <v>96</v>
      </c>
    </row>
    <row r="17" spans="1:32" ht="129" customHeight="1">
      <c r="A17" s="437">
        <v>1</v>
      </c>
      <c r="B17" s="1383" t="str">
        <f>Z17 &amp;AB17 &amp; AC17 &amp; AA17</f>
        <v>In continuation of First Envelope of our Bid, we hereby submit the Second Envelope of the Bid, both of which shall be read together and in conjunction with each other, and shall be construed as an integral part of our Bid. Accordingly, we the undersigned, offer to design, manufacture, test, deliver, install and commission (including carrying out Trial Operation, Performance &amp; Guarantee Test as per provision of Technical Specification) under the above-named package in full conformity with the said Bidding Documents for the sum of Rs. 0 (Rs. Zero Only ) or such other sums as may be determined in accordance with the terms and conditions of the Bidding Documents.</v>
      </c>
      <c r="C17" s="1383"/>
      <c r="D17" s="1383"/>
      <c r="E17" s="1383"/>
      <c r="F17" s="1383"/>
      <c r="Z17" s="434" t="s">
        <v>92</v>
      </c>
      <c r="AA17" s="795" t="s">
        <v>499</v>
      </c>
      <c r="AB17" s="435">
        <f>'Sch-6 After Discount'!D28</f>
        <v>0</v>
      </c>
      <c r="AC17" s="436" t="str">
        <f>" (" &amp; 'N to W'!A4 &amp; ")"</f>
        <v xml:space="preserve"> (Rs. Zero Only )</v>
      </c>
      <c r="AE17" s="425">
        <v>17</v>
      </c>
      <c r="AF17" s="425" t="s">
        <v>96</v>
      </c>
    </row>
    <row r="18" spans="1:32" ht="39" customHeight="1">
      <c r="B18" s="1383" t="s">
        <v>73</v>
      </c>
      <c r="C18" s="1383"/>
      <c r="D18" s="1383"/>
      <c r="E18" s="1383"/>
      <c r="F18" s="1383"/>
      <c r="AE18" s="425">
        <v>18</v>
      </c>
      <c r="AF18" s="425" t="s">
        <v>96</v>
      </c>
    </row>
    <row r="19" spans="1:32" ht="27.75" customHeight="1">
      <c r="A19" s="437">
        <v>2</v>
      </c>
      <c r="B19" s="1397" t="s">
        <v>74</v>
      </c>
      <c r="C19" s="1397"/>
      <c r="D19" s="1397"/>
      <c r="E19" s="1397"/>
      <c r="F19" s="1397"/>
      <c r="G19" s="424"/>
      <c r="H19" s="424"/>
      <c r="I19" s="424"/>
      <c r="J19" s="424"/>
      <c r="K19" s="424"/>
      <c r="L19" s="424"/>
      <c r="M19" s="424"/>
      <c r="N19" s="424"/>
      <c r="O19" s="424"/>
      <c r="P19" s="424"/>
      <c r="Q19" s="424"/>
      <c r="R19" s="424"/>
      <c r="S19" s="424"/>
      <c r="T19" s="424"/>
      <c r="U19" s="424"/>
      <c r="V19" s="424"/>
      <c r="W19" s="424"/>
      <c r="X19" s="424"/>
      <c r="Y19" s="424"/>
      <c r="Z19" s="424"/>
      <c r="AA19" s="424"/>
      <c r="AB19" s="424"/>
      <c r="AC19" s="424"/>
      <c r="AE19" s="425">
        <v>19</v>
      </c>
      <c r="AF19" s="425" t="s">
        <v>96</v>
      </c>
    </row>
    <row r="20" spans="1:32" ht="39.75" customHeight="1">
      <c r="A20" s="437">
        <v>2.1</v>
      </c>
      <c r="B20" s="1383" t="s">
        <v>75</v>
      </c>
      <c r="C20" s="1383"/>
      <c r="D20" s="1383"/>
      <c r="E20" s="1383"/>
      <c r="F20" s="1383"/>
      <c r="AE20" s="425">
        <v>20</v>
      </c>
      <c r="AF20" s="425" t="s">
        <v>96</v>
      </c>
    </row>
    <row r="21" spans="1:32" ht="36.75" customHeight="1">
      <c r="B21" s="1380" t="s">
        <v>434</v>
      </c>
      <c r="C21" s="1380"/>
      <c r="D21" s="1383" t="s">
        <v>76</v>
      </c>
      <c r="E21" s="1383"/>
      <c r="F21" s="1383"/>
      <c r="AE21" s="425">
        <v>21</v>
      </c>
      <c r="AF21" s="425" t="s">
        <v>93</v>
      </c>
    </row>
    <row r="22" spans="1:32" ht="33" customHeight="1">
      <c r="B22" s="1380" t="s">
        <v>435</v>
      </c>
      <c r="C22" s="1380"/>
      <c r="D22" s="797" t="s">
        <v>500</v>
      </c>
      <c r="AE22" s="425">
        <v>22</v>
      </c>
      <c r="AF22" s="425" t="s">
        <v>96</v>
      </c>
    </row>
    <row r="23" spans="1:32" ht="28.15" customHeight="1">
      <c r="B23" s="1380" t="s">
        <v>436</v>
      </c>
      <c r="C23" s="1380"/>
      <c r="D23" s="426" t="s">
        <v>91</v>
      </c>
      <c r="H23" s="438"/>
      <c r="AE23" s="425">
        <v>23</v>
      </c>
      <c r="AF23" s="425" t="s">
        <v>96</v>
      </c>
    </row>
    <row r="24" spans="1:32" ht="28.15" customHeight="1">
      <c r="B24" s="1381" t="s">
        <v>554</v>
      </c>
      <c r="C24" s="1380"/>
      <c r="D24" s="426" t="s">
        <v>77</v>
      </c>
      <c r="AE24" s="425">
        <v>24</v>
      </c>
      <c r="AF24" s="425" t="s">
        <v>96</v>
      </c>
    </row>
    <row r="25" spans="1:32" ht="28.15" hidden="1" customHeight="1">
      <c r="B25" s="1381" t="s">
        <v>535</v>
      </c>
      <c r="C25" s="1380"/>
      <c r="D25" s="797" t="s">
        <v>536</v>
      </c>
    </row>
    <row r="26" spans="1:32" ht="28.15" customHeight="1">
      <c r="B26" s="1380" t="s">
        <v>437</v>
      </c>
      <c r="C26" s="1380"/>
      <c r="D26" s="426" t="s">
        <v>440</v>
      </c>
      <c r="AE26" s="425">
        <v>25</v>
      </c>
      <c r="AF26" s="425" t="s">
        <v>96</v>
      </c>
    </row>
    <row r="27" spans="1:32" ht="28.15" customHeight="1">
      <c r="B27" s="1380" t="s">
        <v>438</v>
      </c>
      <c r="C27" s="1380"/>
      <c r="D27" s="426" t="s">
        <v>441</v>
      </c>
      <c r="AE27" s="425">
        <v>26</v>
      </c>
      <c r="AF27" s="425" t="s">
        <v>96</v>
      </c>
    </row>
    <row r="28" spans="1:32" ht="28.15" customHeight="1">
      <c r="B28" s="1380" t="s">
        <v>439</v>
      </c>
      <c r="C28" s="1380"/>
      <c r="D28" s="426" t="s">
        <v>78</v>
      </c>
      <c r="AE28" s="425">
        <v>27</v>
      </c>
      <c r="AF28" s="425" t="s">
        <v>96</v>
      </c>
    </row>
    <row r="29" spans="1:32" ht="112.5" customHeight="1">
      <c r="A29" s="796">
        <v>2.2000000000000002</v>
      </c>
      <c r="B29" s="1383" t="s">
        <v>85</v>
      </c>
      <c r="C29" s="1383"/>
      <c r="D29" s="1383"/>
      <c r="E29" s="1383"/>
      <c r="F29" s="1383"/>
      <c r="AE29" s="425">
        <v>28</v>
      </c>
      <c r="AF29" s="425" t="s">
        <v>96</v>
      </c>
    </row>
    <row r="30" spans="1:32" ht="63.75" customHeight="1">
      <c r="A30" s="796">
        <v>2.2999999999999998</v>
      </c>
      <c r="B30" s="1383" t="s">
        <v>86</v>
      </c>
      <c r="C30" s="1383"/>
      <c r="D30" s="1383"/>
      <c r="E30" s="1383"/>
      <c r="F30" s="1383"/>
      <c r="AE30" s="425">
        <v>29</v>
      </c>
      <c r="AF30" s="425" t="s">
        <v>96</v>
      </c>
    </row>
    <row r="31" spans="1:32" ht="146.25" customHeight="1">
      <c r="A31" s="796">
        <v>2.4</v>
      </c>
      <c r="B31" s="1383" t="s">
        <v>87</v>
      </c>
      <c r="C31" s="1383"/>
      <c r="D31" s="1383"/>
      <c r="E31" s="1383"/>
      <c r="F31" s="1383"/>
      <c r="AE31" s="425">
        <v>30</v>
      </c>
      <c r="AF31" s="425" t="s">
        <v>96</v>
      </c>
    </row>
    <row r="32" spans="1:32" ht="93" customHeight="1">
      <c r="A32" s="796">
        <v>2.5</v>
      </c>
      <c r="B32" s="1383" t="s">
        <v>88</v>
      </c>
      <c r="C32" s="1383"/>
      <c r="D32" s="1383"/>
      <c r="E32" s="1383"/>
      <c r="F32" s="1383"/>
      <c r="AE32" s="425">
        <v>31</v>
      </c>
      <c r="AF32" s="425" t="s">
        <v>93</v>
      </c>
    </row>
    <row r="33" spans="1:29" ht="98.25" customHeight="1">
      <c r="A33" s="437">
        <v>3</v>
      </c>
      <c r="B33" s="1383" t="s">
        <v>109</v>
      </c>
      <c r="C33" s="1383"/>
      <c r="D33" s="1383"/>
      <c r="E33" s="1383"/>
      <c r="F33" s="1383"/>
    </row>
    <row r="34" spans="1:29" ht="85.5" customHeight="1">
      <c r="A34" s="437">
        <v>3.1</v>
      </c>
      <c r="B34" s="1384" t="s">
        <v>501</v>
      </c>
      <c r="C34" s="1384"/>
      <c r="D34" s="1384"/>
      <c r="E34" s="1384"/>
      <c r="F34" s="1384"/>
    </row>
    <row r="35" spans="1:29" ht="144" customHeight="1">
      <c r="A35" s="796">
        <v>3.2</v>
      </c>
      <c r="B35" s="1382" t="s">
        <v>537</v>
      </c>
      <c r="C35" s="1383"/>
      <c r="D35" s="1383"/>
      <c r="E35" s="1383"/>
      <c r="F35" s="1383"/>
    </row>
    <row r="36" spans="1:29" ht="15.75" customHeight="1">
      <c r="A36" s="796"/>
      <c r="B36" s="1383"/>
      <c r="C36" s="1383"/>
      <c r="D36" s="1383"/>
      <c r="E36" s="1383"/>
      <c r="F36" s="1383"/>
    </row>
    <row r="37" spans="1:29" ht="58.5" customHeight="1">
      <c r="A37" s="796">
        <v>3.3</v>
      </c>
      <c r="B37" s="1382" t="s">
        <v>502</v>
      </c>
      <c r="C37" s="1383"/>
      <c r="D37" s="1383"/>
      <c r="E37" s="1383"/>
      <c r="F37" s="1383"/>
    </row>
    <row r="38" spans="1:29" ht="12.75" customHeight="1">
      <c r="A38" s="796"/>
      <c r="B38" s="1383"/>
      <c r="C38" s="1383"/>
      <c r="D38" s="1383"/>
      <c r="E38" s="1383"/>
      <c r="F38" s="1383"/>
    </row>
    <row r="39" spans="1:29" ht="84" customHeight="1">
      <c r="A39" s="437">
        <v>4</v>
      </c>
      <c r="B39" s="1389" t="s">
        <v>89</v>
      </c>
      <c r="C39" s="1389"/>
      <c r="D39" s="1389"/>
      <c r="E39" s="1389"/>
      <c r="F39" s="1389"/>
      <c r="H39" s="426">
        <f>'Names of Bidder'!K6</f>
        <v>1</v>
      </c>
    </row>
    <row r="40" spans="1:29" ht="117" customHeight="1">
      <c r="A40" s="437">
        <v>5</v>
      </c>
      <c r="B40" s="1383" t="s">
        <v>90</v>
      </c>
      <c r="C40" s="1383"/>
      <c r="D40" s="1383"/>
      <c r="E40" s="1383"/>
      <c r="F40" s="1383"/>
    </row>
    <row r="41" spans="1:29" ht="30" customHeight="1">
      <c r="B41" s="322" t="str">
        <f>IF(ISERROR("Dated this " &amp; AG6 &amp; LOOKUP(AG6,AE1:AE32,AF1:AF32) &amp; " day of " &amp; AG8 &amp; " " &amp;AG9), "", "Dated this " &amp; AG6 &amp; LOOKUP(AG6,AE1:AE32,AF1:AF32) &amp; " day of " &amp; AG8 &amp; " " &amp;AG9)</f>
        <v/>
      </c>
      <c r="C41" s="322"/>
      <c r="D41" s="322"/>
      <c r="E41" s="394"/>
      <c r="F41" s="394"/>
    </row>
    <row r="42" spans="1:29" ht="30" customHeight="1">
      <c r="B42" s="322" t="s">
        <v>79</v>
      </c>
      <c r="C42" s="322"/>
      <c r="D42" s="362"/>
      <c r="E42" s="362"/>
      <c r="F42" s="362"/>
    </row>
    <row r="43" spans="1:29" ht="30" customHeight="1">
      <c r="B43" s="439"/>
      <c r="C43" s="362"/>
      <c r="D43" s="362"/>
      <c r="E43" s="322"/>
      <c r="F43" s="440" t="s">
        <v>80</v>
      </c>
    </row>
    <row r="44" spans="1:29" ht="30" customHeight="1">
      <c r="B44" s="439"/>
      <c r="C44" s="362"/>
      <c r="D44" s="322"/>
      <c r="E44" s="322"/>
      <c r="F44" s="440" t="str">
        <f>"For and on behalf of " &amp; 'Sch-1'!C8</f>
        <v xml:space="preserve">For and on behalf of …….. …….. …….. …….. …….. …….. </v>
      </c>
    </row>
    <row r="45" spans="1:29" ht="30" customHeight="1">
      <c r="B45" s="426"/>
      <c r="C45" s="441"/>
      <c r="D45" s="424"/>
      <c r="E45" s="442" t="s">
        <v>364</v>
      </c>
      <c r="F45" s="443"/>
      <c r="G45" s="424"/>
      <c r="H45" s="424"/>
      <c r="I45" s="424"/>
      <c r="J45" s="424"/>
      <c r="K45" s="424"/>
      <c r="L45" s="424"/>
      <c r="M45" s="424"/>
      <c r="N45" s="424"/>
      <c r="O45" s="424"/>
      <c r="P45" s="424"/>
      <c r="Q45" s="424"/>
      <c r="R45" s="424"/>
      <c r="S45" s="424"/>
      <c r="T45" s="424"/>
      <c r="U45" s="424"/>
      <c r="V45" s="424"/>
      <c r="W45" s="424"/>
      <c r="X45" s="424"/>
      <c r="Y45" s="424"/>
      <c r="Z45" s="424"/>
      <c r="AA45" s="424"/>
      <c r="AB45" s="424"/>
      <c r="AC45" s="424"/>
    </row>
    <row r="46" spans="1:29" ht="30" customHeight="1">
      <c r="A46" s="798" t="s">
        <v>250</v>
      </c>
      <c r="B46" s="1390" t="str">
        <f>'Sch-1'!B73</f>
        <v>--</v>
      </c>
      <c r="C46" s="1390"/>
      <c r="D46" s="424"/>
      <c r="E46" s="442" t="s">
        <v>81</v>
      </c>
      <c r="F46" s="798" t="str">
        <f>'Sch-1'!M74</f>
        <v/>
      </c>
      <c r="G46" s="424"/>
      <c r="H46" s="424"/>
      <c r="I46" s="424"/>
      <c r="J46" s="424"/>
      <c r="K46" s="424"/>
      <c r="L46" s="424"/>
      <c r="M46" s="424"/>
      <c r="N46" s="424"/>
      <c r="O46" s="424"/>
      <c r="P46" s="424"/>
      <c r="Q46" s="424"/>
      <c r="R46" s="424"/>
      <c r="S46" s="424"/>
      <c r="T46" s="424"/>
      <c r="U46" s="424"/>
      <c r="V46" s="424"/>
      <c r="W46" s="424"/>
      <c r="X46" s="424"/>
      <c r="Y46" s="424"/>
      <c r="Z46" s="424"/>
      <c r="AA46" s="424"/>
      <c r="AB46" s="424"/>
      <c r="AC46" s="424"/>
    </row>
    <row r="47" spans="1:29" ht="30" customHeight="1">
      <c r="A47" s="798" t="s">
        <v>251</v>
      </c>
      <c r="B47" s="798" t="str">
        <f>'Sch-1'!B74</f>
        <v/>
      </c>
      <c r="C47" s="443"/>
      <c r="D47" s="424"/>
      <c r="E47" s="442" t="s">
        <v>82</v>
      </c>
      <c r="F47" s="798" t="str">
        <f>'Sch-1'!M75</f>
        <v/>
      </c>
      <c r="G47" s="424"/>
      <c r="H47" s="424"/>
      <c r="I47" s="424"/>
      <c r="J47" s="424"/>
      <c r="K47" s="424"/>
      <c r="L47" s="424"/>
      <c r="M47" s="424"/>
      <c r="N47" s="424"/>
      <c r="O47" s="424"/>
      <c r="P47" s="424"/>
      <c r="Q47" s="424"/>
      <c r="R47" s="424"/>
      <c r="S47" s="424"/>
      <c r="T47" s="424"/>
      <c r="U47" s="424"/>
      <c r="V47" s="424"/>
      <c r="W47" s="424"/>
      <c r="X47" s="424"/>
      <c r="Y47" s="424"/>
      <c r="Z47" s="424"/>
      <c r="AA47" s="424"/>
      <c r="AB47" s="424"/>
      <c r="AC47" s="424"/>
    </row>
    <row r="48" spans="1:29" ht="30" customHeight="1">
      <c r="B48" s="426"/>
      <c r="E48" s="442" t="s">
        <v>363</v>
      </c>
      <c r="F48" s="424"/>
      <c r="G48" s="424"/>
      <c r="H48" s="424"/>
      <c r="I48" s="424"/>
      <c r="J48" s="424"/>
      <c r="K48" s="424"/>
      <c r="L48" s="424"/>
      <c r="M48" s="424"/>
      <c r="N48" s="424"/>
      <c r="O48" s="424"/>
      <c r="P48" s="424"/>
      <c r="Q48" s="424"/>
      <c r="R48" s="424"/>
      <c r="S48" s="424"/>
      <c r="T48" s="424"/>
      <c r="U48" s="424"/>
      <c r="V48" s="424"/>
      <c r="W48" s="424"/>
      <c r="X48" s="424"/>
      <c r="Y48" s="424"/>
      <c r="Z48" s="424"/>
      <c r="AA48" s="424"/>
      <c r="AB48" s="424"/>
      <c r="AC48" s="424"/>
    </row>
    <row r="49" spans="1:29" ht="40.5" customHeight="1">
      <c r="A49" s="1387" t="str">
        <f>IF(H23="Sole Bidder", "", "In case of bid from a Joint Venture, name &amp; designation of representative of JV partner is to be provided and Bid Form is also to be signed by him.")</f>
        <v>In case of bid from a Joint Venture, name &amp; designation of representative of JV partner is to be provided and Bid Form is also to be signed by him.</v>
      </c>
      <c r="B49" s="1387"/>
      <c r="C49" s="1387"/>
      <c r="D49" s="1387"/>
      <c r="E49" s="1387"/>
      <c r="F49" s="1387"/>
    </row>
    <row r="50" spans="1:29" ht="30" customHeight="1">
      <c r="A50" s="799"/>
      <c r="B50" s="799"/>
      <c r="C50" s="322" t="str">
        <f>IF(Z2="2 or More", "Other Partner-2", "")</f>
        <v/>
      </c>
      <c r="D50" s="799"/>
      <c r="E50" s="444"/>
      <c r="F50" s="444" t="str">
        <f>IF(Z2=1,"Other Partner",IF(Z2="2 or More","Other Partner-1",""))</f>
        <v/>
      </c>
    </row>
    <row r="51" spans="1:29" ht="30" customHeight="1">
      <c r="A51" s="322"/>
      <c r="B51" s="440" t="str">
        <f>IF(Z2="2 or More", "Signature :", "")</f>
        <v/>
      </c>
      <c r="C51" s="800"/>
      <c r="D51" s="1"/>
      <c r="E51" s="355"/>
      <c r="F51" s="1"/>
      <c r="G51" s="424"/>
      <c r="H51" s="424"/>
      <c r="I51" s="424"/>
      <c r="J51" s="424"/>
      <c r="K51" s="424"/>
      <c r="L51" s="424"/>
      <c r="M51" s="424"/>
      <c r="N51" s="424"/>
      <c r="O51" s="424"/>
      <c r="P51" s="424"/>
      <c r="Q51" s="424"/>
      <c r="R51" s="424"/>
      <c r="S51" s="424"/>
      <c r="T51" s="424"/>
      <c r="U51" s="424"/>
      <c r="V51" s="424"/>
      <c r="W51" s="424"/>
      <c r="X51" s="424"/>
      <c r="Y51" s="424"/>
      <c r="Z51" s="424"/>
      <c r="AA51" s="424"/>
      <c r="AB51" s="424"/>
      <c r="AC51" s="424"/>
    </row>
    <row r="52" spans="1:29" ht="30" customHeight="1">
      <c r="A52" s="322"/>
      <c r="B52" s="440" t="str">
        <f>IF(Z2="2 or More", "Printed Name :", "")</f>
        <v/>
      </c>
      <c r="C52" s="420"/>
      <c r="D52" s="322"/>
      <c r="E52" s="440" t="str">
        <f>IF(Z1="Sole Bidder", "", "Printed Name :")</f>
        <v/>
      </c>
      <c r="F52" s="508"/>
      <c r="H52" s="428"/>
    </row>
    <row r="53" spans="1:29" ht="30" customHeight="1">
      <c r="A53" s="322"/>
      <c r="B53" s="440" t="str">
        <f>IF(Z2="2 or More", "Designation :", "")</f>
        <v/>
      </c>
      <c r="C53" s="420"/>
      <c r="D53" s="322"/>
      <c r="E53" s="440" t="str">
        <f>IF(Z1="Sole Bidder", "", "Designation :")</f>
        <v/>
      </c>
      <c r="F53" s="508"/>
      <c r="H53" s="428"/>
    </row>
    <row r="54" spans="1:29" ht="30" customHeight="1">
      <c r="A54" s="322"/>
      <c r="B54" s="440" t="str">
        <f>IF(Z2=2, "Common Seal :", "")</f>
        <v/>
      </c>
      <c r="C54" s="800"/>
      <c r="D54" s="1"/>
      <c r="E54" s="355"/>
      <c r="F54" s="1"/>
      <c r="G54" s="424"/>
      <c r="H54" s="443"/>
      <c r="I54" s="424"/>
      <c r="J54" s="424"/>
      <c r="K54" s="424"/>
      <c r="L54" s="424"/>
      <c r="M54" s="424"/>
      <c r="N54" s="424"/>
      <c r="O54" s="424"/>
      <c r="P54" s="424"/>
      <c r="Q54" s="424"/>
      <c r="R54" s="424"/>
      <c r="S54" s="424"/>
      <c r="T54" s="424"/>
      <c r="U54" s="424"/>
      <c r="V54" s="424"/>
      <c r="W54" s="424"/>
      <c r="X54" s="424"/>
      <c r="Y54" s="424"/>
      <c r="Z54" s="424"/>
      <c r="AA54" s="424"/>
      <c r="AB54" s="424"/>
      <c r="AC54" s="424"/>
    </row>
    <row r="55" spans="1:29" ht="33" customHeight="1">
      <c r="A55" s="321" t="s">
        <v>249</v>
      </c>
      <c r="B55" s="357"/>
      <c r="C55" s="800"/>
      <c r="D55" s="1"/>
      <c r="E55" s="355"/>
      <c r="F55" s="1"/>
      <c r="G55" s="424"/>
      <c r="H55" s="443"/>
      <c r="I55" s="424"/>
      <c r="J55" s="424"/>
      <c r="K55" s="424"/>
      <c r="L55" s="424"/>
      <c r="M55" s="424"/>
      <c r="N55" s="424"/>
      <c r="O55" s="424"/>
      <c r="P55" s="424"/>
      <c r="Q55" s="424"/>
      <c r="R55" s="424"/>
      <c r="S55" s="424"/>
      <c r="T55" s="424"/>
      <c r="U55" s="424"/>
      <c r="V55" s="424"/>
      <c r="W55" s="424"/>
      <c r="X55" s="424"/>
      <c r="Y55" s="424"/>
      <c r="Z55" s="424"/>
      <c r="AA55" s="424"/>
      <c r="AB55" s="424"/>
      <c r="AC55" s="424"/>
    </row>
    <row r="56" spans="1:29" ht="33" customHeight="1">
      <c r="A56" s="1388" t="s">
        <v>267</v>
      </c>
      <c r="B56" s="1388"/>
      <c r="C56" s="1388"/>
      <c r="D56" s="1385"/>
      <c r="E56" s="1386"/>
      <c r="F56" s="1386"/>
      <c r="H56" s="428"/>
    </row>
    <row r="57" spans="1:29" ht="33" customHeight="1">
      <c r="A57" s="1395"/>
      <c r="B57" s="1395"/>
      <c r="C57" s="1395"/>
      <c r="D57" s="383"/>
      <c r="E57" s="383"/>
      <c r="F57" s="383"/>
      <c r="H57" s="428"/>
    </row>
    <row r="58" spans="1:29" ht="33" customHeight="1">
      <c r="A58" s="1394"/>
      <c r="B58" s="1394"/>
      <c r="C58" s="1394"/>
      <c r="D58" s="383"/>
      <c r="E58" s="383"/>
      <c r="F58" s="383"/>
      <c r="H58" s="428"/>
    </row>
    <row r="59" spans="1:29" ht="33" customHeight="1">
      <c r="A59" s="1393" t="s">
        <v>268</v>
      </c>
      <c r="B59" s="1393"/>
      <c r="C59" s="1393"/>
      <c r="D59" s="1385"/>
      <c r="E59" s="1386"/>
      <c r="F59" s="1386"/>
      <c r="H59" s="428"/>
    </row>
    <row r="60" spans="1:29" ht="33" customHeight="1">
      <c r="A60" s="1393" t="s">
        <v>266</v>
      </c>
      <c r="B60" s="1393"/>
      <c r="C60" s="1393"/>
      <c r="D60" s="1385"/>
      <c r="E60" s="1386"/>
      <c r="F60" s="1386"/>
      <c r="H60" s="428"/>
    </row>
    <row r="61" spans="1:29" ht="33" customHeight="1">
      <c r="A61" s="1393" t="s">
        <v>269</v>
      </c>
      <c r="B61" s="1393"/>
      <c r="C61" s="1393"/>
      <c r="D61" s="1385"/>
      <c r="E61" s="1386"/>
      <c r="F61" s="1386"/>
      <c r="H61" s="428"/>
    </row>
    <row r="62" spans="1:29" ht="33" customHeight="1">
      <c r="A62" s="1388" t="s">
        <v>270</v>
      </c>
      <c r="B62" s="1388"/>
      <c r="C62" s="1388"/>
      <c r="D62" s="1385"/>
      <c r="E62" s="1386"/>
      <c r="F62" s="1386"/>
      <c r="H62" s="428"/>
    </row>
    <row r="63" spans="1:29" ht="33" customHeight="1">
      <c r="A63" s="1395"/>
      <c r="B63" s="1395"/>
      <c r="C63" s="1395"/>
      <c r="D63" s="383"/>
      <c r="E63" s="383"/>
      <c r="F63" s="383"/>
      <c r="H63" s="428"/>
    </row>
    <row r="64" spans="1:29" ht="33" customHeight="1">
      <c r="A64" s="1394"/>
      <c r="B64" s="1394"/>
      <c r="C64" s="1394"/>
      <c r="D64" s="383"/>
      <c r="E64" s="383"/>
      <c r="F64" s="383"/>
      <c r="H64" s="428"/>
    </row>
    <row r="65" spans="1:8" ht="60.75" customHeight="1">
      <c r="A65" s="1392" t="str">
        <f>"Note: Bidders may note that no prescribed proforma has been enclosed for Attachment 2 : Power of Attorney. Bidders may use their own proforma for furnishing the required information with the bid."</f>
        <v>Note: Bidders may note that no prescribed proforma has been enclosed for Attachment 2 : Power of Attorney. Bidders may use their own proforma for furnishing the required information with the bid.</v>
      </c>
      <c r="B65" s="1392"/>
      <c r="C65" s="1392"/>
      <c r="D65" s="1392"/>
      <c r="E65" s="1392"/>
      <c r="F65" s="1392"/>
      <c r="H65" s="428"/>
    </row>
    <row r="66" spans="1:8" ht="33" customHeight="1">
      <c r="A66" s="1391" t="s">
        <v>137</v>
      </c>
      <c r="B66" s="1391"/>
      <c r="C66" s="1391"/>
      <c r="D66" s="1391"/>
      <c r="E66" s="1391"/>
      <c r="F66" s="1391"/>
      <c r="H66" s="428"/>
    </row>
    <row r="67" spans="1:8" ht="33" customHeight="1">
      <c r="A67" s="428"/>
      <c r="H67" s="428"/>
    </row>
    <row r="68" spans="1:8" ht="33" customHeight="1">
      <c r="A68" s="428"/>
      <c r="H68" s="428"/>
    </row>
    <row r="69" spans="1:8">
      <c r="A69" s="428"/>
    </row>
    <row r="70" spans="1:8">
      <c r="A70" s="428"/>
    </row>
    <row r="71" spans="1:8">
      <c r="A71" s="428"/>
    </row>
    <row r="72" spans="1:8">
      <c r="A72" s="428"/>
    </row>
    <row r="73" spans="1:8">
      <c r="A73" s="428"/>
    </row>
    <row r="74" spans="1:8">
      <c r="A74" s="428"/>
    </row>
    <row r="75" spans="1:8">
      <c r="A75" s="428"/>
    </row>
    <row r="76" spans="1:8">
      <c r="A76" s="428"/>
    </row>
    <row r="77" spans="1:8">
      <c r="A77" s="428"/>
    </row>
    <row r="78" spans="1:8">
      <c r="A78" s="428"/>
    </row>
    <row r="79" spans="1:8">
      <c r="A79" s="428"/>
    </row>
    <row r="80" spans="1:8">
      <c r="A80" s="428"/>
    </row>
  </sheetData>
  <sheetProtection algorithmName="SHA-512" hashValue="4b1DSZ++uJXVpkBk/7U5hjulwoqonkmk0ZpnmY7IPv3mE8KRmPYPESxsncdqcNhyZJ0NP4hQ+Qk/k6SMGceLeQ==" saltValue="lyk1ewP/39iBSXb+SDoq6A==" spinCount="100000" sheet="1" formatColumns="0" formatRows="0" selectLockedCells="1"/>
  <customSheetViews>
    <customSheetView guid="{987A3FAC-920D-4C0C-8129-D8F4AFD7E477}" showPageBreaks="1" showGridLines="0" zeroValues="0" printArea="1" hiddenRows="1" hiddenColumns="1" view="pageBreakPreview" topLeftCell="A3">
      <selection activeCell="C5" sqref="C5:F5"/>
      <pageMargins left="0.75" right="0.77" top="0.62" bottom="0.61" header="0.39" footer="0.32"/>
      <pageSetup scale="91" orientation="portrait" r:id="rId1"/>
      <headerFooter alignWithMargins="0">
        <oddFooter>&amp;R&amp;"Book Antiqua,Bold"&amp;8Bid Form (1st Envelope)  / Page &amp;P of &amp;N</oddFooter>
      </headerFooter>
    </customSheetView>
    <customSheetView guid="{CB55CDDD-15EC-4265-9148-3411BBB26D54}" showPageBreaks="1" showGridLines="0" zeroValues="0" printArea="1" hiddenRows="1" hiddenColumns="1" view="pageBreakPreview" topLeftCell="A35">
      <selection activeCell="D56" sqref="D56:F56"/>
      <pageMargins left="0.75" right="0.77" top="0.62" bottom="0.61" header="0.39" footer="0.32"/>
      <pageSetup orientation="portrait" r:id="rId2"/>
      <headerFooter alignWithMargins="0">
        <oddFooter>&amp;R&amp;"Book Antiqua,Bold"&amp;8Bid Form (1st Envelope)  / Page &amp;P of &amp;N</oddFooter>
      </headerFooter>
    </customSheetView>
    <customSheetView guid="{023E95C7-CD0A-46A1-945E-64751E02EBFE}" showPageBreaks="1" showGridLines="0" zeroValues="0" printArea="1" hiddenRows="1" hiddenColumns="1" view="pageBreakPreview" topLeftCell="A29">
      <selection activeCell="D56" sqref="D56:F56"/>
      <pageMargins left="0.75" right="0.77" top="0.62" bottom="0.61" header="0.39" footer="0.32"/>
      <pageSetup orientation="portrait" r:id="rId3"/>
      <headerFooter alignWithMargins="0">
        <oddFooter>&amp;R&amp;"Book Antiqua,Bold"&amp;8Bid Form (1st Envelope)  / Page &amp;P of &amp;N</oddFooter>
      </headerFooter>
    </customSheetView>
    <customSheetView guid="{BB6473B7-092C-417E-97E7-ED0705AE17A0}" showPageBreaks="1" showGridLines="0" zeroValues="0" printArea="1" hiddenRows="1" hiddenColumns="1" view="pageBreakPreview" topLeftCell="A29">
      <selection activeCell="D56" sqref="D56:F56"/>
      <pageMargins left="0.75" right="0.77" top="0.62" bottom="0.61" header="0.39" footer="0.32"/>
      <pageSetup orientation="portrait" r:id="rId4"/>
      <headerFooter alignWithMargins="0">
        <oddFooter>&amp;R&amp;"Book Antiqua,Bold"&amp;8Bid Form (1st Envelope)  / Page &amp;P of &amp;N</oddFooter>
      </headerFooter>
    </customSheetView>
    <customSheetView guid="{A41EE4DE-0D82-4A56-8210-F78316511D11}" showPageBreaks="1" showGridLines="0" zeroValues="0" printArea="1" hiddenRows="1" hiddenColumns="1" view="pageBreakPreview" topLeftCell="A23">
      <selection activeCell="D56" sqref="D56:F56"/>
      <pageMargins left="0.75" right="0.77" top="0.62" bottom="0.61" header="0.39" footer="0.32"/>
      <pageSetup orientation="portrait" r:id="rId5"/>
      <headerFooter alignWithMargins="0">
        <oddFooter>&amp;R&amp;"Book Antiqua,Bold"&amp;8Bid Form (1st Envelope)  / Page &amp;P of &amp;N</oddFooter>
      </headerFooter>
    </customSheetView>
    <customSheetView guid="{1E0C44A1-9358-4FBD-8C2C-4DB661DA1476}" showPageBreaks="1" showGridLines="0" zeroValues="0" printArea="1" hiddenRows="1" hiddenColumns="1" view="pageBreakPreview" topLeftCell="A35">
      <selection activeCell="F53" sqref="F53"/>
      <pageMargins left="0.75" right="0.77" top="0.62" bottom="0.61" header="0.39" footer="0.32"/>
      <pageSetup orientation="portrait" r:id="rId6"/>
      <headerFooter alignWithMargins="0">
        <oddFooter>&amp;R&amp;"Book Antiqua,Bold"&amp;8Bid Form (1st Envelope)  / Page &amp;P of &amp;N</oddFooter>
      </headerFooter>
    </customSheetView>
    <customSheetView guid="{498493C3-769C-4143-9114-C68CD1D40B11}" showPageBreaks="1" showGridLines="0" zeroValues="0" printArea="1" hiddenRows="1" hiddenColumns="1" view="pageBreakPreview">
      <selection activeCell="F53" sqref="F53"/>
      <pageMargins left="0.75" right="0.77" top="0.62" bottom="0.61" header="0.39" footer="0.32"/>
      <pageSetup orientation="portrait" r:id="rId7"/>
      <headerFooter alignWithMargins="0">
        <oddFooter>&amp;R&amp;"Book Antiqua,Bold"&amp;8Bid Form (1st Envelope)  / Page &amp;P of &amp;N</oddFooter>
      </headerFooter>
    </customSheetView>
    <customSheetView guid="{C431BC99-7569-44AB-83F6-AB73BDED3783}" showGridLines="0" zeroValues="0" topLeftCell="A27">
      <selection activeCell="F50" sqref="F50"/>
      <rowBreaks count="1" manualBreakCount="1">
        <brk id="52" max="5" man="1"/>
      </rowBreaks>
      <pageMargins left="0.75" right="0.77" top="0.62" bottom="0.61" header="0.39" footer="0.32"/>
      <pageSetup orientation="portrait" r:id="rId8"/>
      <headerFooter alignWithMargins="0">
        <oddFooter>&amp;R&amp;"Book Antiqua,Bold"&amp;8Bid Form (1st Envelope)  / Page &amp;P of &amp;N</oddFooter>
      </headerFooter>
    </customSheetView>
    <customSheetView guid="{E97134B6-5E8D-4951-8DA0-73D065532361}" showGridLines="0" zeroValues="0">
      <selection activeCell="F50" sqref="F50"/>
      <rowBreaks count="1" manualBreakCount="1">
        <brk id="52" max="5" man="1"/>
      </rowBreaks>
      <pageMargins left="0.75" right="0.77" top="0.62" bottom="0.61" header="0.39" footer="0.32"/>
      <pageSetup orientation="portrait" r:id="rId9"/>
      <headerFooter alignWithMargins="0">
        <oddFooter>&amp;R&amp;"Book Antiqua,Bold"&amp;8Bid Form (1st Envelope)  / Page &amp;P of &amp;N</oddFooter>
      </headerFooter>
    </customSheetView>
    <customSheetView guid="{D0757F9E-DF41-4B40-A5E5-F4F8FDD8D61D}" showGridLines="0" zeroValues="0" topLeftCell="A39">
      <selection activeCell="F50" sqref="F50"/>
      <rowBreaks count="1" manualBreakCount="1">
        <brk id="52" max="5" man="1"/>
      </rowBreaks>
      <pageMargins left="0.75" right="0.77" top="0.62" bottom="0.61" header="0.39" footer="0.32"/>
      <pageSetup orientation="portrait" r:id="rId10"/>
      <headerFooter alignWithMargins="0">
        <oddFooter>&amp;R&amp;"Book Antiqua,Bold"&amp;8Bid Form (1st Envelope)  / Page &amp;P of &amp;N</oddFooter>
      </headerFooter>
    </customSheetView>
    <customSheetView guid="{EE46BCD1-F715-4FA9-A5FC-1B125AD601E0}" showGridLines="0" zeroValues="0" topLeftCell="A28">
      <selection activeCell="D59" sqref="D59:F59"/>
      <rowBreaks count="1" manualBreakCount="1">
        <brk id="52" max="5" man="1"/>
      </rowBreaks>
      <pageMargins left="0.75" right="0.77" top="0.62" bottom="0.61" header="0.39" footer="0.32"/>
      <pageSetup orientation="portrait" r:id="rId11"/>
      <headerFooter alignWithMargins="0">
        <oddFooter>&amp;R&amp;"Book Antiqua,Bold"&amp;8Bid Form (1st Envelope)  / Page &amp;P of &amp;N</oddFooter>
      </headerFooter>
    </customSheetView>
    <customSheetView guid="{4AA1107B-A795-4744-B566-827168772C7A}" showGridLines="0" zeroValues="0">
      <selection activeCell="F50" sqref="F50"/>
      <rowBreaks count="1" manualBreakCount="1">
        <brk id="52" max="5" man="1"/>
      </rowBreaks>
      <pageMargins left="0.75" right="0.77" top="0.62" bottom="0.61" header="0.39" footer="0.32"/>
      <pageSetup orientation="portrait" r:id="rId12"/>
      <headerFooter alignWithMargins="0">
        <oddFooter>&amp;R&amp;"Book Antiqua,Bold"&amp;8Bid Form (1st Envelope)  / Page &amp;P of &amp;N</oddFooter>
      </headerFooter>
    </customSheetView>
    <customSheetView guid="{B23AD343-29DA-4CE0-BD10-47BF44F3782F}" showGridLines="0" zeroValues="0" topLeftCell="A49">
      <selection activeCell="F50" sqref="F50"/>
      <rowBreaks count="1" manualBreakCount="1">
        <brk id="52" max="5" man="1"/>
      </rowBreaks>
      <pageMargins left="0.75" right="0.77" top="0.62" bottom="0.61" header="0.39" footer="0.32"/>
      <pageSetup orientation="portrait" r:id="rId13"/>
      <headerFooter alignWithMargins="0">
        <oddFooter>&amp;R&amp;"Book Antiqua,Bold"&amp;8Bid Form (1st Envelope)  / Page &amp;P of &amp;N</oddFooter>
      </headerFooter>
    </customSheetView>
    <customSheetView guid="{ECE9294F-C910-4036-88BC-B1F2176FB06B}" showGridLines="0" zeroValues="0">
      <selection activeCell="C5" sqref="C5:F5"/>
      <rowBreaks count="1" manualBreakCount="1">
        <brk id="52" max="5" man="1"/>
      </rowBreaks>
      <pageMargins left="0.75" right="0.77" top="0.62" bottom="0.61" header="0.39" footer="0.32"/>
      <pageSetup orientation="portrait" r:id="rId14"/>
      <headerFooter alignWithMargins="0">
        <oddFooter>&amp;R&amp;"Book Antiqua,Bold"&amp;8Bid Form (1st Envelope)  / Page &amp;P of &amp;N</oddFooter>
      </headerFooter>
    </customSheetView>
    <customSheetView guid="{4F65FF32-EC61-4022-A399-2986D7B6B8B3}" showGridLines="0" zeroValues="0" hiddenColumns="1" showRuler="0">
      <selection activeCell="C5" sqref="C5:F5"/>
      <pageMargins left="0.75" right="0.77" top="0.62" bottom="0.61" header="0.39" footer="0.32"/>
      <pageSetup orientation="portrait" r:id="rId15"/>
      <headerFooter alignWithMargins="0">
        <oddFooter>&amp;R&amp;"Book Antiqua,Bold"&amp;8Bid Form (1st Envelope)  / Page &amp;P of &amp;N</oddFooter>
      </headerFooter>
    </customSheetView>
    <customSheetView guid="{01ACF2E1-8E61-4459-ABC1-B6C183DEED61}" showGridLines="0" zeroValues="0" showRuler="0">
      <selection activeCell="C5" sqref="C5:F5"/>
      <pageMargins left="0.75" right="0.77" top="0.73" bottom="0.75" header="0.52" footer="0.45"/>
      <pageSetup orientation="portrait" r:id="rId16"/>
      <headerFooter alignWithMargins="0">
        <oddFooter>&amp;R&amp;"Book Antiqua,Bold"&amp;8Bid Form (1st Envelope)  / Page &amp;P of &amp;N</oddFooter>
      </headerFooter>
    </customSheetView>
    <customSheetView guid="{14D7F02E-BCCA-4517-ABC7-537FF4AEB67A}" showGridLines="0" zeroValues="0">
      <selection activeCell="D54" sqref="D54:F54"/>
      <rowBreaks count="1" manualBreakCount="1">
        <brk id="52" max="5" man="1"/>
      </rowBreaks>
      <pageMargins left="0.75" right="0.77" top="0.62" bottom="0.61" header="0.39" footer="0.32"/>
      <pageSetup orientation="portrait" r:id="rId17"/>
      <headerFooter alignWithMargins="0">
        <oddFooter>&amp;R&amp;"Book Antiqua,Bold"&amp;8Bid Form (1st Envelope)  / Page &amp;P of &amp;N</oddFooter>
      </headerFooter>
    </customSheetView>
    <customSheetView guid="{27A45B7A-04F2-4516-B80B-5ED0825D4ED3}" showGridLines="0" zeroValues="0" topLeftCell="A4">
      <selection activeCell="C5" sqref="C5:F5"/>
      <rowBreaks count="1" manualBreakCount="1">
        <brk id="52" max="5" man="1"/>
      </rowBreaks>
      <pageMargins left="0.75" right="0.77" top="0.62" bottom="0.61" header="0.39" footer="0.32"/>
      <pageSetup orientation="portrait" r:id="rId18"/>
      <headerFooter alignWithMargins="0">
        <oddFooter>&amp;R&amp;"Book Antiqua,Bold"&amp;8Bid Form (1st Envelope)  / Page &amp;P of &amp;N</oddFooter>
      </headerFooter>
    </customSheetView>
    <customSheetView guid="{E9F4E142-7D26-464D-BECA-4F3806DB1FE1}" showGridLines="0" zeroValues="0" topLeftCell="A49">
      <selection activeCell="F50" sqref="F50"/>
      <rowBreaks count="1" manualBreakCount="1">
        <brk id="52" max="5" man="1"/>
      </rowBreaks>
      <pageMargins left="0.75" right="0.77" top="0.62" bottom="0.61" header="0.39" footer="0.32"/>
      <pageSetup orientation="portrait" r:id="rId19"/>
      <headerFooter alignWithMargins="0">
        <oddFooter>&amp;R&amp;"Book Antiqua,Bold"&amp;8Bid Form (1st Envelope)  / Page &amp;P of &amp;N</oddFooter>
      </headerFooter>
    </customSheetView>
    <customSheetView guid="{A7DBDDEF-9245-44C6-9EBF-032DB6E1C0A2}" showGridLines="0" zeroValues="0" topLeftCell="A25">
      <selection activeCell="F50" sqref="F50"/>
      <rowBreaks count="1" manualBreakCount="1">
        <brk id="52" max="5" man="1"/>
      </rowBreaks>
      <pageMargins left="0.75" right="0.77" top="0.62" bottom="0.61" header="0.39" footer="0.32"/>
      <pageSetup orientation="portrait" r:id="rId20"/>
      <headerFooter alignWithMargins="0">
        <oddFooter>&amp;R&amp;"Book Antiqua,Bold"&amp;8Bid Form (1st Envelope)  / Page &amp;P of &amp;N</oddFooter>
      </headerFooter>
    </customSheetView>
    <customSheetView guid="{7487ED9F-BBED-4B2A-9631-22F1A430946B}" showGridLines="0" zeroValues="0">
      <selection activeCell="F50" sqref="F50"/>
      <rowBreaks count="1" manualBreakCount="1">
        <brk id="52" max="5" man="1"/>
      </rowBreaks>
      <pageMargins left="0.75" right="0.77" top="0.62" bottom="0.61" header="0.39" footer="0.32"/>
      <pageSetup orientation="portrait" r:id="rId21"/>
      <headerFooter alignWithMargins="0">
        <oddFooter>&amp;R&amp;"Book Antiqua,Bold"&amp;8Bid Form (1st Envelope)  / Page &amp;P of &amp;N</oddFooter>
      </headerFooter>
    </customSheetView>
    <customSheetView guid="{B3CE7B10-A914-4559-A6DA-AED8C22AFD6D}" showGridLines="0" zeroValues="0" topLeftCell="A39">
      <selection activeCell="F50" sqref="F50"/>
      <rowBreaks count="1" manualBreakCount="1">
        <brk id="52" max="5" man="1"/>
      </rowBreaks>
      <pageMargins left="0.75" right="0.77" top="0.62" bottom="0.61" header="0.39" footer="0.32"/>
      <pageSetup orientation="portrait" r:id="rId22"/>
      <headerFooter alignWithMargins="0">
        <oddFooter>&amp;R&amp;"Book Antiqua,Bold"&amp;8Bid Form (1st Envelope)  / Page &amp;P of &amp;N</oddFooter>
      </headerFooter>
    </customSheetView>
    <customSheetView guid="{D53177B2-31EC-4222-B97A-A37DCFD9E45B}" showGridLines="0" zeroValues="0">
      <selection activeCell="F50" sqref="F50"/>
      <rowBreaks count="1" manualBreakCount="1">
        <brk id="52" max="5" man="1"/>
      </rowBreaks>
      <pageMargins left="0.75" right="0.77" top="0.62" bottom="0.61" header="0.39" footer="0.32"/>
      <pageSetup orientation="portrait" r:id="rId23"/>
      <headerFooter alignWithMargins="0">
        <oddFooter>&amp;R&amp;"Book Antiqua,Bold"&amp;8Bid Form (1st Envelope)  / Page &amp;P of &amp;N</oddFooter>
      </headerFooter>
    </customSheetView>
    <customSheetView guid="{223BC0FC-814D-40F0-9795-CE82A16FF3A5}" showGridLines="0" zeroValues="0">
      <selection activeCell="F50" sqref="F50"/>
      <rowBreaks count="1" manualBreakCount="1">
        <brk id="52" max="5" man="1"/>
      </rowBreaks>
      <pageMargins left="0.75" right="0.77" top="0.62" bottom="0.61" header="0.39" footer="0.32"/>
      <pageSetup orientation="portrait" r:id="rId24"/>
      <headerFooter alignWithMargins="0">
        <oddFooter>&amp;R&amp;"Book Antiqua,Bold"&amp;8Bid Form (1st Envelope)  / Page &amp;P of &amp;N</oddFooter>
      </headerFooter>
    </customSheetView>
    <customSheetView guid="{B835C05C-B615-4DCB-982D-4519616B3CD8}" showGridLines="0" zeroValues="0" topLeftCell="A27">
      <selection activeCell="F50" sqref="F50"/>
      <rowBreaks count="1" manualBreakCount="1">
        <brk id="52" max="5" man="1"/>
      </rowBreaks>
      <pageMargins left="0.75" right="0.77" top="0.62" bottom="0.61" header="0.39" footer="0.32"/>
      <pageSetup orientation="portrait" r:id="rId25"/>
      <headerFooter alignWithMargins="0">
        <oddFooter>&amp;R&amp;"Book Antiqua,Bold"&amp;8Bid Form (1st Envelope)  / Page &amp;P of &amp;N</oddFooter>
      </headerFooter>
    </customSheetView>
    <customSheetView guid="{A34CC49F-E309-4C23-B4F6-1E3B307C10D1}" showPageBreaks="1" showGridLines="0" zeroValues="0" printArea="1" hiddenRows="1" hiddenColumns="1" view="pageBreakPreview" topLeftCell="A36">
      <selection activeCell="F53" sqref="F53"/>
      <pageMargins left="0.75" right="0.77" top="0.62" bottom="0.61" header="0.39" footer="0.32"/>
      <pageSetup orientation="portrait" r:id="rId26"/>
      <headerFooter alignWithMargins="0">
        <oddFooter>&amp;R&amp;"Book Antiqua,Bold"&amp;8Bid Form (1st Envelope)  / Page &amp;P of &amp;N</oddFooter>
      </headerFooter>
    </customSheetView>
    <customSheetView guid="{8909CFDD-4F29-4C72-886E-908773EE94A2}" showPageBreaks="1" showGridLines="0" zeroValues="0" printArea="1" hiddenRows="1" hiddenColumns="1" view="pageBreakPreview" topLeftCell="A40">
      <selection activeCell="D56" sqref="D56:F56"/>
      <pageMargins left="0.75" right="0.77" top="0.62" bottom="0.61" header="0.39" footer="0.32"/>
      <pageSetup orientation="portrait" r:id="rId27"/>
      <headerFooter alignWithMargins="0">
        <oddFooter>&amp;R&amp;"Book Antiqua,Bold"&amp;8Bid Form (1st Envelope)  / Page &amp;P of &amp;N</oddFooter>
      </headerFooter>
    </customSheetView>
    <customSheetView guid="{D5F8AD2D-F014-4A7B-9CE7-589273BD9F11}" showPageBreaks="1" showGridLines="0" zeroValues="0" printArea="1" hiddenRows="1" hiddenColumns="1" view="pageBreakPreview">
      <selection activeCell="D56" sqref="D56:F56"/>
      <pageMargins left="0.75" right="0.77" top="0.62" bottom="0.61" header="0.39" footer="0.32"/>
      <pageSetup orientation="portrait" r:id="rId28"/>
      <headerFooter alignWithMargins="0">
        <oddFooter>&amp;R&amp;"Book Antiqua,Bold"&amp;8Bid Form (1st Envelope)  / Page &amp;P of &amp;N</oddFooter>
      </headerFooter>
    </customSheetView>
  </customSheetViews>
  <mergeCells count="47">
    <mergeCell ref="B15:F15"/>
    <mergeCell ref="B20:F20"/>
    <mergeCell ref="D21:F21"/>
    <mergeCell ref="B19:F19"/>
    <mergeCell ref="A3:F3"/>
    <mergeCell ref="C5:F5"/>
    <mergeCell ref="B6:C6"/>
    <mergeCell ref="B17:F17"/>
    <mergeCell ref="B18:F18"/>
    <mergeCell ref="B21:C21"/>
    <mergeCell ref="A66:F66"/>
    <mergeCell ref="B30:F30"/>
    <mergeCell ref="B31:F31"/>
    <mergeCell ref="B32:F32"/>
    <mergeCell ref="D62:F62"/>
    <mergeCell ref="B33:F33"/>
    <mergeCell ref="A65:F65"/>
    <mergeCell ref="A61:C61"/>
    <mergeCell ref="A64:C64"/>
    <mergeCell ref="D61:F61"/>
    <mergeCell ref="A63:C63"/>
    <mergeCell ref="A57:C57"/>
    <mergeCell ref="A60:C60"/>
    <mergeCell ref="A58:C58"/>
    <mergeCell ref="A62:C62"/>
    <mergeCell ref="A59:C59"/>
    <mergeCell ref="D59:F59"/>
    <mergeCell ref="D60:F60"/>
    <mergeCell ref="B40:F40"/>
    <mergeCell ref="B29:F29"/>
    <mergeCell ref="B27:C27"/>
    <mergeCell ref="B37:F37"/>
    <mergeCell ref="D56:F56"/>
    <mergeCell ref="B36:F36"/>
    <mergeCell ref="B38:F38"/>
    <mergeCell ref="A49:F49"/>
    <mergeCell ref="A56:C56"/>
    <mergeCell ref="B39:F39"/>
    <mergeCell ref="B46:C46"/>
    <mergeCell ref="B22:C22"/>
    <mergeCell ref="B23:C23"/>
    <mergeCell ref="B24:C24"/>
    <mergeCell ref="B26:C26"/>
    <mergeCell ref="B35:F35"/>
    <mergeCell ref="B28:C28"/>
    <mergeCell ref="B34:F34"/>
    <mergeCell ref="B25:C25"/>
  </mergeCells>
  <phoneticPr fontId="32" type="noConversion"/>
  <conditionalFormatting sqref="B39:F39">
    <cfRule type="expression" dxfId="2" priority="1" stopIfTrue="1">
      <formula>$H$39=1</formula>
    </cfRule>
  </conditionalFormatting>
  <conditionalFormatting sqref="C52:C53">
    <cfRule type="expression" dxfId="1" priority="4" stopIfTrue="1">
      <formula>$B$52=""</formula>
    </cfRule>
  </conditionalFormatting>
  <conditionalFormatting sqref="F52:F53">
    <cfRule type="expression" dxfId="0" priority="3" stopIfTrue="1">
      <formula>$E$52=""</formula>
    </cfRule>
  </conditionalFormatting>
  <pageMargins left="0.75" right="0.77" top="0.62" bottom="0.61" header="0.39" footer="0.32"/>
  <pageSetup scale="91" orientation="portrait" r:id="rId29"/>
  <headerFooter alignWithMargins="0">
    <oddFooter>&amp;R&amp;"Book Antiqua,Bold"&amp;8Bid Form (1st Envelope)  / Page &amp;P of &amp;N</oddFooter>
  </headerFooter>
  <drawing r:id="rId3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5"/>
  <dimension ref="A1:L46"/>
  <sheetViews>
    <sheetView view="pageBreakPreview" topLeftCell="A22" zoomScaleNormal="100" zoomScaleSheetLayoutView="100" workbookViewId="0">
      <selection activeCell="B27" sqref="B27:F27"/>
    </sheetView>
  </sheetViews>
  <sheetFormatPr defaultColWidth="8" defaultRowHeight="16.5"/>
  <cols>
    <col min="1" max="1" width="7.5" style="510" customWidth="1"/>
    <col min="2" max="2" width="46.875" style="510" customWidth="1"/>
    <col min="3" max="3" width="2.25" style="510" customWidth="1"/>
    <col min="4" max="4" width="17.625" style="569" customWidth="1"/>
    <col min="5" max="5" width="4.125" style="569" customWidth="1"/>
    <col min="6" max="6" width="17.625" style="569" customWidth="1"/>
    <col min="7" max="7" width="29.625" style="513" customWidth="1"/>
    <col min="8" max="8" width="15.25" style="513" customWidth="1"/>
    <col min="9" max="9" width="8.875" style="513" bestFit="1" customWidth="1"/>
    <col min="10" max="11" width="8" style="513"/>
    <col min="12" max="12" width="14" style="513" customWidth="1"/>
    <col min="13" max="16384" width="8" style="513"/>
  </cols>
  <sheetData>
    <row r="1" spans="1:8" ht="16.149999999999999" customHeight="1">
      <c r="B1" s="1419" t="s">
        <v>214</v>
      </c>
      <c r="C1" s="1420"/>
      <c r="D1" s="1420"/>
      <c r="E1" s="1420"/>
      <c r="F1" s="1420"/>
    </row>
    <row r="2" spans="1:8" ht="16.149999999999999" customHeight="1">
      <c r="B2" s="511"/>
      <c r="C2" s="512"/>
      <c r="D2" s="514"/>
      <c r="E2" s="514"/>
      <c r="F2" s="514"/>
    </row>
    <row r="3" spans="1:8" s="515" customFormat="1" ht="16.149999999999999" customHeight="1">
      <c r="A3" s="510"/>
      <c r="B3" s="510"/>
      <c r="C3" s="510"/>
      <c r="D3" s="1421" t="s">
        <v>215</v>
      </c>
      <c r="E3" s="1421"/>
      <c r="F3" s="1421"/>
    </row>
    <row r="4" spans="1:8" s="515" customFormat="1" ht="20.25" customHeight="1">
      <c r="A4" s="1422" t="s">
        <v>216</v>
      </c>
      <c r="B4" s="1422"/>
      <c r="C4" s="1422"/>
      <c r="D4" s="1423">
        <f>'Sch-1'!C8:E8</f>
        <v>0</v>
      </c>
      <c r="E4" s="1423"/>
      <c r="F4" s="1423"/>
    </row>
    <row r="5" spans="1:8" s="520" customFormat="1" ht="21" customHeight="1">
      <c r="A5" s="516" t="s">
        <v>376</v>
      </c>
      <c r="B5" s="1415" t="s">
        <v>217</v>
      </c>
      <c r="C5" s="1416"/>
      <c r="D5" s="517" t="s">
        <v>218</v>
      </c>
      <c r="E5" s="1417" t="s">
        <v>219</v>
      </c>
      <c r="F5" s="1418"/>
    </row>
    <row r="6" spans="1:8" s="515" customFormat="1" ht="36" customHeight="1">
      <c r="A6" s="521">
        <v>1</v>
      </c>
      <c r="B6" s="522" t="s">
        <v>241</v>
      </c>
      <c r="C6" s="523"/>
      <c r="D6" s="524">
        <f>'Sch-6'!D14</f>
        <v>0</v>
      </c>
      <c r="E6" s="525" t="s">
        <v>350</v>
      </c>
      <c r="F6" s="526">
        <f>D6</f>
        <v>0</v>
      </c>
      <c r="G6" s="527"/>
    </row>
    <row r="7" spans="1:8" s="515" customFormat="1" ht="34.5" customHeight="1">
      <c r="A7" s="521">
        <v>2</v>
      </c>
      <c r="B7" s="522" t="s">
        <v>242</v>
      </c>
      <c r="C7" s="523"/>
      <c r="D7" s="524">
        <f>'Sch-6'!D16</f>
        <v>0</v>
      </c>
      <c r="E7" s="525"/>
      <c r="F7" s="526">
        <f>D7</f>
        <v>0</v>
      </c>
      <c r="G7" s="527"/>
    </row>
    <row r="8" spans="1:8" s="515" customFormat="1" ht="21" customHeight="1">
      <c r="A8" s="521">
        <v>3</v>
      </c>
      <c r="B8" s="522" t="s">
        <v>243</v>
      </c>
      <c r="C8" s="523"/>
      <c r="D8" s="528">
        <f>'Sch-6'!D18</f>
        <v>0</v>
      </c>
      <c r="E8" s="518"/>
      <c r="F8" s="519">
        <f>D8</f>
        <v>0</v>
      </c>
      <c r="G8" s="527"/>
    </row>
    <row r="9" spans="1:8" s="515" customFormat="1" ht="21" customHeight="1">
      <c r="A9" s="521">
        <v>4</v>
      </c>
      <c r="B9" s="522" t="s">
        <v>244</v>
      </c>
      <c r="C9" s="523"/>
      <c r="D9" s="528" t="s">
        <v>432</v>
      </c>
      <c r="E9" s="525"/>
      <c r="F9" s="519" t="str">
        <f>D9</f>
        <v>Not Applicable</v>
      </c>
    </row>
    <row r="10" spans="1:8" s="515" customFormat="1" ht="21" customHeight="1">
      <c r="A10" s="521">
        <v>5</v>
      </c>
      <c r="B10" s="522" t="s">
        <v>245</v>
      </c>
      <c r="C10" s="523"/>
      <c r="D10" s="529">
        <f>SUM(D6,D7,D8)</f>
        <v>0</v>
      </c>
      <c r="E10" s="525"/>
      <c r="F10" s="530">
        <f>SUM(F6,F7,F8)</f>
        <v>0</v>
      </c>
    </row>
    <row r="11" spans="1:8" s="515" customFormat="1" ht="21" customHeight="1">
      <c r="A11" s="521">
        <v>6</v>
      </c>
      <c r="B11" s="531" t="s">
        <v>220</v>
      </c>
      <c r="C11" s="532" t="s">
        <v>350</v>
      </c>
      <c r="D11" s="524" t="e">
        <f>H11</f>
        <v>#REF!</v>
      </c>
      <c r="E11" s="533" t="s">
        <v>350</v>
      </c>
      <c r="F11" s="526" t="e">
        <f>D11</f>
        <v>#REF!</v>
      </c>
      <c r="H11" s="534" t="e">
        <f>ROUND(('Sch-1'!N67-'Sch-1 dis'!F75)+('Sch-2'!J106-'Sch-2 Dis'!F56)+ ('Sch-3 '!P95-'Sch-3 Dis'!F81),0)</f>
        <v>#REF!</v>
      </c>
    </row>
    <row r="12" spans="1:8" s="515" customFormat="1" ht="22.15" customHeight="1">
      <c r="A12" s="521">
        <v>7</v>
      </c>
      <c r="B12" s="531" t="s">
        <v>246</v>
      </c>
      <c r="C12" s="523"/>
      <c r="D12" s="517" t="e">
        <f>D10-D11</f>
        <v>#REF!</v>
      </c>
      <c r="E12" s="525"/>
      <c r="F12" s="530" t="e">
        <f>F10-F11</f>
        <v>#REF!</v>
      </c>
      <c r="G12" s="535"/>
      <c r="H12" s="534"/>
    </row>
    <row r="13" spans="1:8" s="515" customFormat="1" ht="22.15" customHeight="1">
      <c r="A13" s="521">
        <v>8</v>
      </c>
      <c r="B13" s="522" t="s">
        <v>221</v>
      </c>
      <c r="C13" s="523"/>
      <c r="D13" s="524"/>
      <c r="E13" s="525"/>
      <c r="F13" s="526"/>
    </row>
    <row r="14" spans="1:8" s="515" customFormat="1" ht="22.15" customHeight="1">
      <c r="A14" s="521" t="s">
        <v>350</v>
      </c>
      <c r="B14" s="522" t="s">
        <v>222</v>
      </c>
      <c r="C14" s="536"/>
      <c r="D14" s="537">
        <f>'Sch-5 Dis'!D14:E14</f>
        <v>0</v>
      </c>
      <c r="E14" s="538"/>
      <c r="F14" s="519">
        <f>F32</f>
        <v>0</v>
      </c>
      <c r="G14" s="527"/>
    </row>
    <row r="15" spans="1:8" s="515" customFormat="1" ht="22.15" customHeight="1">
      <c r="A15" s="521"/>
      <c r="B15" s="522" t="s">
        <v>1</v>
      </c>
      <c r="C15" s="523"/>
      <c r="D15" s="537">
        <f>'Sch-5 Dis'!D16:E16</f>
        <v>0</v>
      </c>
      <c r="E15" s="539"/>
      <c r="F15" s="519">
        <f>F34</f>
        <v>0</v>
      </c>
      <c r="G15" s="527"/>
    </row>
    <row r="16" spans="1:8" s="515" customFormat="1" ht="22.15" customHeight="1">
      <c r="A16" s="521"/>
      <c r="B16" s="522" t="s">
        <v>2</v>
      </c>
      <c r="C16" s="523"/>
      <c r="D16" s="537" t="e">
        <f>'Sch-5 Dis'!#REF!</f>
        <v>#REF!</v>
      </c>
      <c r="E16" s="539"/>
      <c r="F16" s="519">
        <f>F35</f>
        <v>0</v>
      </c>
      <c r="G16" s="527"/>
    </row>
    <row r="17" spans="1:12" s="515" customFormat="1" ht="22.15" customHeight="1">
      <c r="A17" s="521"/>
      <c r="B17" s="522" t="s">
        <v>3</v>
      </c>
      <c r="C17" s="523"/>
      <c r="D17" s="537" t="e">
        <f>SUM('Sch-5 Dis'!#REF!,'Sch-5 Dis'!#REF!)</f>
        <v>#REF!</v>
      </c>
      <c r="E17" s="539"/>
      <c r="F17" s="519">
        <f>F38</f>
        <v>0</v>
      </c>
      <c r="G17" s="527"/>
    </row>
    <row r="18" spans="1:12" s="515" customFormat="1" ht="22.15" customHeight="1">
      <c r="A18" s="521"/>
      <c r="B18" s="522" t="s">
        <v>4</v>
      </c>
      <c r="C18" s="523"/>
      <c r="D18" s="528" t="s">
        <v>473</v>
      </c>
      <c r="E18" s="518"/>
      <c r="F18" s="519" t="str">
        <f>F36</f>
        <v/>
      </c>
    </row>
    <row r="19" spans="1:12" s="515" customFormat="1" ht="27" customHeight="1">
      <c r="A19" s="521"/>
      <c r="B19" s="522" t="s">
        <v>5</v>
      </c>
      <c r="C19" s="540"/>
      <c r="D19" s="541" t="e">
        <f>SUM(D14,D15,D16,D17,D18)</f>
        <v>#REF!</v>
      </c>
      <c r="E19" s="542"/>
      <c r="F19" s="540">
        <f>SUM(F14:F18)</f>
        <v>0</v>
      </c>
      <c r="G19" s="527"/>
    </row>
    <row r="20" spans="1:12" s="515" customFormat="1" ht="33.75" customHeight="1">
      <c r="A20" s="521">
        <v>8</v>
      </c>
      <c r="B20" s="522" t="s">
        <v>227</v>
      </c>
      <c r="C20" s="523"/>
      <c r="D20" s="517" t="e">
        <f>D10+D19</f>
        <v>#REF!</v>
      </c>
      <c r="E20" s="543" t="s">
        <v>350</v>
      </c>
      <c r="F20" s="544">
        <f>F10+F19</f>
        <v>0</v>
      </c>
      <c r="G20" s="527"/>
    </row>
    <row r="21" spans="1:12" s="515" customFormat="1" ht="51" customHeight="1">
      <c r="A21" s="521">
        <v>9</v>
      </c>
      <c r="B21" s="522" t="s">
        <v>247</v>
      </c>
      <c r="C21" s="523"/>
      <c r="D21" s="524">
        <v>0</v>
      </c>
      <c r="E21" s="525"/>
      <c r="F21" s="526">
        <f>D21</f>
        <v>0</v>
      </c>
    </row>
    <row r="22" spans="1:12" s="515" customFormat="1" ht="23.25" customHeight="1">
      <c r="A22" s="545" t="s">
        <v>350</v>
      </c>
      <c r="B22" s="546" t="s">
        <v>350</v>
      </c>
      <c r="C22" s="546"/>
      <c r="D22" s="547"/>
      <c r="E22" s="548"/>
      <c r="F22" s="549"/>
    </row>
    <row r="23" spans="1:12" s="515" customFormat="1" ht="18.75" customHeight="1">
      <c r="A23" s="550" t="s">
        <v>228</v>
      </c>
      <c r="B23" s="1401" t="s">
        <v>229</v>
      </c>
      <c r="C23" s="1401"/>
      <c r="D23" s="1401"/>
      <c r="E23" s="1401"/>
      <c r="F23" s="1424"/>
    </row>
    <row r="24" spans="1:12" s="515" customFormat="1" ht="18.75" customHeight="1">
      <c r="A24" s="550"/>
      <c r="B24" s="1407" t="str">
        <f>H24&amp;" "&amp;G24&amp;" "&amp;I24&amp;" "&amp;J24&amp;"%"&amp; " as"&amp;" "&amp;K24&amp; " "&amp;L24</f>
        <v xml:space="preserve">Excise Duty    % as  </v>
      </c>
      <c r="C24" s="1408"/>
      <c r="D24" s="1408"/>
      <c r="E24" s="1408"/>
      <c r="F24" s="1409"/>
      <c r="G24" s="552" t="s">
        <v>473</v>
      </c>
      <c r="H24" s="553" t="s">
        <v>6</v>
      </c>
      <c r="I24" s="553" t="str">
        <f>IF(J24="","","@")</f>
        <v/>
      </c>
      <c r="J24" s="554" t="s">
        <v>473</v>
      </c>
      <c r="K24" s="555" t="str">
        <f>IF(OR(L24=0,L24=""),"","Rs.")</f>
        <v/>
      </c>
      <c r="L24" s="556" t="str">
        <f>IF(D14=0,"",D14)</f>
        <v/>
      </c>
    </row>
    <row r="25" spans="1:12" s="515" customFormat="1" ht="19.5" customHeight="1">
      <c r="B25" s="1407" t="str">
        <f>H25&amp;" "&amp;G25&amp;" "&amp;I25&amp;" "&amp;J25&amp;"%"&amp; " as"&amp;" "&amp;K25&amp; " "&amp;L25</f>
        <v xml:space="preserve">CST    % as  </v>
      </c>
      <c r="C25" s="1408"/>
      <c r="D25" s="1408"/>
      <c r="E25" s="1408"/>
      <c r="F25" s="1409"/>
      <c r="G25" s="552" t="s">
        <v>473</v>
      </c>
      <c r="H25" s="553" t="s">
        <v>7</v>
      </c>
      <c r="I25" s="553" t="str">
        <f>IF(J25="","","@")</f>
        <v/>
      </c>
      <c r="J25" s="554" t="s">
        <v>473</v>
      </c>
      <c r="K25" s="555" t="str">
        <f>IF(OR(L25=0,L25=""),"","Rs.")</f>
        <v/>
      </c>
      <c r="L25" s="556" t="str">
        <f>IF(D15=0,"",D15)</f>
        <v/>
      </c>
    </row>
    <row r="26" spans="1:12" s="515" customFormat="1" ht="19.5" customHeight="1">
      <c r="B26" s="1407" t="e">
        <f>H26&amp;" "&amp;G26&amp;" "&amp;I26&amp;" "&amp;J26&amp;"%"&amp; " as"&amp;" "&amp;K26&amp; " "&amp;L26</f>
        <v>#REF!</v>
      </c>
      <c r="C26" s="1408"/>
      <c r="D26" s="1408"/>
      <c r="E26" s="1408"/>
      <c r="F26" s="1409"/>
      <c r="G26" s="552" t="s">
        <v>473</v>
      </c>
      <c r="H26" s="553" t="s">
        <v>8</v>
      </c>
      <c r="I26" s="553" t="str">
        <f>IF(J26="","","@")</f>
        <v/>
      </c>
      <c r="J26" s="554" t="s">
        <v>473</v>
      </c>
      <c r="K26" s="555" t="e">
        <f>IF(OR(L26=0,L26=""),"","Rs.")</f>
        <v>#REF!</v>
      </c>
      <c r="L26" s="556" t="e">
        <f>IF(D16=0,"",D16)</f>
        <v>#REF!</v>
      </c>
    </row>
    <row r="27" spans="1:12" s="515" customFormat="1" ht="19.5" customHeight="1">
      <c r="B27" s="1407" t="e">
        <f>H27&amp;" "&amp;G27&amp;" "&amp;I27&amp;" "&amp;J27&amp; " as"&amp;" "&amp;K27&amp; " "&amp;L27</f>
        <v>#REF!</v>
      </c>
      <c r="C27" s="1408"/>
      <c r="D27" s="1408"/>
      <c r="E27" s="1408"/>
      <c r="F27" s="1409"/>
      <c r="G27" s="552" t="s">
        <v>473</v>
      </c>
      <c r="H27" s="553" t="s">
        <v>9</v>
      </c>
      <c r="I27" s="553"/>
      <c r="J27" s="557"/>
      <c r="K27" s="555" t="e">
        <f>IF(OR(L27=0,L27=""),"","Rs.")</f>
        <v>#REF!</v>
      </c>
      <c r="L27" s="556" t="e">
        <f>IF(D17=0,"",D17)</f>
        <v>#REF!</v>
      </c>
    </row>
    <row r="28" spans="1:12" s="515" customFormat="1" ht="19.5" customHeight="1">
      <c r="B28" s="1407" t="str">
        <f>H28&amp;" "&amp;G28&amp;" "&amp;I28&amp;" "&amp;J28&amp; " as"&amp;" "&amp;K28&amp; " "&amp;L28</f>
        <v xml:space="preserve">Others     as  </v>
      </c>
      <c r="C28" s="1408"/>
      <c r="D28" s="1408"/>
      <c r="E28" s="1408"/>
      <c r="F28" s="1409"/>
      <c r="G28" s="552" t="s">
        <v>473</v>
      </c>
      <c r="H28" s="551" t="s">
        <v>233</v>
      </c>
      <c r="I28" s="551"/>
      <c r="J28" s="551"/>
      <c r="K28" s="551" t="str">
        <f>IF(OR(L28=0,L28=""),"","Rs.")</f>
        <v/>
      </c>
      <c r="L28" s="558" t="str">
        <f>IF(D18=0,"",D18)</f>
        <v/>
      </c>
    </row>
    <row r="29" spans="1:12" s="515" customFormat="1" ht="19.5" customHeight="1">
      <c r="B29" s="1413"/>
      <c r="C29" s="1413"/>
      <c r="D29" s="1413"/>
      <c r="E29" s="1413"/>
      <c r="F29" s="1414"/>
    </row>
    <row r="30" spans="1:12" ht="59.25" customHeight="1">
      <c r="A30" s="559" t="s">
        <v>234</v>
      </c>
      <c r="B30" s="1410" t="s">
        <v>10</v>
      </c>
      <c r="C30" s="1411"/>
      <c r="D30" s="1411"/>
      <c r="E30" s="1411"/>
      <c r="F30" s="1412"/>
    </row>
    <row r="31" spans="1:12" s="515" customFormat="1" ht="19.5" customHeight="1">
      <c r="A31" s="560" t="s">
        <v>353</v>
      </c>
      <c r="B31" s="1401" t="s">
        <v>235</v>
      </c>
      <c r="C31" s="1401"/>
      <c r="D31" s="1401"/>
      <c r="E31" s="551" t="s">
        <v>231</v>
      </c>
      <c r="F31" s="556">
        <v>0</v>
      </c>
    </row>
    <row r="32" spans="1:12" s="515" customFormat="1" ht="19.5" customHeight="1">
      <c r="A32" s="560" t="s">
        <v>354</v>
      </c>
      <c r="B32" s="553" t="s">
        <v>11</v>
      </c>
      <c r="C32" s="561"/>
      <c r="D32" s="562">
        <v>0.1</v>
      </c>
      <c r="E32" s="551" t="s">
        <v>231</v>
      </c>
      <c r="F32" s="556">
        <f>ROUND(D32*F31,0)</f>
        <v>0</v>
      </c>
      <c r="H32" s="1401"/>
      <c r="I32" s="1401"/>
      <c r="J32" s="1401"/>
    </row>
    <row r="33" spans="1:10" s="515" customFormat="1" ht="19.5" customHeight="1">
      <c r="A33" s="563" t="s">
        <v>355</v>
      </c>
      <c r="B33" s="553" t="s">
        <v>12</v>
      </c>
      <c r="C33" s="561"/>
      <c r="D33" s="564">
        <v>0</v>
      </c>
      <c r="E33" s="551"/>
      <c r="F33" s="556">
        <f>D33</f>
        <v>0</v>
      </c>
      <c r="H33" s="551"/>
      <c r="I33" s="551"/>
      <c r="J33" s="551"/>
    </row>
    <row r="34" spans="1:10" s="515" customFormat="1" ht="19.5" customHeight="1">
      <c r="A34" s="563" t="s">
        <v>356</v>
      </c>
      <c r="B34" s="553" t="s">
        <v>13</v>
      </c>
      <c r="D34" s="562">
        <v>0.02</v>
      </c>
      <c r="E34" s="551" t="s">
        <v>231</v>
      </c>
      <c r="F34" s="556">
        <f>ROUND((F33+(F33*D32))*D34,0)</f>
        <v>0</v>
      </c>
    </row>
    <row r="35" spans="1:10" s="515" customFormat="1" ht="19.5" customHeight="1">
      <c r="A35" s="563" t="s">
        <v>357</v>
      </c>
      <c r="B35" s="553" t="s">
        <v>14</v>
      </c>
      <c r="C35" s="551"/>
      <c r="D35" s="562">
        <v>0.01</v>
      </c>
      <c r="E35" s="551"/>
      <c r="F35" s="556">
        <f>ROUND(((F31-F33)+((F31-F33)*D32))*D35,0)</f>
        <v>0</v>
      </c>
    </row>
    <row r="36" spans="1:10" s="515" customFormat="1" ht="19.5" customHeight="1">
      <c r="A36" s="563" t="s">
        <v>358</v>
      </c>
      <c r="B36" s="555" t="s">
        <v>15</v>
      </c>
      <c r="C36" s="551"/>
      <c r="D36" s="551"/>
      <c r="E36" s="551" t="s">
        <v>231</v>
      </c>
      <c r="F36" s="565" t="str">
        <f>L28</f>
        <v/>
      </c>
    </row>
    <row r="37" spans="1:10" s="515" customFormat="1" ht="19.5" customHeight="1">
      <c r="A37" s="563" t="s">
        <v>16</v>
      </c>
      <c r="B37" s="1401" t="s">
        <v>238</v>
      </c>
      <c r="C37" s="1401"/>
      <c r="D37" s="1401"/>
      <c r="E37" s="551" t="s">
        <v>231</v>
      </c>
      <c r="F37" s="566">
        <f>SUM(F31,F32,F34,F35,F36)</f>
        <v>0</v>
      </c>
    </row>
    <row r="38" spans="1:10" s="515" customFormat="1" ht="19.5" customHeight="1">
      <c r="A38" s="563" t="s">
        <v>17</v>
      </c>
      <c r="B38" s="555" t="s">
        <v>18</v>
      </c>
      <c r="C38" s="551"/>
      <c r="D38" s="562"/>
      <c r="E38" s="551" t="s">
        <v>231</v>
      </c>
      <c r="F38" s="565">
        <f>ROUND(D38*F37,0)</f>
        <v>0</v>
      </c>
    </row>
    <row r="39" spans="1:10" s="515" customFormat="1" ht="19.5" customHeight="1">
      <c r="A39" s="560"/>
      <c r="B39" s="551"/>
      <c r="C39" s="551"/>
      <c r="D39" s="551"/>
      <c r="E39" s="551"/>
      <c r="F39" s="567"/>
    </row>
    <row r="40" spans="1:10" s="515" customFormat="1" ht="15" customHeight="1">
      <c r="A40" s="560"/>
      <c r="B40" s="551"/>
      <c r="C40" s="551"/>
      <c r="D40" s="551"/>
      <c r="E40" s="551"/>
      <c r="F40" s="567"/>
    </row>
    <row r="41" spans="1:10" s="515" customFormat="1" ht="15" customHeight="1">
      <c r="A41" s="560"/>
      <c r="B41" s="551"/>
      <c r="C41" s="551"/>
      <c r="D41" s="551"/>
      <c r="E41" s="551"/>
      <c r="F41" s="567"/>
    </row>
    <row r="42" spans="1:10" s="515" customFormat="1" ht="19.5" customHeight="1">
      <c r="A42" s="560"/>
      <c r="B42" s="551"/>
      <c r="C42" s="551"/>
      <c r="D42" s="551"/>
      <c r="E42" s="551"/>
      <c r="F42" s="567"/>
    </row>
    <row r="43" spans="1:10" ht="49.5" customHeight="1">
      <c r="A43" s="1402" t="str">
        <f>Basic!B1</f>
        <v>Retrofitting the 220 kV Switchyard equipments and control &amp; protection system with Substation Automation System and SPR based Control &amp; Protection System at Mandola Substation</v>
      </c>
      <c r="B43" s="1403"/>
      <c r="C43" s="1404"/>
      <c r="D43" s="1405" t="s">
        <v>239</v>
      </c>
      <c r="E43" s="1406"/>
      <c r="F43" s="575" t="s">
        <v>240</v>
      </c>
    </row>
    <row r="44" spans="1:10" ht="33">
      <c r="A44" s="570" t="s">
        <v>19</v>
      </c>
      <c r="B44" s="571" t="str">
        <f>Basic!B5</f>
        <v xml:space="preserve">Specification No.: NR1/NT/W-AIS/DOM/I00/24/15479 (Rfx-5002004051)	 </v>
      </c>
      <c r="C44" s="572"/>
      <c r="D44" s="573"/>
      <c r="E44" s="574"/>
      <c r="F44" s="576"/>
    </row>
    <row r="46" spans="1:10">
      <c r="A46" s="568"/>
    </row>
  </sheetData>
  <sheetProtection selectLockedCells="1" selectUnlockedCells="1"/>
  <customSheetViews>
    <customSheetView guid="{987A3FAC-920D-4C0C-8129-D8F4AFD7E477}"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1"/>
      <headerFooter alignWithMargins="0">
        <oddFooter xml:space="preserve">&amp;R
</oddFooter>
      </headerFooter>
    </customSheetView>
    <customSheetView guid="{CB55CDDD-15EC-4265-9148-3411BBB26D54}"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2"/>
      <headerFooter alignWithMargins="0">
        <oddFooter xml:space="preserve">&amp;R
</oddFooter>
      </headerFooter>
    </customSheetView>
    <customSheetView guid="{023E95C7-CD0A-46A1-945E-64751E02EBFE}"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3"/>
      <headerFooter alignWithMargins="0">
        <oddFooter xml:space="preserve">&amp;R
</oddFooter>
      </headerFooter>
    </customSheetView>
    <customSheetView guid="{BB6473B7-092C-417E-97E7-ED0705AE17A0}"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4"/>
      <headerFooter alignWithMargins="0">
        <oddFooter xml:space="preserve">&amp;R
</oddFooter>
      </headerFooter>
    </customSheetView>
    <customSheetView guid="{A41EE4DE-0D82-4A56-8210-F78316511D11}"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5"/>
      <headerFooter alignWithMargins="0">
        <oddFooter xml:space="preserve">&amp;R
</oddFooter>
      </headerFooter>
    </customSheetView>
    <customSheetView guid="{1E0C44A1-9358-4FBD-8C2C-4DB661DA1476}"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6"/>
      <headerFooter alignWithMargins="0">
        <oddFooter xml:space="preserve">&amp;R
</oddFooter>
      </headerFooter>
    </customSheetView>
    <customSheetView guid="{498493C3-769C-4143-9114-C68CD1D40B11}"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7"/>
      <headerFooter alignWithMargins="0">
        <oddFooter xml:space="preserve">&amp;R
</oddFooter>
      </headerFooter>
    </customSheetView>
    <customSheetView guid="{C431BC99-7569-44AB-83F6-AB73BDED3783}"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8"/>
      <headerFooter alignWithMargins="0">
        <oddFooter xml:space="preserve">&amp;R
</oddFooter>
      </headerFooter>
    </customSheetView>
    <customSheetView guid="{E97134B6-5E8D-4951-8DA0-73D065532361}"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9"/>
      <headerFooter alignWithMargins="0">
        <oddFooter xml:space="preserve">&amp;R
</oddFooter>
      </headerFooter>
    </customSheetView>
    <customSheetView guid="{D0757F9E-DF41-4B40-A5E5-F4F8FDD8D61D}"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10"/>
      <headerFooter alignWithMargins="0">
        <oddFooter xml:space="preserve">&amp;R
</oddFooter>
      </headerFooter>
    </customSheetView>
    <customSheetView guid="{EE46BCD1-F715-4FA9-A5FC-1B125AD601E0}"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11"/>
      <headerFooter alignWithMargins="0">
        <oddFooter xml:space="preserve">&amp;R
</oddFooter>
      </headerFooter>
    </customSheetView>
    <customSheetView guid="{4AA1107B-A795-4744-B566-827168772C7A}"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12"/>
      <headerFooter alignWithMargins="0">
        <oddFooter xml:space="preserve">&amp;R
</oddFooter>
      </headerFooter>
    </customSheetView>
    <customSheetView guid="{B23AD343-29DA-4CE0-BD10-47BF44F3782F}"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13"/>
      <headerFooter alignWithMargins="0">
        <oddFooter xml:space="preserve">&amp;R
</oddFooter>
      </headerFooter>
    </customSheetView>
    <customSheetView guid="{ECE9294F-C910-4036-88BC-B1F2176FB06B}"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14"/>
      <headerFooter alignWithMargins="0">
        <oddFooter xml:space="preserve">&amp;R
</oddFooter>
      </headerFooter>
    </customSheetView>
    <customSheetView guid="{E9F4E142-7D26-464D-BECA-4F3806DB1FE1}"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15"/>
      <headerFooter alignWithMargins="0">
        <oddFooter xml:space="preserve">&amp;R
</oddFooter>
      </headerFooter>
    </customSheetView>
    <customSheetView guid="{A7DBDDEF-9245-44C6-9EBF-032DB6E1C0A2}"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16"/>
      <headerFooter alignWithMargins="0">
        <oddFooter xml:space="preserve">&amp;R
</oddFooter>
      </headerFooter>
    </customSheetView>
    <customSheetView guid="{7487ED9F-BBED-4B2A-9631-22F1A430946B}"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17"/>
      <headerFooter alignWithMargins="0">
        <oddFooter xml:space="preserve">&amp;R
</oddFooter>
      </headerFooter>
    </customSheetView>
    <customSheetView guid="{B3CE7B10-A914-4559-A6DA-AED8C22AFD6D}"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18"/>
      <headerFooter alignWithMargins="0">
        <oddFooter xml:space="preserve">&amp;R
</oddFooter>
      </headerFooter>
    </customSheetView>
    <customSheetView guid="{D53177B2-31EC-4222-B97A-A37DCFD9E45B}"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19"/>
      <headerFooter alignWithMargins="0">
        <oddFooter xml:space="preserve">&amp;R
</oddFooter>
      </headerFooter>
    </customSheetView>
    <customSheetView guid="{223BC0FC-814D-40F0-9795-CE82A16FF3A5}"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20"/>
      <headerFooter alignWithMargins="0">
        <oddFooter xml:space="preserve">&amp;R
</oddFooter>
      </headerFooter>
    </customSheetView>
    <customSheetView guid="{B835C05C-B615-4DCB-982D-4519616B3CD8}"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21"/>
      <headerFooter alignWithMargins="0">
        <oddFooter xml:space="preserve">&amp;R
</oddFooter>
      </headerFooter>
    </customSheetView>
    <customSheetView guid="{A34CC49F-E309-4C23-B4F6-1E3B307C10D1}"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22"/>
      <headerFooter alignWithMargins="0">
        <oddFooter xml:space="preserve">&amp;R
</oddFooter>
      </headerFooter>
    </customSheetView>
    <customSheetView guid="{8909CFDD-4F29-4C72-886E-908773EE94A2}"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23"/>
      <headerFooter alignWithMargins="0">
        <oddFooter xml:space="preserve">&amp;R
</oddFooter>
      </headerFooter>
    </customSheetView>
    <customSheetView guid="{D5F8AD2D-F014-4A7B-9CE7-589273BD9F11}"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24"/>
      <headerFooter alignWithMargins="0">
        <oddFooter xml:space="preserve">&amp;R
</oddFooter>
      </headerFooter>
    </customSheetView>
  </customSheetViews>
  <mergeCells count="19">
    <mergeCell ref="H32:J32"/>
    <mergeCell ref="B29:F29"/>
    <mergeCell ref="B5:C5"/>
    <mergeCell ref="E5:F5"/>
    <mergeCell ref="B1:F1"/>
    <mergeCell ref="D3:F3"/>
    <mergeCell ref="A4:C4"/>
    <mergeCell ref="D4:F4"/>
    <mergeCell ref="B23:F23"/>
    <mergeCell ref="B24:F24"/>
    <mergeCell ref="B25:F25"/>
    <mergeCell ref="B37:D37"/>
    <mergeCell ref="A43:C43"/>
    <mergeCell ref="D43:E43"/>
    <mergeCell ref="B26:F26"/>
    <mergeCell ref="B27:F27"/>
    <mergeCell ref="B28:F28"/>
    <mergeCell ref="B30:F30"/>
    <mergeCell ref="B31:D31"/>
  </mergeCells>
  <phoneticPr fontId="27" type="noConversion"/>
  <printOptions horizontalCentered="1"/>
  <pageMargins left="0.79" right="0.37" top="0.65" bottom="0.45" header="0.38" footer="0"/>
  <pageSetup paperSize="9" scale="84" fitToHeight="0" orientation="portrait" horizontalDpi="1200" verticalDpi="1200" r:id="rId25"/>
  <headerFooter alignWithMargins="0">
    <oddFooter xml:space="preserve">&amp;R
</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8"/>
  <dimension ref="A1:P41"/>
  <sheetViews>
    <sheetView topLeftCell="A28" zoomScaleNormal="100" zoomScaleSheetLayoutView="100" workbookViewId="0">
      <selection sqref="A1:F1"/>
    </sheetView>
  </sheetViews>
  <sheetFormatPr defaultColWidth="8" defaultRowHeight="16.5"/>
  <cols>
    <col min="1" max="1" width="7.5" style="111" customWidth="1"/>
    <col min="2" max="2" width="46.875" style="111" customWidth="1"/>
    <col min="3" max="3" width="2.25" style="111" customWidth="1"/>
    <col min="4" max="4" width="17.625" style="149" customWidth="1"/>
    <col min="5" max="5" width="4.125" style="149" customWidth="1"/>
    <col min="6" max="6" width="17.625" style="149" customWidth="1"/>
    <col min="7" max="7" width="21.625" style="114" customWidth="1"/>
    <col min="8" max="8" width="15.25" style="268" customWidth="1"/>
    <col min="9" max="10" width="13.75" style="268" customWidth="1"/>
    <col min="11" max="11" width="14.875" style="268" customWidth="1"/>
    <col min="12" max="12" width="13.75" style="268" customWidth="1"/>
    <col min="13" max="16" width="8" style="268" customWidth="1"/>
    <col min="17" max="16384" width="8" style="114"/>
  </cols>
  <sheetData>
    <row r="1" spans="1:16" ht="16.149999999999999" customHeight="1">
      <c r="B1" s="1431" t="s">
        <v>214</v>
      </c>
      <c r="C1" s="1432"/>
      <c r="D1" s="1432"/>
      <c r="E1" s="1432"/>
      <c r="F1" s="1432"/>
    </row>
    <row r="2" spans="1:16" ht="16.149999999999999" customHeight="1">
      <c r="B2" s="112"/>
      <c r="C2" s="113"/>
      <c r="D2" s="115"/>
      <c r="E2" s="115"/>
      <c r="F2" s="115"/>
    </row>
    <row r="3" spans="1:16" s="116" customFormat="1" ht="16.149999999999999" customHeight="1">
      <c r="A3" s="111"/>
      <c r="B3" s="111"/>
      <c r="C3" s="111"/>
      <c r="D3" s="1433" t="s">
        <v>215</v>
      </c>
      <c r="E3" s="1433"/>
      <c r="F3" s="1433"/>
      <c r="H3" s="269"/>
      <c r="I3" s="269"/>
      <c r="J3" s="269"/>
      <c r="K3" s="269"/>
      <c r="L3" s="269"/>
      <c r="M3" s="269"/>
      <c r="N3" s="269"/>
      <c r="O3" s="269"/>
      <c r="P3" s="269"/>
    </row>
    <row r="4" spans="1:16" s="116" customFormat="1" ht="20.25" customHeight="1">
      <c r="A4" s="1439" t="s">
        <v>216</v>
      </c>
      <c r="B4" s="1439"/>
      <c r="C4" s="1439"/>
      <c r="D4" s="1434" t="str">
        <f>'Sch-1'!C8</f>
        <v xml:space="preserve">…….. …….. …….. …….. …….. …….. </v>
      </c>
      <c r="E4" s="1434"/>
      <c r="F4" s="1434"/>
      <c r="H4" s="269"/>
      <c r="I4" s="269"/>
      <c r="J4" s="269"/>
      <c r="K4" s="269"/>
      <c r="L4" s="269"/>
      <c r="M4" s="269"/>
      <c r="N4" s="269"/>
      <c r="O4" s="269"/>
      <c r="P4" s="269"/>
    </row>
    <row r="5" spans="1:16" s="122" customFormat="1" ht="21" customHeight="1">
      <c r="A5" s="118" t="s">
        <v>376</v>
      </c>
      <c r="B5" s="1437" t="s">
        <v>217</v>
      </c>
      <c r="C5" s="1438"/>
      <c r="D5" s="119" t="s">
        <v>218</v>
      </c>
      <c r="E5" s="1435" t="s">
        <v>219</v>
      </c>
      <c r="F5" s="1436"/>
      <c r="H5" s="270"/>
      <c r="I5" s="270"/>
      <c r="J5" s="270"/>
      <c r="K5" s="270"/>
      <c r="L5" s="270"/>
      <c r="M5" s="270"/>
      <c r="N5" s="270"/>
      <c r="O5" s="270"/>
      <c r="P5" s="270"/>
    </row>
    <row r="6" spans="1:16" s="116" customFormat="1" ht="36" customHeight="1">
      <c r="A6" s="123">
        <v>1</v>
      </c>
      <c r="B6" s="124" t="s">
        <v>241</v>
      </c>
      <c r="C6" s="125"/>
      <c r="D6" s="126">
        <f>'Sch-6'!D14</f>
        <v>0</v>
      </c>
      <c r="E6" s="127" t="s">
        <v>350</v>
      </c>
      <c r="F6" s="128">
        <f>D6</f>
        <v>0</v>
      </c>
      <c r="G6" s="129"/>
      <c r="H6" s="269"/>
      <c r="I6" s="269"/>
      <c r="J6" s="269"/>
      <c r="K6" s="269"/>
      <c r="L6" s="269"/>
      <c r="M6" s="269"/>
      <c r="N6" s="269"/>
      <c r="O6" s="269"/>
      <c r="P6" s="269"/>
    </row>
    <row r="7" spans="1:16" s="116" customFormat="1" ht="34.5" customHeight="1">
      <c r="A7" s="123">
        <v>2</v>
      </c>
      <c r="B7" s="124" t="s">
        <v>242</v>
      </c>
      <c r="C7" s="125"/>
      <c r="D7" s="126">
        <f>'Sch-6'!D16</f>
        <v>0</v>
      </c>
      <c r="E7" s="127"/>
      <c r="F7" s="128">
        <f>D7</f>
        <v>0</v>
      </c>
      <c r="G7" s="129"/>
      <c r="H7" s="269"/>
      <c r="I7" s="269"/>
      <c r="J7" s="269"/>
      <c r="K7" s="269"/>
      <c r="L7" s="269"/>
      <c r="M7" s="269"/>
      <c r="N7" s="269"/>
      <c r="O7" s="269"/>
      <c r="P7" s="269"/>
    </row>
    <row r="8" spans="1:16" s="116" customFormat="1" ht="21" customHeight="1">
      <c r="A8" s="123">
        <v>3</v>
      </c>
      <c r="B8" s="124" t="s">
        <v>243</v>
      </c>
      <c r="C8" s="125"/>
      <c r="D8" s="126">
        <f>'Sch-6'!D18</f>
        <v>0</v>
      </c>
      <c r="E8" s="127"/>
      <c r="F8" s="128">
        <f>D8</f>
        <v>0</v>
      </c>
      <c r="G8" s="129"/>
      <c r="H8" s="269"/>
      <c r="I8" s="269"/>
      <c r="J8" s="269"/>
      <c r="K8" s="269"/>
      <c r="L8" s="269"/>
      <c r="M8" s="269"/>
      <c r="N8" s="269"/>
      <c r="O8" s="269"/>
      <c r="P8" s="269"/>
    </row>
    <row r="9" spans="1:16" s="116" customFormat="1" ht="21" customHeight="1">
      <c r="A9" s="123">
        <v>4</v>
      </c>
      <c r="B9" s="124" t="s">
        <v>244</v>
      </c>
      <c r="C9" s="125"/>
      <c r="D9" s="130" t="s">
        <v>432</v>
      </c>
      <c r="E9" s="127"/>
      <c r="F9" s="121" t="str">
        <f>D9</f>
        <v>Not Applicable</v>
      </c>
      <c r="H9" s="269"/>
      <c r="I9" s="269"/>
      <c r="J9" s="269"/>
      <c r="K9" s="269"/>
      <c r="L9" s="269"/>
      <c r="M9" s="269"/>
      <c r="N9" s="269"/>
      <c r="O9" s="269"/>
      <c r="P9" s="269"/>
    </row>
    <row r="10" spans="1:16" s="116" customFormat="1" ht="21" customHeight="1">
      <c r="A10" s="123">
        <v>5</v>
      </c>
      <c r="B10" s="124" t="s">
        <v>245</v>
      </c>
      <c r="C10" s="125"/>
      <c r="D10" s="131">
        <f>SUM(D6,D7,D8)</f>
        <v>0</v>
      </c>
      <c r="E10" s="127"/>
      <c r="F10" s="132">
        <f>F6+F7+F8</f>
        <v>0</v>
      </c>
      <c r="H10" s="269"/>
      <c r="I10" s="269"/>
      <c r="J10" s="269"/>
      <c r="K10" s="269"/>
      <c r="L10" s="269"/>
      <c r="M10" s="269"/>
      <c r="N10" s="269"/>
      <c r="O10" s="269"/>
      <c r="P10" s="269"/>
    </row>
    <row r="11" spans="1:16" s="116" customFormat="1" ht="21" customHeight="1">
      <c r="A11" s="123">
        <v>6</v>
      </c>
      <c r="B11" s="133" t="s">
        <v>220</v>
      </c>
      <c r="C11" s="134" t="s">
        <v>350</v>
      </c>
      <c r="D11" s="126" t="e">
        <f>'Sch-1'!AA69+'Sch-2'!#REF!+'Sch-3 '!#REF!+'Sch-7'!#REF!</f>
        <v>#REF!</v>
      </c>
      <c r="E11" s="135" t="s">
        <v>350</v>
      </c>
      <c r="F11" s="128" t="e">
        <f>D11</f>
        <v>#REF!</v>
      </c>
      <c r="H11" s="269"/>
      <c r="I11" s="269"/>
      <c r="J11" s="269"/>
      <c r="K11" s="269"/>
      <c r="L11" s="269"/>
      <c r="M11" s="269"/>
      <c r="N11" s="269"/>
      <c r="O11" s="269"/>
      <c r="P11" s="269"/>
    </row>
    <row r="12" spans="1:16" s="116" customFormat="1" ht="22.15" customHeight="1">
      <c r="A12" s="123">
        <v>7</v>
      </c>
      <c r="B12" s="133" t="s">
        <v>246</v>
      </c>
      <c r="C12" s="125"/>
      <c r="D12" s="119" t="e">
        <f>D10-D11</f>
        <v>#REF!</v>
      </c>
      <c r="E12" s="127"/>
      <c r="F12" s="132" t="e">
        <f>F10-F11</f>
        <v>#REF!</v>
      </c>
      <c r="G12" s="136"/>
      <c r="H12" s="269"/>
      <c r="I12" s="269"/>
      <c r="J12" s="269"/>
      <c r="K12" s="269"/>
      <c r="L12" s="269"/>
      <c r="M12" s="269"/>
      <c r="N12" s="269"/>
      <c r="O12" s="269"/>
      <c r="P12" s="269"/>
    </row>
    <row r="13" spans="1:16" s="116" customFormat="1" ht="22.15" customHeight="1">
      <c r="A13" s="123">
        <v>8</v>
      </c>
      <c r="B13" s="124" t="s">
        <v>221</v>
      </c>
      <c r="C13" s="125"/>
      <c r="D13" s="126"/>
      <c r="E13" s="127"/>
      <c r="F13" s="128"/>
      <c r="H13" s="269"/>
      <c r="I13" s="269"/>
      <c r="J13" s="269"/>
      <c r="K13" s="269"/>
      <c r="L13" s="269"/>
      <c r="M13" s="269"/>
      <c r="N13" s="269"/>
      <c r="O13" s="269"/>
      <c r="P13" s="269"/>
    </row>
    <row r="14" spans="1:16" s="116" customFormat="1" ht="22.15" customHeight="1">
      <c r="A14" s="123" t="s">
        <v>350</v>
      </c>
      <c r="B14" s="124" t="s">
        <v>222</v>
      </c>
      <c r="C14" s="137"/>
      <c r="D14" s="130" t="e">
        <f>'Sch-5'!K14</f>
        <v>#REF!</v>
      </c>
      <c r="E14" s="138"/>
      <c r="F14" s="121">
        <f>F32</f>
        <v>0</v>
      </c>
      <c r="G14" s="129"/>
      <c r="H14" s="269"/>
      <c r="I14" s="269"/>
      <c r="J14" s="269"/>
      <c r="K14" s="269"/>
      <c r="L14" s="269"/>
      <c r="M14" s="269"/>
      <c r="N14" s="269"/>
      <c r="O14" s="269"/>
      <c r="P14" s="269"/>
    </row>
    <row r="15" spans="1:16" s="116" customFormat="1" ht="22.15" customHeight="1">
      <c r="A15" s="123"/>
      <c r="B15" s="124" t="s">
        <v>223</v>
      </c>
      <c r="C15" s="125"/>
      <c r="D15" s="130" t="e">
        <f>'Sch-5'!K16+'Sch-5'!#REF!</f>
        <v>#REF!</v>
      </c>
      <c r="E15" s="139"/>
      <c r="F15" s="121" t="e">
        <f>F33</f>
        <v>#REF!</v>
      </c>
      <c r="G15" s="129"/>
      <c r="H15" s="269"/>
      <c r="I15" s="269"/>
      <c r="J15" s="269"/>
      <c r="K15" s="269"/>
      <c r="L15" s="269"/>
      <c r="M15" s="269"/>
      <c r="N15" s="269"/>
      <c r="O15" s="269"/>
      <c r="P15" s="269"/>
    </row>
    <row r="16" spans="1:16" s="116" customFormat="1" ht="22.15" customHeight="1">
      <c r="A16" s="123"/>
      <c r="B16" s="124" t="s">
        <v>224</v>
      </c>
      <c r="C16" s="125"/>
      <c r="D16" s="130" t="e">
        <f>#REF!+#REF!</f>
        <v>#REF!</v>
      </c>
      <c r="E16" s="139"/>
      <c r="F16" s="121" t="e">
        <f>F36</f>
        <v>#REF!</v>
      </c>
      <c r="G16" s="129"/>
      <c r="H16" s="269"/>
      <c r="I16" s="269"/>
      <c r="J16" s="269"/>
      <c r="K16" s="269"/>
      <c r="L16" s="269"/>
      <c r="M16" s="269"/>
      <c r="N16" s="269"/>
      <c r="O16" s="269"/>
      <c r="P16" s="269"/>
    </row>
    <row r="17" spans="1:16" s="116" customFormat="1" ht="22.15" customHeight="1">
      <c r="A17" s="123"/>
      <c r="B17" s="124" t="s">
        <v>225</v>
      </c>
      <c r="C17" s="125"/>
      <c r="D17" s="130" t="e">
        <f>#REF!</f>
        <v>#REF!</v>
      </c>
      <c r="E17" s="120"/>
      <c r="F17" s="121">
        <f>F34</f>
        <v>0</v>
      </c>
      <c r="H17" s="269"/>
      <c r="I17" s="269"/>
      <c r="J17" s="269"/>
      <c r="K17" s="269"/>
      <c r="L17" s="269"/>
      <c r="M17" s="269"/>
      <c r="N17" s="269"/>
      <c r="O17" s="269"/>
      <c r="P17" s="269"/>
    </row>
    <row r="18" spans="1:16" s="116" customFormat="1" ht="27" customHeight="1">
      <c r="A18" s="123"/>
      <c r="B18" s="124" t="s">
        <v>226</v>
      </c>
      <c r="C18" s="140"/>
      <c r="D18" s="253" t="e">
        <f>D14+D15+D16+D17</f>
        <v>#REF!</v>
      </c>
      <c r="E18" s="141"/>
      <c r="F18" s="140" t="e">
        <f>SUM(F14:F17)</f>
        <v>#REF!</v>
      </c>
      <c r="G18" s="129"/>
      <c r="H18" s="269"/>
      <c r="I18" s="269"/>
      <c r="J18" s="269"/>
      <c r="K18" s="269"/>
      <c r="L18" s="269"/>
      <c r="M18" s="269"/>
      <c r="N18" s="269"/>
      <c r="O18" s="269"/>
      <c r="P18" s="269"/>
    </row>
    <row r="19" spans="1:16" s="116" customFormat="1" ht="33.75" customHeight="1">
      <c r="A19" s="123">
        <v>8</v>
      </c>
      <c r="B19" s="124" t="s">
        <v>227</v>
      </c>
      <c r="C19" s="125"/>
      <c r="D19" s="119" t="e">
        <f>D10+D18</f>
        <v>#REF!</v>
      </c>
      <c r="E19" s="142" t="s">
        <v>350</v>
      </c>
      <c r="F19" s="143" t="e">
        <f>F10+F18</f>
        <v>#REF!</v>
      </c>
      <c r="G19" s="129"/>
      <c r="H19" s="269"/>
      <c r="I19" s="269"/>
      <c r="J19" s="269"/>
      <c r="K19" s="269"/>
      <c r="L19" s="269"/>
      <c r="M19" s="269"/>
      <c r="N19" s="269"/>
      <c r="O19" s="269"/>
      <c r="P19" s="269"/>
    </row>
    <row r="20" spans="1:16" s="116" customFormat="1" ht="51" customHeight="1">
      <c r="A20" s="123">
        <v>9</v>
      </c>
      <c r="B20" s="124" t="s">
        <v>247</v>
      </c>
      <c r="C20" s="125"/>
      <c r="D20" s="126">
        <f>'Sch-1'!N66</f>
        <v>0</v>
      </c>
      <c r="E20" s="127"/>
      <c r="F20" s="128">
        <f>D20</f>
        <v>0</v>
      </c>
      <c r="H20" s="269"/>
      <c r="I20" s="269"/>
      <c r="J20" s="269"/>
      <c r="K20" s="269"/>
      <c r="L20" s="269"/>
      <c r="M20" s="269"/>
      <c r="N20" s="269"/>
      <c r="O20" s="269"/>
      <c r="P20" s="269"/>
    </row>
    <row r="21" spans="1:16" s="116" customFormat="1" ht="23.25" customHeight="1">
      <c r="A21" s="144" t="s">
        <v>228</v>
      </c>
      <c r="B21" s="1425" t="s">
        <v>229</v>
      </c>
      <c r="C21" s="1425"/>
      <c r="D21" s="1425"/>
      <c r="E21" s="1425"/>
      <c r="F21" s="1426"/>
      <c r="H21" s="269"/>
      <c r="I21" s="269"/>
      <c r="J21" s="269"/>
      <c r="K21" s="269"/>
      <c r="L21" s="269"/>
      <c r="M21" s="269"/>
      <c r="N21" s="269"/>
      <c r="O21" s="269"/>
      <c r="P21" s="269"/>
    </row>
    <row r="22" spans="1:16" s="116" customFormat="1" ht="18.75" customHeight="1">
      <c r="A22" s="146" t="s">
        <v>353</v>
      </c>
      <c r="B22" s="1430" t="s">
        <v>230</v>
      </c>
      <c r="C22" s="1430"/>
      <c r="D22" s="1430"/>
      <c r="E22" s="145" t="s">
        <v>231</v>
      </c>
      <c r="F22" s="148" t="e">
        <f>D14</f>
        <v>#REF!</v>
      </c>
      <c r="H22" s="269"/>
      <c r="I22" s="269"/>
      <c r="J22" s="269"/>
      <c r="K22" s="269"/>
      <c r="L22" s="269"/>
      <c r="M22" s="269"/>
      <c r="N22" s="269"/>
      <c r="O22" s="269"/>
      <c r="P22" s="269"/>
    </row>
    <row r="23" spans="1:16" s="116" customFormat="1" ht="19.5" customHeight="1">
      <c r="A23" s="146" t="s">
        <v>354</v>
      </c>
      <c r="B23" s="1430" t="s">
        <v>232</v>
      </c>
      <c r="C23" s="1430"/>
      <c r="D23" s="1430"/>
      <c r="E23" s="145" t="s">
        <v>231</v>
      </c>
      <c r="F23" s="148" t="e">
        <f>D15</f>
        <v>#REF!</v>
      </c>
      <c r="H23" s="269"/>
      <c r="I23" s="269"/>
      <c r="J23" s="269"/>
      <c r="K23" s="269"/>
      <c r="L23" s="269"/>
      <c r="M23" s="269"/>
      <c r="N23" s="269"/>
      <c r="O23" s="269"/>
      <c r="P23" s="269"/>
    </row>
    <row r="24" spans="1:16" s="116" customFormat="1" ht="19.5" customHeight="1">
      <c r="A24" s="146" t="s">
        <v>355</v>
      </c>
      <c r="B24" s="1430" t="s">
        <v>284</v>
      </c>
      <c r="C24" s="1430"/>
      <c r="D24" s="1430"/>
      <c r="E24" s="145" t="s">
        <v>231</v>
      </c>
      <c r="F24" s="148" t="e">
        <f>D16</f>
        <v>#REF!</v>
      </c>
      <c r="H24" s="269"/>
      <c r="I24" s="269"/>
      <c r="J24" s="269"/>
      <c r="K24" s="269"/>
      <c r="L24" s="269"/>
      <c r="M24" s="269"/>
      <c r="N24" s="269"/>
      <c r="O24" s="269"/>
      <c r="P24" s="269"/>
    </row>
    <row r="25" spans="1:16" s="116" customFormat="1" ht="19.5" customHeight="1">
      <c r="A25" s="146" t="s">
        <v>356</v>
      </c>
      <c r="B25" s="1430" t="s">
        <v>233</v>
      </c>
      <c r="C25" s="1430"/>
      <c r="D25" s="1430"/>
      <c r="E25" s="145" t="s">
        <v>231</v>
      </c>
      <c r="F25" s="148" t="e">
        <f>D17</f>
        <v>#REF!</v>
      </c>
      <c r="H25" s="269"/>
      <c r="I25" s="269"/>
      <c r="J25" s="269"/>
      <c r="K25" s="269"/>
      <c r="L25" s="269"/>
      <c r="M25" s="269"/>
      <c r="N25" s="269"/>
      <c r="O25" s="269"/>
      <c r="P25" s="269"/>
    </row>
    <row r="26" spans="1:16" s="116" customFormat="1" ht="19.5" customHeight="1">
      <c r="A26" s="150" t="s">
        <v>234</v>
      </c>
      <c r="B26" s="1425" t="s">
        <v>286</v>
      </c>
      <c r="C26" s="1425"/>
      <c r="D26" s="1425"/>
      <c r="E26" s="1425"/>
      <c r="F26" s="1426"/>
      <c r="H26" s="269"/>
      <c r="I26" s="269"/>
      <c r="J26" s="269"/>
      <c r="K26" s="269"/>
      <c r="L26" s="269"/>
      <c r="M26" s="269"/>
      <c r="N26" s="269"/>
      <c r="O26" s="269"/>
      <c r="P26" s="269"/>
    </row>
    <row r="27" spans="1:16" ht="19.5" customHeight="1">
      <c r="A27" s="254"/>
      <c r="B27" s="114"/>
      <c r="C27" s="114"/>
      <c r="D27" s="114"/>
      <c r="E27" s="114"/>
      <c r="F27" s="255"/>
    </row>
    <row r="28" spans="1:16" s="116" customFormat="1" ht="19.5" customHeight="1">
      <c r="A28" s="256"/>
      <c r="F28" s="257"/>
      <c r="H28" s="269"/>
      <c r="I28" s="269"/>
      <c r="J28" s="269"/>
      <c r="K28" s="269"/>
      <c r="L28" s="269"/>
      <c r="M28" s="269"/>
      <c r="N28" s="269"/>
      <c r="O28" s="269"/>
      <c r="P28" s="269"/>
    </row>
    <row r="29" spans="1:16" s="116" customFormat="1" ht="19.5" customHeight="1">
      <c r="A29" s="256"/>
      <c r="F29" s="257"/>
      <c r="H29" s="269"/>
      <c r="I29" s="269"/>
      <c r="J29" s="269"/>
      <c r="K29" s="269"/>
      <c r="L29" s="269"/>
      <c r="M29" s="269"/>
      <c r="N29" s="269"/>
      <c r="O29" s="269"/>
      <c r="P29" s="269"/>
    </row>
    <row r="30" spans="1:16" s="116" customFormat="1" ht="60" customHeight="1">
      <c r="A30" s="150" t="s">
        <v>285</v>
      </c>
      <c r="B30" s="1427" t="s">
        <v>302</v>
      </c>
      <c r="C30" s="1428"/>
      <c r="D30" s="1428"/>
      <c r="E30" s="1428"/>
      <c r="F30" s="1429"/>
      <c r="H30" s="269" t="s">
        <v>287</v>
      </c>
      <c r="I30" s="269"/>
      <c r="J30" s="269"/>
      <c r="K30" s="269"/>
      <c r="L30" s="269"/>
      <c r="M30" s="269"/>
      <c r="N30" s="269"/>
      <c r="O30" s="269"/>
      <c r="P30" s="269"/>
    </row>
    <row r="31" spans="1:16" s="116" customFormat="1" ht="19.5" customHeight="1">
      <c r="A31" s="146" t="s">
        <v>353</v>
      </c>
      <c r="B31" s="1430" t="s">
        <v>235</v>
      </c>
      <c r="C31" s="1430"/>
      <c r="D31" s="1430"/>
      <c r="E31" s="145" t="s">
        <v>231</v>
      </c>
      <c r="F31" s="147">
        <f>'Sch-1'!AE3</f>
        <v>0</v>
      </c>
      <c r="H31" s="270" t="s">
        <v>288</v>
      </c>
      <c r="I31" s="270" t="e">
        <f>#REF!</f>
        <v>#REF!</v>
      </c>
      <c r="J31" s="270" t="e">
        <f>IF(I31=0, "", I31)</f>
        <v>#REF!</v>
      </c>
      <c r="K31" s="271" t="e">
        <f>IF(I31=0, "", "Discount on lum-sum basis on total price quoted by us without Taxes &amp; Duties. In Rs. ")</f>
        <v>#REF!</v>
      </c>
      <c r="L31" s="270" t="s">
        <v>289</v>
      </c>
      <c r="M31" s="272" t="e">
        <f>#REF!</f>
        <v>#REF!</v>
      </c>
      <c r="N31" s="272" t="e">
        <f t="shared" ref="N31:N37" si="0">IF(M31=0, "", M31)</f>
        <v>#REF!</v>
      </c>
      <c r="O31" s="271" t="e">
        <f>IF(M31=0, "", " Discount on lum-sum basis on total price quoted by us without Taxes &amp; Duties. In Percent (%) .")</f>
        <v>#REF!</v>
      </c>
      <c r="P31" s="269"/>
    </row>
    <row r="32" spans="1:16" s="116" customFormat="1" ht="19.5" customHeight="1">
      <c r="A32" s="146" t="s">
        <v>354</v>
      </c>
      <c r="B32" s="1430" t="s">
        <v>236</v>
      </c>
      <c r="C32" s="1430"/>
      <c r="D32" s="1430"/>
      <c r="E32" s="145" t="s">
        <v>231</v>
      </c>
      <c r="F32" s="147">
        <f>ROUND(0.103*F31,0)</f>
        <v>0</v>
      </c>
      <c r="H32" s="269"/>
      <c r="I32" s="269"/>
      <c r="J32" s="270"/>
      <c r="K32" s="271" t="e">
        <f>IF(SUM(I33:I37)=0, "", "Discount on lum-sum basis on the Schedules as given below , In Rs. :")</f>
        <v>#REF!</v>
      </c>
      <c r="L32" s="269"/>
      <c r="M32" s="269"/>
      <c r="N32" s="272"/>
      <c r="O32" s="271" t="e">
        <f>IF(SUM(M33:M37)=0, "", "Discount on lum-sum basis on the Schedules as given below , In Percent (%) :")</f>
        <v>#REF!</v>
      </c>
      <c r="P32" s="269"/>
    </row>
    <row r="33" spans="1:16" s="116" customFormat="1" ht="19.5" customHeight="1">
      <c r="A33" s="146" t="s">
        <v>355</v>
      </c>
      <c r="B33" s="1430" t="s">
        <v>237</v>
      </c>
      <c r="C33" s="1430"/>
      <c r="D33" s="1430"/>
      <c r="E33" s="145" t="s">
        <v>231</v>
      </c>
      <c r="F33" s="147" t="e">
        <f>'Sch-5'!K16+'Sch-5'!#REF!</f>
        <v>#REF!</v>
      </c>
      <c r="H33" s="270" t="s">
        <v>290</v>
      </c>
      <c r="I33" s="270" t="e">
        <f>#REF!</f>
        <v>#REF!</v>
      </c>
      <c r="J33" s="270" t="e">
        <f>IF(I33=0, "", I33)</f>
        <v>#REF!</v>
      </c>
      <c r="K33" s="273" t="e">
        <f>IF(I33=0, "", "Schedule-1 : Ex works prices (Direct Only)")</f>
        <v>#REF!</v>
      </c>
      <c r="L33" s="270" t="s">
        <v>295</v>
      </c>
      <c r="M33" s="272" t="e">
        <f>#REF!</f>
        <v>#REF!</v>
      </c>
      <c r="N33" s="272" t="e">
        <f t="shared" si="0"/>
        <v>#REF!</v>
      </c>
      <c r="O33" s="273" t="e">
        <f>IF(M33=0, "", "Schedule-1 : Ex works prices (Direct Only)")</f>
        <v>#REF!</v>
      </c>
      <c r="P33" s="269"/>
    </row>
    <row r="34" spans="1:16" s="116" customFormat="1" ht="19.5" customHeight="1">
      <c r="A34" s="146" t="s">
        <v>356</v>
      </c>
      <c r="B34" s="1430" t="s">
        <v>233</v>
      </c>
      <c r="C34" s="1430"/>
      <c r="D34" s="1430"/>
      <c r="E34" s="145" t="s">
        <v>231</v>
      </c>
      <c r="F34" s="275"/>
      <c r="H34" s="270" t="s">
        <v>291</v>
      </c>
      <c r="I34" s="270" t="e">
        <f>#REF!</f>
        <v>#REF!</v>
      </c>
      <c r="J34" s="270" t="e">
        <f>IF(I34=0, "", I34)</f>
        <v>#REF!</v>
      </c>
      <c r="K34" s="273" t="e">
        <f>IF(I34=0, "", "Schedule-1 : Ex works prices (Bought Out Only)")</f>
        <v>#REF!</v>
      </c>
      <c r="L34" s="270" t="s">
        <v>296</v>
      </c>
      <c r="M34" s="272" t="e">
        <f>#REF!</f>
        <v>#REF!</v>
      </c>
      <c r="N34" s="272" t="e">
        <f t="shared" si="0"/>
        <v>#REF!</v>
      </c>
      <c r="O34" s="273" t="e">
        <f>IF(M34=0, "", "Schedule-1 : Ex works prices (Bought Out Only)")</f>
        <v>#REF!</v>
      </c>
      <c r="P34" s="269"/>
    </row>
    <row r="35" spans="1:16" s="116" customFormat="1" ht="15" customHeight="1">
      <c r="A35" s="146" t="s">
        <v>357</v>
      </c>
      <c r="B35" s="1430" t="s">
        <v>238</v>
      </c>
      <c r="C35" s="1430"/>
      <c r="D35" s="1430"/>
      <c r="E35" s="145" t="s">
        <v>231</v>
      </c>
      <c r="F35" s="148" t="e">
        <f>D6+D7+F32+F33+F34</f>
        <v>#REF!</v>
      </c>
      <c r="H35" s="270" t="s">
        <v>292</v>
      </c>
      <c r="I35" s="270" t="e">
        <f>#REF!</f>
        <v>#REF!</v>
      </c>
      <c r="J35" s="270" t="e">
        <f>IF(I35=0, "", I35)</f>
        <v>#REF!</v>
      </c>
      <c r="K35" s="273" t="e">
        <f>IF(I35=0, "", "Schedule-2 : Freight &amp; Insurance")</f>
        <v>#REF!</v>
      </c>
      <c r="L35" s="270" t="s">
        <v>297</v>
      </c>
      <c r="M35" s="272" t="e">
        <f>#REF!</f>
        <v>#REF!</v>
      </c>
      <c r="N35" s="272" t="e">
        <f t="shared" si="0"/>
        <v>#REF!</v>
      </c>
      <c r="O35" s="273" t="e">
        <f>IF(M35=0, "", "Schedule-2 : Freight &amp; Insurance")</f>
        <v>#REF!</v>
      </c>
      <c r="P35" s="269"/>
    </row>
    <row r="36" spans="1:16" s="116" customFormat="1" ht="15" customHeight="1">
      <c r="A36" s="146" t="s">
        <v>358</v>
      </c>
      <c r="B36" s="1430" t="s">
        <v>303</v>
      </c>
      <c r="C36" s="1430"/>
      <c r="D36" s="1430"/>
      <c r="E36" s="145" t="s">
        <v>231</v>
      </c>
      <c r="F36" s="148" t="e">
        <f>ROUND(0.01*F35,0)</f>
        <v>#REF!</v>
      </c>
      <c r="H36" s="270" t="s">
        <v>293</v>
      </c>
      <c r="I36" s="270" t="e">
        <f>#REF!</f>
        <v>#REF!</v>
      </c>
      <c r="J36" s="270" t="e">
        <f>IF(I36=0, "", I36)</f>
        <v>#REF!</v>
      </c>
      <c r="K36" s="273" t="e">
        <f>IF(I36=0, "", "Schedule-3 : Erection Charges")</f>
        <v>#REF!</v>
      </c>
      <c r="L36" s="270" t="s">
        <v>298</v>
      </c>
      <c r="M36" s="272" t="e">
        <f>#REF!</f>
        <v>#REF!</v>
      </c>
      <c r="N36" s="272" t="e">
        <f t="shared" si="0"/>
        <v>#REF!</v>
      </c>
      <c r="O36" s="273" t="e">
        <f>IF(M36=0, "", "Schedule-3 : Erection Charges")</f>
        <v>#REF!</v>
      </c>
      <c r="P36" s="269"/>
    </row>
    <row r="37" spans="1:16" s="116" customFormat="1" ht="19.5" customHeight="1">
      <c r="A37" s="258"/>
      <c r="B37" s="259"/>
      <c r="C37" s="259"/>
      <c r="D37" s="259"/>
      <c r="E37" s="259"/>
      <c r="F37" s="260"/>
      <c r="H37" s="270" t="s">
        <v>294</v>
      </c>
      <c r="I37" s="270" t="e">
        <f>#REF!</f>
        <v>#REF!</v>
      </c>
      <c r="J37" s="270" t="e">
        <f>IF(I37=0, "", I37)</f>
        <v>#REF!</v>
      </c>
      <c r="K37" s="273" t="e">
        <f>IF(I37=0, "", "Schedule-7 : Type Test Charges")</f>
        <v>#REF!</v>
      </c>
      <c r="L37" s="270" t="s">
        <v>299</v>
      </c>
      <c r="M37" s="272" t="e">
        <f>#REF!</f>
        <v>#REF!</v>
      </c>
      <c r="N37" s="272" t="e">
        <f t="shared" si="0"/>
        <v>#REF!</v>
      </c>
      <c r="O37" s="273" t="e">
        <f>IF(M37=0, "", "Schedule-7 : Type Test Charges")</f>
        <v>#REF!</v>
      </c>
      <c r="P37" s="269"/>
    </row>
    <row r="38" spans="1:16" ht="49.5" customHeight="1">
      <c r="A38" s="1440" t="str">
        <f>Cover!B2</f>
        <v xml:space="preserve">765/400/220 kV AIS Extension Package - Substation Package: SS-02 (i) 02 nos. of 400 kV line bays at 765/400/220 kV Bikaner-III PS for interconnection of 1400MW RPPD of M/s Sunbreeze Renewables Nine Pvt. Ltd. (SR9PL) (2 nos. bays). </v>
      </c>
      <c r="B38" s="1440"/>
      <c r="C38" s="1440"/>
      <c r="D38" s="1441" t="s">
        <v>239</v>
      </c>
      <c r="E38" s="1442"/>
      <c r="F38" s="117" t="s">
        <v>240</v>
      </c>
      <c r="H38" s="270" t="s">
        <v>300</v>
      </c>
      <c r="I38" s="270" t="e">
        <f>#REF!</f>
        <v>#REF!</v>
      </c>
      <c r="J38" s="270"/>
      <c r="K38" s="270"/>
      <c r="L38" s="270"/>
      <c r="M38" s="270"/>
      <c r="N38" s="270"/>
    </row>
    <row r="39" spans="1:16">
      <c r="H39" s="268" t="s">
        <v>301</v>
      </c>
      <c r="I39" s="274" t="e">
        <f>K31 &amp;J31 &amp;O31 &amp; N31</f>
        <v>#REF!</v>
      </c>
    </row>
    <row r="40" spans="1:16">
      <c r="I40" s="274" t="e">
        <f>K32 &amp; K33&amp;J33&amp;K34&amp;J34&amp;K35&amp;J35&amp;K36&amp;J36&amp;K37&amp;J37</f>
        <v>#REF!</v>
      </c>
    </row>
    <row r="41" spans="1:16">
      <c r="I41" s="274" t="e">
        <f>O32&amp;O33&amp;N33&amp;O34&amp;N34&amp;O35&amp;N35&amp;O36&amp;N36&amp;O37&amp;N37</f>
        <v>#REF!</v>
      </c>
    </row>
  </sheetData>
  <sheetProtection password="856C" sheet="1" objects="1" scenarios="1" selectLockedCells="1"/>
  <customSheetViews>
    <customSheetView guid="{987A3FAC-920D-4C0C-8129-D8F4AFD7E477}" state="hidden" topLeftCell="A28">
      <selection sqref="A1:F1"/>
      <pageMargins left="0.79" right="0.37" top="0.65" bottom="0.45" header="0.38" footer="0"/>
      <printOptions horizontalCentered="1"/>
      <pageSetup paperSize="9" scale="96" fitToHeight="0" orientation="portrait" horizontalDpi="1200" verticalDpi="1200" r:id="rId1"/>
      <headerFooter alignWithMargins="0">
        <oddFooter xml:space="preserve">&amp;R
</oddFooter>
      </headerFooter>
    </customSheetView>
    <customSheetView guid="{CB55CDDD-15EC-4265-9148-3411BBB26D54}" state="hidden" topLeftCell="A28">
      <selection sqref="A1:F1"/>
      <pageMargins left="0.79" right="0.37" top="0.65" bottom="0.45" header="0.38" footer="0"/>
      <printOptions horizontalCentered="1"/>
      <pageSetup paperSize="9" scale="96" fitToHeight="0" orientation="portrait" horizontalDpi="1200" verticalDpi="1200" r:id="rId2"/>
      <headerFooter alignWithMargins="0">
        <oddFooter xml:space="preserve">&amp;R
</oddFooter>
      </headerFooter>
    </customSheetView>
    <customSheetView guid="{023E95C7-CD0A-46A1-945E-64751E02EBFE}" state="hidden" topLeftCell="A28">
      <selection sqref="A1:F1"/>
      <pageMargins left="0.79" right="0.37" top="0.65" bottom="0.45" header="0.38" footer="0"/>
      <printOptions horizontalCentered="1"/>
      <pageSetup paperSize="9" scale="96" fitToHeight="0" orientation="portrait" horizontalDpi="1200" verticalDpi="1200" r:id="rId3"/>
      <headerFooter alignWithMargins="0">
        <oddFooter xml:space="preserve">&amp;R
</oddFooter>
      </headerFooter>
    </customSheetView>
    <customSheetView guid="{BB6473B7-092C-417E-97E7-ED0705AE17A0}" state="hidden" topLeftCell="A28">
      <selection sqref="A1:F1"/>
      <pageMargins left="0.79" right="0.37" top="0.65" bottom="0.45" header="0.38" footer="0"/>
      <printOptions horizontalCentered="1"/>
      <pageSetup paperSize="9" scale="96" fitToHeight="0" orientation="portrait" horizontalDpi="1200" verticalDpi="1200" r:id="rId4"/>
      <headerFooter alignWithMargins="0">
        <oddFooter xml:space="preserve">&amp;R
</oddFooter>
      </headerFooter>
    </customSheetView>
    <customSheetView guid="{A41EE4DE-0D82-4A56-8210-F78316511D11}" state="hidden" topLeftCell="A28">
      <selection sqref="A1:F1"/>
      <pageMargins left="0.79" right="0.37" top="0.65" bottom="0.45" header="0.38" footer="0"/>
      <printOptions horizontalCentered="1"/>
      <pageSetup paperSize="9" scale="96" fitToHeight="0" orientation="portrait" horizontalDpi="1200" verticalDpi="1200" r:id="rId5"/>
      <headerFooter alignWithMargins="0">
        <oddFooter xml:space="preserve">&amp;R
</oddFooter>
      </headerFooter>
    </customSheetView>
    <customSheetView guid="{1E0C44A1-9358-4FBD-8C2C-4DB661DA1476}" state="hidden" topLeftCell="A28">
      <selection sqref="A1:F1"/>
      <pageMargins left="0.79" right="0.37" top="0.65" bottom="0.45" header="0.38" footer="0"/>
      <printOptions horizontalCentered="1"/>
      <pageSetup paperSize="9" scale="96" fitToHeight="0" orientation="portrait" horizontalDpi="1200" verticalDpi="1200" r:id="rId6"/>
      <headerFooter alignWithMargins="0">
        <oddFooter xml:space="preserve">&amp;R
</oddFooter>
      </headerFooter>
    </customSheetView>
    <customSheetView guid="{498493C3-769C-4143-9114-C68CD1D40B11}" state="hidden" topLeftCell="A28">
      <selection sqref="A1:F1"/>
      <pageMargins left="0.79" right="0.37" top="0.65" bottom="0.45" header="0.38" footer="0"/>
      <printOptions horizontalCentered="1"/>
      <pageSetup paperSize="9" scale="96" fitToHeight="0" orientation="portrait" horizontalDpi="1200" verticalDpi="1200" r:id="rId7"/>
      <headerFooter alignWithMargins="0">
        <oddFooter xml:space="preserve">&amp;R
</oddFooter>
      </headerFooter>
    </customSheetView>
    <customSheetView guid="{C431BC99-7569-44AB-83F6-AB73BDED3783}" state="hidden" topLeftCell="A28">
      <selection sqref="A1:F1"/>
      <pageMargins left="0.79" right="0.37" top="0.65" bottom="0.45" header="0.38" footer="0"/>
      <printOptions horizontalCentered="1"/>
      <pageSetup paperSize="9" scale="96" fitToHeight="0" orientation="portrait" horizontalDpi="1200" verticalDpi="1200" r:id="rId8"/>
      <headerFooter alignWithMargins="0">
        <oddFooter xml:space="preserve">&amp;R
</oddFooter>
      </headerFooter>
    </customSheetView>
    <customSheetView guid="{E97134B6-5E8D-4951-8DA0-73D065532361}" state="hidden" topLeftCell="A28">
      <selection sqref="A1:F1"/>
      <pageMargins left="0.79" right="0.37" top="0.65" bottom="0.45" header="0.38" footer="0"/>
      <printOptions horizontalCentered="1"/>
      <pageSetup paperSize="9" scale="96" fitToHeight="0" orientation="portrait" horizontalDpi="1200" verticalDpi="1200" r:id="rId9"/>
      <headerFooter alignWithMargins="0">
        <oddFooter xml:space="preserve">&amp;R
</oddFooter>
      </headerFooter>
    </customSheetView>
    <customSheetView guid="{D0757F9E-DF41-4B40-A5E5-F4F8FDD8D61D}" state="hidden" topLeftCell="A28">
      <selection sqref="A1:F1"/>
      <pageMargins left="0.79" right="0.37" top="0.65" bottom="0.45" header="0.38" footer="0"/>
      <printOptions horizontalCentered="1"/>
      <pageSetup paperSize="9" scale="96" fitToHeight="0" orientation="portrait" horizontalDpi="1200" verticalDpi="1200" r:id="rId10"/>
      <headerFooter alignWithMargins="0">
        <oddFooter xml:space="preserve">&amp;R
</oddFooter>
      </headerFooter>
    </customSheetView>
    <customSheetView guid="{EE46BCD1-F715-4FA9-A5FC-1B125AD601E0}" state="hidden" topLeftCell="A28">
      <selection sqref="A1:F1"/>
      <pageMargins left="0.79" right="0.37" top="0.65" bottom="0.45" header="0.38" footer="0"/>
      <printOptions horizontalCentered="1"/>
      <pageSetup paperSize="9" scale="96" fitToHeight="0" orientation="portrait" horizontalDpi="1200" verticalDpi="1200" r:id="rId11"/>
      <headerFooter alignWithMargins="0">
        <oddFooter xml:space="preserve">&amp;R
</oddFooter>
      </headerFooter>
    </customSheetView>
    <customSheetView guid="{4AA1107B-A795-4744-B566-827168772C7A}" state="hidden" topLeftCell="A28">
      <selection sqref="A1:F1"/>
      <pageMargins left="0.79" right="0.37" top="0.65" bottom="0.45" header="0.38" footer="0"/>
      <printOptions horizontalCentered="1"/>
      <pageSetup paperSize="9" scale="96" fitToHeight="0" orientation="portrait" horizontalDpi="1200" verticalDpi="1200" r:id="rId12"/>
      <headerFooter alignWithMargins="0">
        <oddFooter xml:space="preserve">&amp;R
</oddFooter>
      </headerFooter>
    </customSheetView>
    <customSheetView guid="{B23AD343-29DA-4CE0-BD10-47BF44F3782F}" state="hidden" topLeftCell="A28">
      <selection sqref="A1:F1"/>
      <pageMargins left="0.79" right="0.37" top="0.65" bottom="0.45" header="0.38" footer="0"/>
      <printOptions horizontalCentered="1"/>
      <pageSetup paperSize="9" scale="96" fitToHeight="0" orientation="portrait" horizontalDpi="1200" verticalDpi="1200" r:id="rId13"/>
      <headerFooter alignWithMargins="0">
        <oddFooter xml:space="preserve">&amp;R
</oddFooter>
      </headerFooter>
    </customSheetView>
    <customSheetView guid="{ECE9294F-C910-4036-88BC-B1F2176FB06B}" state="hidden" topLeftCell="A28">
      <selection sqref="A1:F1"/>
      <pageMargins left="0.79" right="0.37" top="0.65" bottom="0.45" header="0.38" footer="0"/>
      <printOptions horizontalCentered="1"/>
      <pageSetup paperSize="9" scale="96" fitToHeight="0" orientation="portrait" horizontalDpi="1200" verticalDpi="1200" r:id="rId14"/>
      <headerFooter alignWithMargins="0">
        <oddFooter xml:space="preserve">&amp;R
</oddFooter>
      </headerFooter>
    </customSheetView>
    <customSheetView guid="{4F65FF32-EC61-4022-A399-2986D7B6B8B3}" state="hidden" showRuler="0">
      <selection activeCell="F34" sqref="F34"/>
      <pageMargins left="0.79" right="0.37" top="0.65" bottom="0.45" header="0.38" footer="0"/>
      <printOptions horizontalCentered="1"/>
      <pageSetup paperSize="9" scale="96" fitToHeight="0" orientation="portrait" horizontalDpi="1200" verticalDpi="1200" r:id="rId15"/>
      <headerFooter alignWithMargins="0">
        <oddFooter xml:space="preserve">&amp;R
</oddFooter>
      </headerFooter>
    </customSheetView>
    <customSheetView guid="{01ACF2E1-8E61-4459-ABC1-B6C183DEED61}" showPageBreaks="1" printArea="1" state="hidden" view="pageBreakPreview" showRuler="0">
      <selection activeCell="B6" sqref="B6"/>
      <pageMargins left="0.79" right="0.37" top="0.65" bottom="0.45" header="0.38" footer="0"/>
      <printOptions horizontalCentered="1"/>
      <pageSetup paperSize="9" scale="96" fitToHeight="0" orientation="portrait" horizontalDpi="1200" verticalDpi="1200" r:id="rId16"/>
      <headerFooter alignWithMargins="0">
        <oddFooter xml:space="preserve">&amp;R
</oddFooter>
      </headerFooter>
    </customSheetView>
    <customSheetView guid="{14D7F02E-BCCA-4517-ABC7-537FF4AEB67A}" state="hidden">
      <selection activeCell="F34" sqref="F34"/>
      <pageMargins left="0.79" right="0.37" top="0.65" bottom="0.45" header="0.38" footer="0"/>
      <printOptions horizontalCentered="1"/>
      <pageSetup paperSize="9" scale="96" fitToHeight="0" orientation="portrait" horizontalDpi="1200" verticalDpi="1200" r:id="rId17"/>
      <headerFooter alignWithMargins="0">
        <oddFooter xml:space="preserve">&amp;R
</oddFooter>
      </headerFooter>
    </customSheetView>
    <customSheetView guid="{27A45B7A-04F2-4516-B80B-5ED0825D4ED3}" state="hidden">
      <selection activeCell="F34" sqref="F34"/>
      <pageMargins left="0.79" right="0.37" top="0.65" bottom="0.45" header="0.38" footer="0"/>
      <printOptions horizontalCentered="1"/>
      <pageSetup paperSize="9" scale="96" fitToHeight="0" orientation="portrait" horizontalDpi="1200" verticalDpi="1200" r:id="rId18"/>
      <headerFooter alignWithMargins="0">
        <oddFooter xml:space="preserve">&amp;R
</oddFooter>
      </headerFooter>
    </customSheetView>
    <customSheetView guid="{E9F4E142-7D26-464D-BECA-4F3806DB1FE1}" state="hidden" topLeftCell="A28">
      <selection sqref="A1:F1"/>
      <pageMargins left="0.79" right="0.37" top="0.65" bottom="0.45" header="0.38" footer="0"/>
      <printOptions horizontalCentered="1"/>
      <pageSetup paperSize="9" scale="96" fitToHeight="0" orientation="portrait" horizontalDpi="1200" verticalDpi="1200" r:id="rId19"/>
      <headerFooter alignWithMargins="0">
        <oddFooter xml:space="preserve">&amp;R
</oddFooter>
      </headerFooter>
    </customSheetView>
    <customSheetView guid="{A7DBDDEF-9245-44C6-9EBF-032DB6E1C0A2}" state="hidden" topLeftCell="A28">
      <selection sqref="A1:F1"/>
      <pageMargins left="0.79" right="0.37" top="0.65" bottom="0.45" header="0.38" footer="0"/>
      <printOptions horizontalCentered="1"/>
      <pageSetup paperSize="9" scale="96" fitToHeight="0" orientation="portrait" horizontalDpi="1200" verticalDpi="1200" r:id="rId20"/>
      <headerFooter alignWithMargins="0">
        <oddFooter xml:space="preserve">&amp;R
</oddFooter>
      </headerFooter>
    </customSheetView>
    <customSheetView guid="{7487ED9F-BBED-4B2A-9631-22F1A430946B}" state="hidden" topLeftCell="A28">
      <selection sqref="A1:F1"/>
      <pageMargins left="0.79" right="0.37" top="0.65" bottom="0.45" header="0.38" footer="0"/>
      <printOptions horizontalCentered="1"/>
      <pageSetup paperSize="9" scale="96" fitToHeight="0" orientation="portrait" horizontalDpi="1200" verticalDpi="1200" r:id="rId21"/>
      <headerFooter alignWithMargins="0">
        <oddFooter xml:space="preserve">&amp;R
</oddFooter>
      </headerFooter>
    </customSheetView>
    <customSheetView guid="{B3CE7B10-A914-4559-A6DA-AED8C22AFD6D}" state="hidden" topLeftCell="A28">
      <selection sqref="A1:F1"/>
      <pageMargins left="0.79" right="0.37" top="0.65" bottom="0.45" header="0.38" footer="0"/>
      <printOptions horizontalCentered="1"/>
      <pageSetup paperSize="9" scale="96" fitToHeight="0" orientation="portrait" horizontalDpi="1200" verticalDpi="1200" r:id="rId22"/>
      <headerFooter alignWithMargins="0">
        <oddFooter xml:space="preserve">&amp;R
</oddFooter>
      </headerFooter>
    </customSheetView>
    <customSheetView guid="{D53177B2-31EC-4222-B97A-A37DCFD9E45B}" state="hidden" topLeftCell="A28">
      <selection sqref="A1:F1"/>
      <pageMargins left="0.79" right="0.37" top="0.65" bottom="0.45" header="0.38" footer="0"/>
      <printOptions horizontalCentered="1"/>
      <pageSetup paperSize="9" scale="96" fitToHeight="0" orientation="portrait" horizontalDpi="1200" verticalDpi="1200" r:id="rId23"/>
      <headerFooter alignWithMargins="0">
        <oddFooter xml:space="preserve">&amp;R
</oddFooter>
      </headerFooter>
    </customSheetView>
    <customSheetView guid="{223BC0FC-814D-40F0-9795-CE82A16FF3A5}" state="hidden" topLeftCell="A28">
      <selection sqref="A1:F1"/>
      <pageMargins left="0.79" right="0.37" top="0.65" bottom="0.45" header="0.38" footer="0"/>
      <printOptions horizontalCentered="1"/>
      <pageSetup paperSize="9" scale="96" fitToHeight="0" orientation="portrait" horizontalDpi="1200" verticalDpi="1200" r:id="rId24"/>
      <headerFooter alignWithMargins="0">
        <oddFooter xml:space="preserve">&amp;R
</oddFooter>
      </headerFooter>
    </customSheetView>
    <customSheetView guid="{B835C05C-B615-4DCB-982D-4519616B3CD8}" state="hidden" topLeftCell="A28">
      <selection sqref="A1:F1"/>
      <pageMargins left="0.79" right="0.37" top="0.65" bottom="0.45" header="0.38" footer="0"/>
      <printOptions horizontalCentered="1"/>
      <pageSetup paperSize="9" scale="96" fitToHeight="0" orientation="portrait" horizontalDpi="1200" verticalDpi="1200" r:id="rId25"/>
      <headerFooter alignWithMargins="0">
        <oddFooter xml:space="preserve">&amp;R
</oddFooter>
      </headerFooter>
    </customSheetView>
    <customSheetView guid="{A34CC49F-E309-4C23-B4F6-1E3B307C10D1}" state="hidden" topLeftCell="A28">
      <selection sqref="A1:F1"/>
      <pageMargins left="0.79" right="0.37" top="0.65" bottom="0.45" header="0.38" footer="0"/>
      <printOptions horizontalCentered="1"/>
      <pageSetup paperSize="9" scale="96" fitToHeight="0" orientation="portrait" horizontalDpi="1200" verticalDpi="1200" r:id="rId26"/>
      <headerFooter alignWithMargins="0">
        <oddFooter xml:space="preserve">&amp;R
</oddFooter>
      </headerFooter>
    </customSheetView>
    <customSheetView guid="{8909CFDD-4F29-4C72-886E-908773EE94A2}" state="hidden" topLeftCell="A28">
      <selection sqref="A1:F1"/>
      <pageMargins left="0.79" right="0.37" top="0.65" bottom="0.45" header="0.38" footer="0"/>
      <printOptions horizontalCentered="1"/>
      <pageSetup paperSize="9" scale="96" fitToHeight="0" orientation="portrait" horizontalDpi="1200" verticalDpi="1200" r:id="rId27"/>
      <headerFooter alignWithMargins="0">
        <oddFooter xml:space="preserve">&amp;R
</oddFooter>
      </headerFooter>
    </customSheetView>
    <customSheetView guid="{D5F8AD2D-F014-4A7B-9CE7-589273BD9F11}" state="hidden" topLeftCell="A28">
      <selection sqref="A1:F1"/>
      <pageMargins left="0.79" right="0.37" top="0.65" bottom="0.45" header="0.38" footer="0"/>
      <printOptions horizontalCentered="1"/>
      <pageSetup paperSize="9" scale="96" fitToHeight="0" orientation="portrait" horizontalDpi="1200" verticalDpi="1200" r:id="rId28"/>
      <headerFooter alignWithMargins="0">
        <oddFooter xml:space="preserve">&amp;R
</oddFooter>
      </headerFooter>
    </customSheetView>
  </customSheetViews>
  <mergeCells count="21">
    <mergeCell ref="A38:C38"/>
    <mergeCell ref="D38:E38"/>
    <mergeCell ref="B31:D31"/>
    <mergeCell ref="B33:D33"/>
    <mergeCell ref="B34:D34"/>
    <mergeCell ref="B36:D36"/>
    <mergeCell ref="B32:D32"/>
    <mergeCell ref="B1:F1"/>
    <mergeCell ref="D3:F3"/>
    <mergeCell ref="D4:F4"/>
    <mergeCell ref="E5:F5"/>
    <mergeCell ref="B5:C5"/>
    <mergeCell ref="A4:C4"/>
    <mergeCell ref="B26:F26"/>
    <mergeCell ref="B30:F30"/>
    <mergeCell ref="B35:D35"/>
    <mergeCell ref="B21:F21"/>
    <mergeCell ref="B22:D22"/>
    <mergeCell ref="B25:D25"/>
    <mergeCell ref="B23:D23"/>
    <mergeCell ref="B24:D24"/>
  </mergeCells>
  <phoneticPr fontId="1" type="noConversion"/>
  <printOptions horizontalCentered="1"/>
  <pageMargins left="0.79" right="0.37" top="0.65" bottom="0.45" header="0.38" footer="0"/>
  <pageSetup paperSize="9" scale="96" fitToHeight="0" orientation="portrait" horizontalDpi="1200" verticalDpi="1200" r:id="rId29"/>
  <headerFooter alignWithMargins="0">
    <oddFooter xml:space="preserve">&amp;R
</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8">
    <tabColor indexed="8"/>
  </sheetPr>
  <dimension ref="A1:D112"/>
  <sheetViews>
    <sheetView workbookViewId="0">
      <selection sqref="A1:F1"/>
    </sheetView>
  </sheetViews>
  <sheetFormatPr defaultColWidth="8" defaultRowHeight="12.75"/>
  <cols>
    <col min="1" max="1" width="11.625" style="110" customWidth="1"/>
    <col min="2" max="2" width="22.125" style="110" customWidth="1"/>
    <col min="3" max="16384" width="8" style="110"/>
  </cols>
  <sheetData>
    <row r="1" spans="1:4" s="108" customFormat="1" ht="30" customHeight="1">
      <c r="A1" s="1443">
        <f>'Bid Form 2nd Envelope'!AB17</f>
        <v>0</v>
      </c>
      <c r="B1" s="1443"/>
    </row>
    <row r="2" spans="1:4" s="108" customFormat="1" ht="30" customHeight="1">
      <c r="A2" s="109"/>
    </row>
    <row r="3" spans="1:4">
      <c r="A3" s="109"/>
    </row>
    <row r="4" spans="1:4">
      <c r="A4" s="330" t="str">
        <f>IF(OR((A1&gt;9999999999),(A1&lt;0)),"Invalid Entry - More than 1000 crore OR -ve value",IF(A1=0, "Rs. Zero Only ",+CONCATENATE("Rs. ", B11,D11,B10,D10,B9,D9,B8,D8,B7,D7,B6," Only")))</f>
        <v xml:space="preserve">Rs. Zero Only </v>
      </c>
      <c r="B4" s="331"/>
    </row>
    <row r="5" spans="1:4">
      <c r="A5" s="332"/>
      <c r="B5" s="331"/>
    </row>
    <row r="6" spans="1:4">
      <c r="A6" s="333">
        <f>-INT(A1/100)*100+ROUND(A1,0)</f>
        <v>0</v>
      </c>
      <c r="B6" s="331" t="str">
        <f t="shared" ref="B6:B11" si="0">IF(A6=0,"",LOOKUP(A6,$A$13:$A$112,$B$13:$B$112))</f>
        <v/>
      </c>
      <c r="D6" s="107"/>
    </row>
    <row r="7" spans="1:4">
      <c r="A7" s="333">
        <f>-INT(A1/1000)*10+INT(A1/100)</f>
        <v>0</v>
      </c>
      <c r="B7" s="331" t="str">
        <f t="shared" si="0"/>
        <v/>
      </c>
      <c r="D7" s="107" t="str">
        <f>+IF(B7="",""," Hundred ")</f>
        <v/>
      </c>
    </row>
    <row r="8" spans="1:4">
      <c r="A8" s="333">
        <f>-INT(A1/100000)*100+INT(A1/1000)</f>
        <v>0</v>
      </c>
      <c r="B8" s="331" t="str">
        <f t="shared" si="0"/>
        <v/>
      </c>
      <c r="D8" s="107" t="str">
        <f>IF((B8=""),IF(C8="",""," Thousand ")," Thousand ")</f>
        <v/>
      </c>
    </row>
    <row r="9" spans="1:4">
      <c r="A9" s="333">
        <f>-INT(A1/10000000)*100+INT(A1/100000)</f>
        <v>0</v>
      </c>
      <c r="B9" s="331" t="str">
        <f t="shared" si="0"/>
        <v/>
      </c>
      <c r="D9" s="107" t="str">
        <f>IF((B9=""),IF(C9="",""," Lac ")," Lac ")</f>
        <v/>
      </c>
    </row>
    <row r="10" spans="1:4">
      <c r="A10" s="333">
        <f>-INT(A1/1000000000)*100+INT(A1/10000000)</f>
        <v>0</v>
      </c>
      <c r="B10" s="334" t="str">
        <f t="shared" si="0"/>
        <v/>
      </c>
      <c r="D10" s="107" t="str">
        <f>IF((B10=""),IF(C10="",""," Crore ")," Crore ")</f>
        <v/>
      </c>
    </row>
    <row r="11" spans="1:4">
      <c r="A11" s="335">
        <f>-INT(A1/10000000000)*1000+INT(A1/1000000000)</f>
        <v>0</v>
      </c>
      <c r="B11" s="334" t="str">
        <f t="shared" si="0"/>
        <v/>
      </c>
      <c r="D11" s="107" t="str">
        <f>IF((B11=""),IF(C11="",""," Hundred ")," Hundred ")</f>
        <v/>
      </c>
    </row>
    <row r="12" spans="1:4">
      <c r="A12" s="331"/>
      <c r="B12" s="331"/>
    </row>
    <row r="13" spans="1:4">
      <c r="A13" s="328">
        <v>1</v>
      </c>
      <c r="B13" s="329" t="s">
        <v>110</v>
      </c>
    </row>
    <row r="14" spans="1:4">
      <c r="A14" s="328">
        <v>2</v>
      </c>
      <c r="B14" s="329" t="s">
        <v>111</v>
      </c>
    </row>
    <row r="15" spans="1:4">
      <c r="A15" s="328">
        <v>3</v>
      </c>
      <c r="B15" s="329" t="s">
        <v>112</v>
      </c>
    </row>
    <row r="16" spans="1:4">
      <c r="A16" s="328">
        <v>4</v>
      </c>
      <c r="B16" s="329" t="s">
        <v>113</v>
      </c>
    </row>
    <row r="17" spans="1:2">
      <c r="A17" s="328">
        <v>5</v>
      </c>
      <c r="B17" s="329" t="s">
        <v>114</v>
      </c>
    </row>
    <row r="18" spans="1:2">
      <c r="A18" s="328">
        <v>6</v>
      </c>
      <c r="B18" s="329" t="s">
        <v>115</v>
      </c>
    </row>
    <row r="19" spans="1:2">
      <c r="A19" s="328">
        <v>7</v>
      </c>
      <c r="B19" s="329" t="s">
        <v>116</v>
      </c>
    </row>
    <row r="20" spans="1:2">
      <c r="A20" s="328">
        <v>8</v>
      </c>
      <c r="B20" s="329" t="s">
        <v>117</v>
      </c>
    </row>
    <row r="21" spans="1:2">
      <c r="A21" s="328">
        <v>9</v>
      </c>
      <c r="B21" s="329" t="s">
        <v>118</v>
      </c>
    </row>
    <row r="22" spans="1:2">
      <c r="A22" s="328">
        <v>10</v>
      </c>
      <c r="B22" s="329" t="s">
        <v>119</v>
      </c>
    </row>
    <row r="23" spans="1:2">
      <c r="A23" s="328">
        <v>11</v>
      </c>
      <c r="B23" s="329" t="s">
        <v>120</v>
      </c>
    </row>
    <row r="24" spans="1:2">
      <c r="A24" s="328">
        <v>12</v>
      </c>
      <c r="B24" s="329" t="s">
        <v>121</v>
      </c>
    </row>
    <row r="25" spans="1:2">
      <c r="A25" s="328">
        <v>13</v>
      </c>
      <c r="B25" s="329" t="s">
        <v>122</v>
      </c>
    </row>
    <row r="26" spans="1:2">
      <c r="A26" s="328">
        <v>14</v>
      </c>
      <c r="B26" s="329" t="s">
        <v>123</v>
      </c>
    </row>
    <row r="27" spans="1:2">
      <c r="A27" s="328">
        <v>15</v>
      </c>
      <c r="B27" s="329" t="s">
        <v>124</v>
      </c>
    </row>
    <row r="28" spans="1:2">
      <c r="A28" s="328">
        <v>16</v>
      </c>
      <c r="B28" s="329" t="s">
        <v>125</v>
      </c>
    </row>
    <row r="29" spans="1:2">
      <c r="A29" s="328">
        <v>17</v>
      </c>
      <c r="B29" s="329" t="s">
        <v>126</v>
      </c>
    </row>
    <row r="30" spans="1:2">
      <c r="A30" s="328">
        <v>18</v>
      </c>
      <c r="B30" s="329" t="s">
        <v>127</v>
      </c>
    </row>
    <row r="31" spans="1:2">
      <c r="A31" s="328">
        <v>19</v>
      </c>
      <c r="B31" s="329" t="s">
        <v>128</v>
      </c>
    </row>
    <row r="32" spans="1:2">
      <c r="A32" s="328">
        <v>20</v>
      </c>
      <c r="B32" s="329" t="s">
        <v>129</v>
      </c>
    </row>
    <row r="33" spans="1:2">
      <c r="A33" s="328">
        <v>21</v>
      </c>
      <c r="B33" s="329" t="s">
        <v>131</v>
      </c>
    </row>
    <row r="34" spans="1:2">
      <c r="A34" s="328">
        <v>22</v>
      </c>
      <c r="B34" s="329" t="s">
        <v>130</v>
      </c>
    </row>
    <row r="35" spans="1:2">
      <c r="A35" s="328">
        <v>23</v>
      </c>
      <c r="B35" s="329" t="s">
        <v>132</v>
      </c>
    </row>
    <row r="36" spans="1:2">
      <c r="A36" s="328">
        <v>24</v>
      </c>
      <c r="B36" s="329" t="s">
        <v>138</v>
      </c>
    </row>
    <row r="37" spans="1:2">
      <c r="A37" s="328">
        <v>25</v>
      </c>
      <c r="B37" s="329" t="s">
        <v>140</v>
      </c>
    </row>
    <row r="38" spans="1:2">
      <c r="A38" s="328">
        <v>26</v>
      </c>
      <c r="B38" s="329" t="s">
        <v>139</v>
      </c>
    </row>
    <row r="39" spans="1:2">
      <c r="A39" s="328">
        <v>27</v>
      </c>
      <c r="B39" s="329" t="s">
        <v>141</v>
      </c>
    </row>
    <row r="40" spans="1:2">
      <c r="A40" s="328">
        <v>28</v>
      </c>
      <c r="B40" s="329" t="s">
        <v>142</v>
      </c>
    </row>
    <row r="41" spans="1:2">
      <c r="A41" s="328">
        <v>29</v>
      </c>
      <c r="B41" s="329" t="s">
        <v>143</v>
      </c>
    </row>
    <row r="42" spans="1:2">
      <c r="A42" s="328">
        <v>30</v>
      </c>
      <c r="B42" s="329" t="s">
        <v>144</v>
      </c>
    </row>
    <row r="43" spans="1:2">
      <c r="A43" s="328">
        <v>31</v>
      </c>
      <c r="B43" s="329" t="s">
        <v>145</v>
      </c>
    </row>
    <row r="44" spans="1:2">
      <c r="A44" s="328">
        <v>32</v>
      </c>
      <c r="B44" s="329" t="s">
        <v>146</v>
      </c>
    </row>
    <row r="45" spans="1:2">
      <c r="A45" s="328">
        <v>33</v>
      </c>
      <c r="B45" s="329" t="s">
        <v>147</v>
      </c>
    </row>
    <row r="46" spans="1:2">
      <c r="A46" s="328">
        <v>34</v>
      </c>
      <c r="B46" s="329" t="s">
        <v>148</v>
      </c>
    </row>
    <row r="47" spans="1:2">
      <c r="A47" s="328">
        <v>35</v>
      </c>
      <c r="B47" s="329" t="s">
        <v>433</v>
      </c>
    </row>
    <row r="48" spans="1:2">
      <c r="A48" s="328">
        <v>36</v>
      </c>
      <c r="B48" s="329" t="s">
        <v>149</v>
      </c>
    </row>
    <row r="49" spans="1:2">
      <c r="A49" s="328">
        <v>37</v>
      </c>
      <c r="B49" s="329" t="s">
        <v>150</v>
      </c>
    </row>
    <row r="50" spans="1:2">
      <c r="A50" s="328">
        <v>38</v>
      </c>
      <c r="B50" s="329" t="s">
        <v>151</v>
      </c>
    </row>
    <row r="51" spans="1:2">
      <c r="A51" s="328">
        <v>39</v>
      </c>
      <c r="B51" s="329" t="s">
        <v>152</v>
      </c>
    </row>
    <row r="52" spans="1:2">
      <c r="A52" s="328">
        <v>40</v>
      </c>
      <c r="B52" s="329" t="s">
        <v>153</v>
      </c>
    </row>
    <row r="53" spans="1:2">
      <c r="A53" s="328">
        <v>41</v>
      </c>
      <c r="B53" s="329" t="s">
        <v>154</v>
      </c>
    </row>
    <row r="54" spans="1:2">
      <c r="A54" s="328">
        <v>42</v>
      </c>
      <c r="B54" s="329" t="s">
        <v>155</v>
      </c>
    </row>
    <row r="55" spans="1:2">
      <c r="A55" s="328">
        <v>43</v>
      </c>
      <c r="B55" s="329" t="s">
        <v>156</v>
      </c>
    </row>
    <row r="56" spans="1:2">
      <c r="A56" s="328">
        <v>44</v>
      </c>
      <c r="B56" s="329" t="s">
        <v>157</v>
      </c>
    </row>
    <row r="57" spans="1:2">
      <c r="A57" s="328">
        <v>45</v>
      </c>
      <c r="B57" s="329" t="s">
        <v>158</v>
      </c>
    </row>
    <row r="58" spans="1:2">
      <c r="A58" s="328">
        <v>46</v>
      </c>
      <c r="B58" s="329" t="s">
        <v>159</v>
      </c>
    </row>
    <row r="59" spans="1:2">
      <c r="A59" s="328">
        <v>47</v>
      </c>
      <c r="B59" s="329" t="s">
        <v>160</v>
      </c>
    </row>
    <row r="60" spans="1:2">
      <c r="A60" s="328">
        <v>48</v>
      </c>
      <c r="B60" s="329" t="s">
        <v>161</v>
      </c>
    </row>
    <row r="61" spans="1:2">
      <c r="A61" s="328">
        <v>49</v>
      </c>
      <c r="B61" s="329" t="s">
        <v>162</v>
      </c>
    </row>
    <row r="62" spans="1:2">
      <c r="A62" s="328">
        <v>50</v>
      </c>
      <c r="B62" s="329" t="s">
        <v>163</v>
      </c>
    </row>
    <row r="63" spans="1:2">
      <c r="A63" s="328">
        <v>51</v>
      </c>
      <c r="B63" s="329" t="s">
        <v>164</v>
      </c>
    </row>
    <row r="64" spans="1:2">
      <c r="A64" s="328">
        <v>52</v>
      </c>
      <c r="B64" s="329" t="s">
        <v>165</v>
      </c>
    </row>
    <row r="65" spans="1:2">
      <c r="A65" s="328">
        <v>53</v>
      </c>
      <c r="B65" s="329" t="s">
        <v>166</v>
      </c>
    </row>
    <row r="66" spans="1:2">
      <c r="A66" s="328">
        <v>54</v>
      </c>
      <c r="B66" s="329" t="s">
        <v>167</v>
      </c>
    </row>
    <row r="67" spans="1:2">
      <c r="A67" s="328">
        <v>55</v>
      </c>
      <c r="B67" s="329" t="s">
        <v>168</v>
      </c>
    </row>
    <row r="68" spans="1:2">
      <c r="A68" s="328">
        <v>56</v>
      </c>
      <c r="B68" s="329" t="s">
        <v>169</v>
      </c>
    </row>
    <row r="69" spans="1:2">
      <c r="A69" s="328">
        <v>57</v>
      </c>
      <c r="B69" s="329" t="s">
        <v>170</v>
      </c>
    </row>
    <row r="70" spans="1:2">
      <c r="A70" s="328">
        <v>58</v>
      </c>
      <c r="B70" s="329" t="s">
        <v>171</v>
      </c>
    </row>
    <row r="71" spans="1:2">
      <c r="A71" s="328">
        <v>59</v>
      </c>
      <c r="B71" s="329" t="s">
        <v>172</v>
      </c>
    </row>
    <row r="72" spans="1:2">
      <c r="A72" s="328">
        <v>60</v>
      </c>
      <c r="B72" s="329" t="s">
        <v>173</v>
      </c>
    </row>
    <row r="73" spans="1:2">
      <c r="A73" s="328">
        <v>61</v>
      </c>
      <c r="B73" s="329" t="s">
        <v>174</v>
      </c>
    </row>
    <row r="74" spans="1:2">
      <c r="A74" s="328">
        <v>62</v>
      </c>
      <c r="B74" s="329" t="s">
        <v>175</v>
      </c>
    </row>
    <row r="75" spans="1:2">
      <c r="A75" s="328">
        <v>63</v>
      </c>
      <c r="B75" s="329" t="s">
        <v>176</v>
      </c>
    </row>
    <row r="76" spans="1:2">
      <c r="A76" s="328">
        <v>64</v>
      </c>
      <c r="B76" s="329" t="s">
        <v>177</v>
      </c>
    </row>
    <row r="77" spans="1:2">
      <c r="A77" s="328">
        <v>65</v>
      </c>
      <c r="B77" s="329" t="s">
        <v>178</v>
      </c>
    </row>
    <row r="78" spans="1:2">
      <c r="A78" s="328">
        <v>66</v>
      </c>
      <c r="B78" s="329" t="s">
        <v>179</v>
      </c>
    </row>
    <row r="79" spans="1:2">
      <c r="A79" s="328">
        <v>67</v>
      </c>
      <c r="B79" s="329" t="s">
        <v>180</v>
      </c>
    </row>
    <row r="80" spans="1:2">
      <c r="A80" s="328">
        <v>68</v>
      </c>
      <c r="B80" s="329" t="s">
        <v>181</v>
      </c>
    </row>
    <row r="81" spans="1:2">
      <c r="A81" s="328">
        <v>69</v>
      </c>
      <c r="B81" s="329" t="s">
        <v>182</v>
      </c>
    </row>
    <row r="82" spans="1:2">
      <c r="A82" s="328">
        <v>70</v>
      </c>
      <c r="B82" s="329" t="s">
        <v>183</v>
      </c>
    </row>
    <row r="83" spans="1:2">
      <c r="A83" s="328">
        <v>71</v>
      </c>
      <c r="B83" s="329" t="s">
        <v>184</v>
      </c>
    </row>
    <row r="84" spans="1:2">
      <c r="A84" s="328">
        <v>72</v>
      </c>
      <c r="B84" s="329" t="s">
        <v>185</v>
      </c>
    </row>
    <row r="85" spans="1:2">
      <c r="A85" s="328">
        <v>73</v>
      </c>
      <c r="B85" s="329" t="s">
        <v>186</v>
      </c>
    </row>
    <row r="86" spans="1:2">
      <c r="A86" s="328">
        <v>74</v>
      </c>
      <c r="B86" s="329" t="s">
        <v>187</v>
      </c>
    </row>
    <row r="87" spans="1:2">
      <c r="A87" s="328">
        <v>75</v>
      </c>
      <c r="B87" s="329" t="s">
        <v>188</v>
      </c>
    </row>
    <row r="88" spans="1:2">
      <c r="A88" s="328">
        <v>76</v>
      </c>
      <c r="B88" s="329" t="s">
        <v>189</v>
      </c>
    </row>
    <row r="89" spans="1:2">
      <c r="A89" s="328">
        <v>77</v>
      </c>
      <c r="B89" s="329" t="s">
        <v>190</v>
      </c>
    </row>
    <row r="90" spans="1:2">
      <c r="A90" s="328">
        <v>78</v>
      </c>
      <c r="B90" s="329" t="s">
        <v>191</v>
      </c>
    </row>
    <row r="91" spans="1:2">
      <c r="A91" s="328">
        <v>79</v>
      </c>
      <c r="B91" s="329" t="s">
        <v>192</v>
      </c>
    </row>
    <row r="92" spans="1:2">
      <c r="A92" s="328">
        <v>80</v>
      </c>
      <c r="B92" s="329" t="s">
        <v>193</v>
      </c>
    </row>
    <row r="93" spans="1:2">
      <c r="A93" s="328">
        <v>81</v>
      </c>
      <c r="B93" s="329" t="s">
        <v>194</v>
      </c>
    </row>
    <row r="94" spans="1:2">
      <c r="A94" s="328">
        <v>82</v>
      </c>
      <c r="B94" s="329" t="s">
        <v>195</v>
      </c>
    </row>
    <row r="95" spans="1:2">
      <c r="A95" s="328">
        <v>83</v>
      </c>
      <c r="B95" s="329" t="s">
        <v>196</v>
      </c>
    </row>
    <row r="96" spans="1:2">
      <c r="A96" s="328">
        <v>84</v>
      </c>
      <c r="B96" s="329" t="s">
        <v>197</v>
      </c>
    </row>
    <row r="97" spans="1:2">
      <c r="A97" s="328">
        <v>85</v>
      </c>
      <c r="B97" s="329" t="s">
        <v>198</v>
      </c>
    </row>
    <row r="98" spans="1:2">
      <c r="A98" s="328">
        <v>86</v>
      </c>
      <c r="B98" s="329" t="s">
        <v>199</v>
      </c>
    </row>
    <row r="99" spans="1:2">
      <c r="A99" s="328">
        <v>87</v>
      </c>
      <c r="B99" s="329" t="s">
        <v>200</v>
      </c>
    </row>
    <row r="100" spans="1:2">
      <c r="A100" s="328">
        <v>88</v>
      </c>
      <c r="B100" s="329" t="s">
        <v>201</v>
      </c>
    </row>
    <row r="101" spans="1:2">
      <c r="A101" s="328">
        <v>89</v>
      </c>
      <c r="B101" s="329" t="s">
        <v>202</v>
      </c>
    </row>
    <row r="102" spans="1:2">
      <c r="A102" s="328">
        <v>90</v>
      </c>
      <c r="B102" s="329" t="s">
        <v>203</v>
      </c>
    </row>
    <row r="103" spans="1:2">
      <c r="A103" s="328">
        <v>91</v>
      </c>
      <c r="B103" s="329" t="s">
        <v>204</v>
      </c>
    </row>
    <row r="104" spans="1:2">
      <c r="A104" s="328">
        <v>92</v>
      </c>
      <c r="B104" s="329" t="s">
        <v>205</v>
      </c>
    </row>
    <row r="105" spans="1:2">
      <c r="A105" s="328">
        <v>93</v>
      </c>
      <c r="B105" s="329" t="s">
        <v>206</v>
      </c>
    </row>
    <row r="106" spans="1:2">
      <c r="A106" s="328">
        <v>94</v>
      </c>
      <c r="B106" s="329" t="s">
        <v>207</v>
      </c>
    </row>
    <row r="107" spans="1:2">
      <c r="A107" s="328">
        <v>95</v>
      </c>
      <c r="B107" s="329" t="s">
        <v>208</v>
      </c>
    </row>
    <row r="108" spans="1:2">
      <c r="A108" s="328">
        <v>96</v>
      </c>
      <c r="B108" s="329" t="s">
        <v>209</v>
      </c>
    </row>
    <row r="109" spans="1:2">
      <c r="A109" s="328">
        <v>97</v>
      </c>
      <c r="B109" s="329" t="s">
        <v>210</v>
      </c>
    </row>
    <row r="110" spans="1:2">
      <c r="A110" s="328">
        <v>98</v>
      </c>
      <c r="B110" s="329" t="s">
        <v>211</v>
      </c>
    </row>
    <row r="111" spans="1:2">
      <c r="A111" s="328">
        <v>99</v>
      </c>
      <c r="B111" s="329" t="s">
        <v>212</v>
      </c>
    </row>
    <row r="112" spans="1:2">
      <c r="A112" s="328">
        <v>100</v>
      </c>
      <c r="B112" s="329" t="s">
        <v>213</v>
      </c>
    </row>
  </sheetData>
  <sheetProtection selectLockedCells="1" selectUnlockedCells="1"/>
  <customSheetViews>
    <customSheetView guid="{987A3FAC-920D-4C0C-8129-D8F4AFD7E477}" state="hidden">
      <selection sqref="A1:F1"/>
      <pageMargins left="0.75" right="0.75" top="1" bottom="1" header="0.5" footer="0.5"/>
      <pageSetup orientation="portrait" r:id="rId1"/>
      <headerFooter alignWithMargins="0"/>
    </customSheetView>
    <customSheetView guid="{CB55CDDD-15EC-4265-9148-3411BBB26D54}" state="hidden">
      <selection sqref="A1:F1"/>
      <pageMargins left="0.75" right="0.75" top="1" bottom="1" header="0.5" footer="0.5"/>
      <pageSetup orientation="portrait" r:id="rId2"/>
      <headerFooter alignWithMargins="0"/>
    </customSheetView>
    <customSheetView guid="{023E95C7-CD0A-46A1-945E-64751E02EBFE}" state="hidden">
      <selection sqref="A1:F1"/>
      <pageMargins left="0.75" right="0.75" top="1" bottom="1" header="0.5" footer="0.5"/>
      <pageSetup orientation="portrait" r:id="rId3"/>
      <headerFooter alignWithMargins="0"/>
    </customSheetView>
    <customSheetView guid="{BB6473B7-092C-417E-97E7-ED0705AE17A0}" state="hidden">
      <selection sqref="A1:F1"/>
      <pageMargins left="0.75" right="0.75" top="1" bottom="1" header="0.5" footer="0.5"/>
      <pageSetup orientation="portrait" r:id="rId4"/>
      <headerFooter alignWithMargins="0"/>
    </customSheetView>
    <customSheetView guid="{A41EE4DE-0D82-4A56-8210-F78316511D11}" state="hidden">
      <selection sqref="A1:F1"/>
      <pageMargins left="0.75" right="0.75" top="1" bottom="1" header="0.5" footer="0.5"/>
      <pageSetup orientation="portrait" r:id="rId5"/>
      <headerFooter alignWithMargins="0"/>
    </customSheetView>
    <customSheetView guid="{1E0C44A1-9358-4FBD-8C2C-4DB661DA1476}" state="hidden">
      <selection sqref="A1:F1"/>
      <pageMargins left="0.75" right="0.75" top="1" bottom="1" header="0.5" footer="0.5"/>
      <pageSetup orientation="portrait" r:id="rId6"/>
      <headerFooter alignWithMargins="0"/>
    </customSheetView>
    <customSheetView guid="{498493C3-769C-4143-9114-C68CD1D40B11}" state="hidden">
      <selection sqref="A1:F1"/>
      <pageMargins left="0.75" right="0.75" top="1" bottom="1" header="0.5" footer="0.5"/>
      <pageSetup orientation="portrait" r:id="rId7"/>
      <headerFooter alignWithMargins="0"/>
    </customSheetView>
    <customSheetView guid="{C431BC99-7569-44AB-83F6-AB73BDED3783}" state="hidden">
      <selection sqref="A1:F1"/>
      <pageMargins left="0.75" right="0.75" top="1" bottom="1" header="0.5" footer="0.5"/>
      <pageSetup orientation="portrait" r:id="rId8"/>
      <headerFooter alignWithMargins="0"/>
    </customSheetView>
    <customSheetView guid="{E97134B6-5E8D-4951-8DA0-73D065532361}" state="hidden">
      <selection sqref="A1:F1"/>
      <pageMargins left="0.75" right="0.75" top="1" bottom="1" header="0.5" footer="0.5"/>
      <pageSetup orientation="portrait" r:id="rId9"/>
      <headerFooter alignWithMargins="0"/>
    </customSheetView>
    <customSheetView guid="{D0757F9E-DF41-4B40-A5E5-F4F8FDD8D61D}" state="hidden">
      <selection sqref="A1:F1"/>
      <pageMargins left="0.75" right="0.75" top="1" bottom="1" header="0.5" footer="0.5"/>
      <pageSetup orientation="portrait" r:id="rId10"/>
      <headerFooter alignWithMargins="0"/>
    </customSheetView>
    <customSheetView guid="{EE46BCD1-F715-4FA9-A5FC-1B125AD601E0}" state="hidden">
      <selection sqref="A1:F1"/>
      <pageMargins left="0.75" right="0.75" top="1" bottom="1" header="0.5" footer="0.5"/>
      <pageSetup orientation="portrait" r:id="rId11"/>
      <headerFooter alignWithMargins="0"/>
    </customSheetView>
    <customSheetView guid="{4AA1107B-A795-4744-B566-827168772C7A}" state="hidden">
      <selection sqref="A1:F1"/>
      <pageMargins left="0.75" right="0.75" top="1" bottom="1" header="0.5" footer="0.5"/>
      <pageSetup orientation="portrait" r:id="rId12"/>
      <headerFooter alignWithMargins="0"/>
    </customSheetView>
    <customSheetView guid="{B23AD343-29DA-4CE0-BD10-47BF44F3782F}" state="hidden">
      <selection sqref="A1:F1"/>
      <pageMargins left="0.75" right="0.75" top="1" bottom="1" header="0.5" footer="0.5"/>
      <pageSetup orientation="portrait" r:id="rId13"/>
      <headerFooter alignWithMargins="0"/>
    </customSheetView>
    <customSheetView guid="{ECE9294F-C910-4036-88BC-B1F2176FB06B}" state="hidden">
      <selection sqref="A1:F1"/>
      <pageMargins left="0.75" right="0.75" top="1" bottom="1" header="0.5" footer="0.5"/>
      <pageSetup orientation="portrait" r:id="rId14"/>
      <headerFooter alignWithMargins="0"/>
    </customSheetView>
    <customSheetView guid="{4F65FF32-EC61-4022-A399-2986D7B6B8B3}" state="hidden" showRuler="0">
      <selection sqref="A1:B1"/>
      <pageMargins left="0.75" right="0.75" top="1" bottom="1" header="0.5" footer="0.5"/>
      <pageSetup orientation="portrait" r:id="rId15"/>
      <headerFooter alignWithMargins="0"/>
    </customSheetView>
    <customSheetView guid="{01ACF2E1-8E61-4459-ABC1-B6C183DEED61}" state="hidden" showRuler="0">
      <selection sqref="A1:B1"/>
      <pageMargins left="0.75" right="0.75" top="1" bottom="1" header="0.5" footer="0.5"/>
      <pageSetup orientation="portrait" r:id="rId16"/>
      <headerFooter alignWithMargins="0"/>
    </customSheetView>
    <customSheetView guid="{14D7F02E-BCCA-4517-ABC7-537FF4AEB67A}" state="hidden" topLeftCell="A2">
      <selection activeCell="C2" sqref="C2"/>
      <pageMargins left="0.75" right="0.75" top="1" bottom="1" header="0.5" footer="0.5"/>
      <pageSetup orientation="portrait" r:id="rId17"/>
      <headerFooter alignWithMargins="0"/>
    </customSheetView>
    <customSheetView guid="{27A45B7A-04F2-4516-B80B-5ED0825D4ED3}" state="hidden" topLeftCell="A2">
      <selection activeCell="C2" sqref="C2"/>
      <pageMargins left="0.75" right="0.75" top="1" bottom="1" header="0.5" footer="0.5"/>
      <pageSetup orientation="portrait" r:id="rId18"/>
      <headerFooter alignWithMargins="0"/>
    </customSheetView>
    <customSheetView guid="{E9F4E142-7D26-464D-BECA-4F3806DB1FE1}" state="hidden">
      <selection sqref="A1:F1"/>
      <pageMargins left="0.75" right="0.75" top="1" bottom="1" header="0.5" footer="0.5"/>
      <pageSetup orientation="portrait" r:id="rId19"/>
      <headerFooter alignWithMargins="0"/>
    </customSheetView>
    <customSheetView guid="{A7DBDDEF-9245-44C6-9EBF-032DB6E1C0A2}" state="hidden">
      <selection sqref="A1:F1"/>
      <pageMargins left="0.75" right="0.75" top="1" bottom="1" header="0.5" footer="0.5"/>
      <pageSetup orientation="portrait" r:id="rId20"/>
      <headerFooter alignWithMargins="0"/>
    </customSheetView>
    <customSheetView guid="{7487ED9F-BBED-4B2A-9631-22F1A430946B}" state="hidden">
      <selection sqref="A1:F1"/>
      <pageMargins left="0.75" right="0.75" top="1" bottom="1" header="0.5" footer="0.5"/>
      <pageSetup orientation="portrait" r:id="rId21"/>
      <headerFooter alignWithMargins="0"/>
    </customSheetView>
    <customSheetView guid="{B3CE7B10-A914-4559-A6DA-AED8C22AFD6D}" state="hidden">
      <selection sqref="A1:F1"/>
      <pageMargins left="0.75" right="0.75" top="1" bottom="1" header="0.5" footer="0.5"/>
      <pageSetup orientation="portrait" r:id="rId22"/>
      <headerFooter alignWithMargins="0"/>
    </customSheetView>
    <customSheetView guid="{D53177B2-31EC-4222-B97A-A37DCFD9E45B}" state="hidden">
      <selection sqref="A1:F1"/>
      <pageMargins left="0.75" right="0.75" top="1" bottom="1" header="0.5" footer="0.5"/>
      <pageSetup orientation="portrait" r:id="rId23"/>
      <headerFooter alignWithMargins="0"/>
    </customSheetView>
    <customSheetView guid="{223BC0FC-814D-40F0-9795-CE82A16FF3A5}" state="hidden">
      <selection sqref="A1:F1"/>
      <pageMargins left="0.75" right="0.75" top="1" bottom="1" header="0.5" footer="0.5"/>
      <pageSetup orientation="portrait" r:id="rId24"/>
      <headerFooter alignWithMargins="0"/>
    </customSheetView>
    <customSheetView guid="{B835C05C-B615-4DCB-982D-4519616B3CD8}" state="hidden">
      <selection sqref="A1:F1"/>
      <pageMargins left="0.75" right="0.75" top="1" bottom="1" header="0.5" footer="0.5"/>
      <pageSetup orientation="portrait" r:id="rId25"/>
      <headerFooter alignWithMargins="0"/>
    </customSheetView>
    <customSheetView guid="{A34CC49F-E309-4C23-B4F6-1E3B307C10D1}" state="hidden">
      <selection sqref="A1:F1"/>
      <pageMargins left="0.75" right="0.75" top="1" bottom="1" header="0.5" footer="0.5"/>
      <pageSetup orientation="portrait" r:id="rId26"/>
      <headerFooter alignWithMargins="0"/>
    </customSheetView>
    <customSheetView guid="{8909CFDD-4F29-4C72-886E-908773EE94A2}" state="hidden">
      <selection sqref="A1:F1"/>
      <pageMargins left="0.75" right="0.75" top="1" bottom="1" header="0.5" footer="0.5"/>
      <pageSetup orientation="portrait" r:id="rId27"/>
      <headerFooter alignWithMargins="0"/>
    </customSheetView>
    <customSheetView guid="{D5F8AD2D-F014-4A7B-9CE7-589273BD9F11}" state="hidden">
      <selection sqref="A1:F1"/>
      <pageMargins left="0.75" right="0.75" top="1" bottom="1" header="0.5" footer="0.5"/>
      <pageSetup orientation="portrait" r:id="rId28"/>
      <headerFooter alignWithMargins="0"/>
    </customSheetView>
  </customSheetViews>
  <mergeCells count="1">
    <mergeCell ref="A1:B1"/>
  </mergeCells>
  <phoneticPr fontId="2" type="noConversion"/>
  <pageMargins left="0.75" right="0.75" top="1" bottom="1" header="0.5" footer="0.5"/>
  <pageSetup orientation="portrait" r:id="rId29"/>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6"/>
  <dimension ref="A1"/>
  <sheetViews>
    <sheetView workbookViewId="0"/>
  </sheetViews>
  <sheetFormatPr defaultRowHeight="16.5"/>
  <sheetData/>
  <customSheetViews>
    <customSheetView guid="{987A3FAC-920D-4C0C-8129-D8F4AFD7E477}" state="hidden">
      <pageMargins left="0.7" right="0.7" top="0.75" bottom="0.75" header="0.3" footer="0.3"/>
    </customSheetView>
    <customSheetView guid="{CB55CDDD-15EC-4265-9148-3411BBB26D54}" state="hidden">
      <pageMargins left="0.7" right="0.7" top="0.75" bottom="0.75" header="0.3" footer="0.3"/>
    </customSheetView>
    <customSheetView guid="{023E95C7-CD0A-46A1-945E-64751E02EBFE}" state="hidden">
      <pageMargins left="0.7" right="0.7" top="0.75" bottom="0.75" header="0.3" footer="0.3"/>
    </customSheetView>
    <customSheetView guid="{BB6473B7-092C-417E-97E7-ED0705AE17A0}" state="hidden">
      <pageMargins left="0.7" right="0.7" top="0.75" bottom="0.75" header="0.3" footer="0.3"/>
    </customSheetView>
    <customSheetView guid="{A41EE4DE-0D82-4A56-8210-F78316511D11}" state="hidden">
      <pageMargins left="0.7" right="0.7" top="0.75" bottom="0.75" header="0.3" footer="0.3"/>
    </customSheetView>
    <customSheetView guid="{1E0C44A1-9358-4FBD-8C2C-4DB661DA1476}" state="hidden">
      <pageMargins left="0.7" right="0.7" top="0.75" bottom="0.75" header="0.3" footer="0.3"/>
    </customSheetView>
    <customSheetView guid="{498493C3-769C-4143-9114-C68CD1D40B11}" state="hidden">
      <pageMargins left="0.7" right="0.7" top="0.75" bottom="0.75" header="0.3" footer="0.3"/>
    </customSheetView>
    <customSheetView guid="{C431BC99-7569-44AB-83F6-AB73BDED3783}" state="hidden">
      <pageMargins left="0.7" right="0.7" top="0.75" bottom="0.75" header="0.3" footer="0.3"/>
    </customSheetView>
    <customSheetView guid="{E97134B6-5E8D-4951-8DA0-73D065532361}" state="hidden">
      <pageMargins left="0.7" right="0.7" top="0.75" bottom="0.75" header="0.3" footer="0.3"/>
    </customSheetView>
    <customSheetView guid="{D0757F9E-DF41-4B40-A5E5-F4F8FDD8D61D}" state="hidden">
      <pageMargins left="0.7" right="0.7" top="0.75" bottom="0.75" header="0.3" footer="0.3"/>
    </customSheetView>
    <customSheetView guid="{EE46BCD1-F715-4FA9-A5FC-1B125AD601E0}" state="hidden">
      <pageMargins left="0.7" right="0.7" top="0.75" bottom="0.75" header="0.3" footer="0.3"/>
    </customSheetView>
    <customSheetView guid="{4AA1107B-A795-4744-B566-827168772C7A}" state="hidden">
      <pageMargins left="0.7" right="0.7" top="0.75" bottom="0.75" header="0.3" footer="0.3"/>
    </customSheetView>
    <customSheetView guid="{B23AD343-29DA-4CE0-BD10-47BF44F3782F}" state="hidden">
      <pageMargins left="0.7" right="0.7" top="0.75" bottom="0.75" header="0.3" footer="0.3"/>
    </customSheetView>
    <customSheetView guid="{ECE9294F-C910-4036-88BC-B1F2176FB06B}" state="hidden">
      <pageMargins left="0.7" right="0.7" top="0.75" bottom="0.75" header="0.3" footer="0.3"/>
    </customSheetView>
    <customSheetView guid="{E9F4E142-7D26-464D-BECA-4F3806DB1FE1}" state="hidden">
      <pageMargins left="0.7" right="0.7" top="0.75" bottom="0.75" header="0.3" footer="0.3"/>
    </customSheetView>
    <customSheetView guid="{A7DBDDEF-9245-44C6-9EBF-032DB6E1C0A2}" state="hidden">
      <pageMargins left="0.7" right="0.7" top="0.75" bottom="0.75" header="0.3" footer="0.3"/>
    </customSheetView>
    <customSheetView guid="{7487ED9F-BBED-4B2A-9631-22F1A430946B}" state="hidden">
      <pageMargins left="0.7" right="0.7" top="0.75" bottom="0.75" header="0.3" footer="0.3"/>
    </customSheetView>
    <customSheetView guid="{B3CE7B10-A914-4559-A6DA-AED8C22AFD6D}" state="hidden">
      <pageMargins left="0.7" right="0.7" top="0.75" bottom="0.75" header="0.3" footer="0.3"/>
    </customSheetView>
    <customSheetView guid="{D53177B2-31EC-4222-B97A-A37DCFD9E45B}" state="hidden">
      <pageMargins left="0.7" right="0.7" top="0.75" bottom="0.75" header="0.3" footer="0.3"/>
    </customSheetView>
    <customSheetView guid="{223BC0FC-814D-40F0-9795-CE82A16FF3A5}" state="hidden">
      <pageMargins left="0.7" right="0.7" top="0.75" bottom="0.75" header="0.3" footer="0.3"/>
    </customSheetView>
    <customSheetView guid="{B835C05C-B615-4DCB-982D-4519616B3CD8}" state="hidden">
      <pageMargins left="0.7" right="0.7" top="0.75" bottom="0.75" header="0.3" footer="0.3"/>
    </customSheetView>
    <customSheetView guid="{A34CC49F-E309-4C23-B4F6-1E3B307C10D1}" state="hidden">
      <pageMargins left="0.7" right="0.7" top="0.75" bottom="0.75" header="0.3" footer="0.3"/>
    </customSheetView>
    <customSheetView guid="{8909CFDD-4F29-4C72-886E-908773EE94A2}" state="hidden">
      <pageMargins left="0.7" right="0.7" top="0.75" bottom="0.75" header="0.3" footer="0.3"/>
    </customSheetView>
    <customSheetView guid="{D5F8AD2D-F014-4A7B-9CE7-589273BD9F11}" state="hidden">
      <pageMargins left="0.7" right="0.7" top="0.75" bottom="0.75" header="0.3" footer="0.3"/>
    </customSheetView>
  </customSheetViews>
  <phoneticPr fontId="27"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7"/>
  <dimension ref="A1"/>
  <sheetViews>
    <sheetView workbookViewId="0"/>
  </sheetViews>
  <sheetFormatPr defaultRowHeight="16.5"/>
  <sheetData/>
  <customSheetViews>
    <customSheetView guid="{987A3FAC-920D-4C0C-8129-D8F4AFD7E477}" state="hidden">
      <pageMargins left="0.7" right="0.7" top="0.75" bottom="0.75" header="0.3" footer="0.3"/>
    </customSheetView>
    <customSheetView guid="{CB55CDDD-15EC-4265-9148-3411BBB26D54}" state="hidden">
      <pageMargins left="0.7" right="0.7" top="0.75" bottom="0.75" header="0.3" footer="0.3"/>
    </customSheetView>
    <customSheetView guid="{023E95C7-CD0A-46A1-945E-64751E02EBFE}" state="hidden">
      <pageMargins left="0.7" right="0.7" top="0.75" bottom="0.75" header="0.3" footer="0.3"/>
    </customSheetView>
    <customSheetView guid="{BB6473B7-092C-417E-97E7-ED0705AE17A0}" state="hidden">
      <pageMargins left="0.7" right="0.7" top="0.75" bottom="0.75" header="0.3" footer="0.3"/>
    </customSheetView>
    <customSheetView guid="{A41EE4DE-0D82-4A56-8210-F78316511D11}" state="hidden">
      <pageMargins left="0.7" right="0.7" top="0.75" bottom="0.75" header="0.3" footer="0.3"/>
    </customSheetView>
    <customSheetView guid="{1E0C44A1-9358-4FBD-8C2C-4DB661DA1476}" state="hidden">
      <pageMargins left="0.7" right="0.7" top="0.75" bottom="0.75" header="0.3" footer="0.3"/>
    </customSheetView>
    <customSheetView guid="{498493C3-769C-4143-9114-C68CD1D40B11}" state="hidden">
      <pageMargins left="0.7" right="0.7" top="0.75" bottom="0.75" header="0.3" footer="0.3"/>
    </customSheetView>
    <customSheetView guid="{C431BC99-7569-44AB-83F6-AB73BDED3783}" state="hidden">
      <pageMargins left="0.7" right="0.7" top="0.75" bottom="0.75" header="0.3" footer="0.3"/>
    </customSheetView>
    <customSheetView guid="{E97134B6-5E8D-4951-8DA0-73D065532361}" state="hidden">
      <pageMargins left="0.7" right="0.7" top="0.75" bottom="0.75" header="0.3" footer="0.3"/>
    </customSheetView>
    <customSheetView guid="{D0757F9E-DF41-4B40-A5E5-F4F8FDD8D61D}" state="hidden">
      <pageMargins left="0.7" right="0.7" top="0.75" bottom="0.75" header="0.3" footer="0.3"/>
    </customSheetView>
    <customSheetView guid="{EE46BCD1-F715-4FA9-A5FC-1B125AD601E0}" state="hidden">
      <pageMargins left="0.7" right="0.7" top="0.75" bottom="0.75" header="0.3" footer="0.3"/>
    </customSheetView>
    <customSheetView guid="{4AA1107B-A795-4744-B566-827168772C7A}" state="hidden">
      <pageMargins left="0.7" right="0.7" top="0.75" bottom="0.75" header="0.3" footer="0.3"/>
    </customSheetView>
    <customSheetView guid="{B23AD343-29DA-4CE0-BD10-47BF44F3782F}" state="hidden">
      <pageMargins left="0.7" right="0.7" top="0.75" bottom="0.75" header="0.3" footer="0.3"/>
    </customSheetView>
    <customSheetView guid="{ECE9294F-C910-4036-88BC-B1F2176FB06B}" state="hidden">
      <pageMargins left="0.7" right="0.7" top="0.75" bottom="0.75" header="0.3" footer="0.3"/>
    </customSheetView>
    <customSheetView guid="{E9F4E142-7D26-464D-BECA-4F3806DB1FE1}" state="hidden">
      <pageMargins left="0.7" right="0.7" top="0.75" bottom="0.75" header="0.3" footer="0.3"/>
    </customSheetView>
    <customSheetView guid="{A7DBDDEF-9245-44C6-9EBF-032DB6E1C0A2}" state="hidden">
      <pageMargins left="0.7" right="0.7" top="0.75" bottom="0.75" header="0.3" footer="0.3"/>
    </customSheetView>
    <customSheetView guid="{7487ED9F-BBED-4B2A-9631-22F1A430946B}" state="hidden">
      <pageMargins left="0.7" right="0.7" top="0.75" bottom="0.75" header="0.3" footer="0.3"/>
    </customSheetView>
    <customSheetView guid="{B3CE7B10-A914-4559-A6DA-AED8C22AFD6D}" state="hidden">
      <pageMargins left="0.7" right="0.7" top="0.75" bottom="0.75" header="0.3" footer="0.3"/>
    </customSheetView>
    <customSheetView guid="{D53177B2-31EC-4222-B97A-A37DCFD9E45B}" state="hidden">
      <pageMargins left="0.7" right="0.7" top="0.75" bottom="0.75" header="0.3" footer="0.3"/>
    </customSheetView>
    <customSheetView guid="{223BC0FC-814D-40F0-9795-CE82A16FF3A5}" state="hidden">
      <pageMargins left="0.7" right="0.7" top="0.75" bottom="0.75" header="0.3" footer="0.3"/>
    </customSheetView>
    <customSheetView guid="{B835C05C-B615-4DCB-982D-4519616B3CD8}" state="hidden">
      <pageMargins left="0.7" right="0.7" top="0.75" bottom="0.75" header="0.3" footer="0.3"/>
    </customSheetView>
    <customSheetView guid="{A34CC49F-E309-4C23-B4F6-1E3B307C10D1}" state="hidden">
      <pageMargins left="0.7" right="0.7" top="0.75" bottom="0.75" header="0.3" footer="0.3"/>
    </customSheetView>
    <customSheetView guid="{8909CFDD-4F29-4C72-886E-908773EE94A2}" state="hidden">
      <pageMargins left="0.7" right="0.7" top="0.75" bottom="0.75" header="0.3" footer="0.3"/>
    </customSheetView>
    <customSheetView guid="{D5F8AD2D-F014-4A7B-9CE7-589273BD9F11}" state="hidden">
      <pageMargins left="0.7" right="0.7" top="0.75" bottom="0.75" header="0.3" footer="0.3"/>
    </customSheetView>
  </customSheetViews>
  <phoneticPr fontId="27"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4">
    <pageSetUpPr autoPageBreaks="0"/>
  </sheetPr>
  <dimension ref="A1:K138"/>
  <sheetViews>
    <sheetView showGridLines="0" view="pageBreakPreview" zoomScaleNormal="100" zoomScaleSheetLayoutView="100" workbookViewId="0">
      <selection sqref="A1:C1"/>
    </sheetView>
  </sheetViews>
  <sheetFormatPr defaultColWidth="9" defaultRowHeight="16.5"/>
  <cols>
    <col min="1" max="1" width="9" style="282"/>
    <col min="2" max="2" width="9" style="283"/>
    <col min="3" max="3" width="72.625" style="283" customWidth="1"/>
    <col min="4" max="4" width="66.125" style="295" customWidth="1"/>
    <col min="5" max="16384" width="9" style="281"/>
  </cols>
  <sheetData>
    <row r="1" spans="1:11" ht="45" customHeight="1">
      <c r="A1" s="1155" t="s">
        <v>562</v>
      </c>
      <c r="B1" s="1155"/>
      <c r="C1" s="1155"/>
      <c r="D1" s="279"/>
      <c r="E1" s="280"/>
      <c r="F1" s="280"/>
      <c r="G1" s="280"/>
      <c r="H1" s="280"/>
      <c r="I1" s="280"/>
      <c r="J1" s="280"/>
      <c r="K1" s="280"/>
    </row>
    <row r="2" spans="1:11" ht="18" customHeight="1">
      <c r="D2" s="284"/>
      <c r="E2" s="285"/>
      <c r="F2" s="285"/>
      <c r="G2" s="285"/>
      <c r="H2" s="285"/>
      <c r="I2" s="285"/>
      <c r="J2" s="285"/>
      <c r="K2" s="285"/>
    </row>
    <row r="3" spans="1:11" ht="18" customHeight="1">
      <c r="A3" s="286" t="s">
        <v>338</v>
      </c>
      <c r="B3" s="283" t="s">
        <v>309</v>
      </c>
      <c r="D3" s="287"/>
      <c r="E3" s="288"/>
      <c r="F3" s="288"/>
      <c r="G3" s="288"/>
      <c r="H3" s="288"/>
      <c r="I3" s="288"/>
      <c r="J3" s="288"/>
      <c r="K3" s="288"/>
    </row>
    <row r="4" spans="1:11" ht="18" customHeight="1">
      <c r="B4" s="289" t="s">
        <v>369</v>
      </c>
      <c r="C4" s="290" t="s">
        <v>326</v>
      </c>
      <c r="D4" s="287"/>
      <c r="E4" s="288"/>
      <c r="F4" s="288"/>
      <c r="G4" s="288"/>
      <c r="H4" s="288"/>
      <c r="I4" s="288"/>
      <c r="J4" s="288"/>
      <c r="K4" s="288"/>
    </row>
    <row r="5" spans="1:11" ht="38.1" customHeight="1">
      <c r="B5" s="289" t="s">
        <v>372</v>
      </c>
      <c r="C5" s="290" t="s">
        <v>443</v>
      </c>
      <c r="D5" s="287"/>
      <c r="E5" s="288"/>
      <c r="F5" s="288"/>
      <c r="G5" s="288"/>
      <c r="H5" s="288"/>
      <c r="I5" s="288"/>
      <c r="J5" s="288"/>
      <c r="K5" s="288"/>
    </row>
    <row r="6" spans="1:11" ht="18" customHeight="1">
      <c r="B6" s="289" t="s">
        <v>427</v>
      </c>
      <c r="C6" s="290" t="s">
        <v>133</v>
      </c>
      <c r="D6" s="287"/>
      <c r="E6" s="288"/>
      <c r="F6" s="288"/>
      <c r="G6" s="288"/>
      <c r="H6" s="288"/>
      <c r="I6" s="288"/>
      <c r="J6" s="288"/>
      <c r="K6" s="288"/>
    </row>
    <row r="7" spans="1:11" ht="18" customHeight="1">
      <c r="B7" s="289" t="s">
        <v>428</v>
      </c>
      <c r="C7" s="290" t="s">
        <v>444</v>
      </c>
      <c r="D7" s="287"/>
      <c r="E7" s="288"/>
      <c r="F7" s="288"/>
      <c r="G7" s="288"/>
      <c r="H7" s="288"/>
      <c r="I7" s="288"/>
      <c r="J7" s="288"/>
      <c r="K7" s="288"/>
    </row>
    <row r="8" spans="1:11" ht="18" customHeight="1">
      <c r="B8" s="289" t="s">
        <v>445</v>
      </c>
      <c r="C8" s="290" t="s">
        <v>446</v>
      </c>
      <c r="D8" s="287"/>
      <c r="E8" s="288"/>
      <c r="F8" s="288"/>
      <c r="G8" s="288"/>
      <c r="H8" s="288"/>
      <c r="I8" s="288"/>
      <c r="J8" s="288"/>
      <c r="K8" s="288"/>
    </row>
    <row r="9" spans="1:11" ht="18" customHeight="1">
      <c r="B9" s="289" t="s">
        <v>447</v>
      </c>
      <c r="C9" s="290" t="s">
        <v>448</v>
      </c>
      <c r="D9" s="287"/>
      <c r="E9" s="288"/>
      <c r="F9" s="288"/>
      <c r="G9" s="288"/>
      <c r="H9" s="288"/>
      <c r="I9" s="288"/>
      <c r="J9" s="288"/>
      <c r="K9" s="288"/>
    </row>
    <row r="10" spans="1:11" ht="18" customHeight="1">
      <c r="B10" s="289"/>
      <c r="C10" s="290"/>
      <c r="D10" s="287"/>
      <c r="E10" s="288"/>
      <c r="F10" s="288"/>
      <c r="G10" s="288"/>
      <c r="H10" s="288"/>
      <c r="I10" s="288"/>
      <c r="J10" s="288"/>
      <c r="K10" s="288"/>
    </row>
    <row r="11" spans="1:11" ht="18" customHeight="1">
      <c r="A11" s="286" t="s">
        <v>339</v>
      </c>
      <c r="B11" s="283" t="s">
        <v>310</v>
      </c>
      <c r="D11" s="287"/>
      <c r="E11" s="288"/>
      <c r="F11" s="288"/>
      <c r="G11" s="288"/>
      <c r="H11" s="288"/>
      <c r="I11" s="288"/>
      <c r="J11" s="288"/>
      <c r="K11" s="288"/>
    </row>
    <row r="12" spans="1:11" ht="18" customHeight="1">
      <c r="B12" s="1156" t="s">
        <v>311</v>
      </c>
      <c r="C12" s="1156"/>
      <c r="D12" s="292"/>
      <c r="E12" s="288"/>
      <c r="F12" s="288"/>
      <c r="G12" s="288"/>
      <c r="H12" s="288"/>
      <c r="I12" s="288"/>
      <c r="J12" s="288"/>
      <c r="K12" s="288"/>
    </row>
    <row r="13" spans="1:11" ht="18" customHeight="1">
      <c r="B13" s="293"/>
      <c r="C13" s="290" t="s">
        <v>312</v>
      </c>
      <c r="D13" s="287"/>
      <c r="E13" s="288"/>
      <c r="F13" s="288"/>
      <c r="G13" s="288"/>
      <c r="H13" s="288"/>
      <c r="I13" s="288"/>
      <c r="J13" s="288"/>
      <c r="K13" s="288"/>
    </row>
    <row r="14" spans="1:11" ht="18" customHeight="1">
      <c r="B14" s="1156" t="s">
        <v>313</v>
      </c>
      <c r="C14" s="1156"/>
      <c r="D14" s="292"/>
      <c r="E14" s="288"/>
      <c r="F14" s="288"/>
      <c r="G14" s="288"/>
      <c r="H14" s="288"/>
      <c r="I14" s="288"/>
      <c r="J14" s="288"/>
      <c r="K14" s="288"/>
    </row>
    <row r="15" spans="1:11" ht="38.1" customHeight="1">
      <c r="B15" s="294" t="s">
        <v>327</v>
      </c>
      <c r="C15" s="290" t="s">
        <v>134</v>
      </c>
      <c r="D15" s="287"/>
      <c r="E15" s="288"/>
      <c r="F15" s="288"/>
      <c r="G15" s="288"/>
      <c r="H15" s="288"/>
      <c r="I15" s="288"/>
      <c r="J15" s="288"/>
      <c r="K15" s="288"/>
    </row>
    <row r="16" spans="1:11" ht="24.75" customHeight="1">
      <c r="B16" s="294" t="s">
        <v>327</v>
      </c>
      <c r="C16" s="290" t="s">
        <v>452</v>
      </c>
      <c r="D16" s="287"/>
      <c r="E16" s="288"/>
      <c r="F16" s="288"/>
      <c r="G16" s="288"/>
      <c r="H16" s="288"/>
      <c r="I16" s="288"/>
      <c r="J16" s="288"/>
      <c r="K16" s="288"/>
    </row>
    <row r="17" spans="2:11" ht="42" customHeight="1">
      <c r="B17" s="294" t="s">
        <v>327</v>
      </c>
      <c r="C17" s="290" t="s">
        <v>453</v>
      </c>
      <c r="D17" s="287"/>
      <c r="E17" s="288"/>
      <c r="F17" s="288"/>
      <c r="G17" s="288"/>
      <c r="H17" s="288"/>
      <c r="I17" s="288"/>
      <c r="J17" s="288"/>
      <c r="K17" s="288"/>
    </row>
    <row r="18" spans="2:11" ht="18" customHeight="1">
      <c r="B18" s="294" t="s">
        <v>327</v>
      </c>
      <c r="C18" s="290" t="s">
        <v>314</v>
      </c>
      <c r="D18" s="287"/>
      <c r="E18" s="288"/>
      <c r="F18" s="288"/>
      <c r="G18" s="288"/>
      <c r="H18" s="288"/>
      <c r="I18" s="288"/>
      <c r="J18" s="288"/>
      <c r="K18" s="288"/>
    </row>
    <row r="19" spans="2:11" ht="18" customHeight="1">
      <c r="B19" s="294" t="s">
        <v>327</v>
      </c>
      <c r="C19" s="290" t="s">
        <v>442</v>
      </c>
      <c r="D19" s="287"/>
      <c r="E19" s="288"/>
      <c r="F19" s="288"/>
      <c r="G19" s="288"/>
      <c r="H19" s="288"/>
      <c r="I19" s="288"/>
      <c r="J19" s="288"/>
      <c r="K19" s="288"/>
    </row>
    <row r="20" spans="2:11" ht="18" customHeight="1">
      <c r="B20" s="294" t="s">
        <v>327</v>
      </c>
      <c r="C20" s="290" t="s">
        <v>315</v>
      </c>
      <c r="D20" s="287"/>
      <c r="E20" s="288"/>
      <c r="F20" s="288"/>
      <c r="G20" s="288"/>
      <c r="H20" s="288"/>
      <c r="I20" s="288"/>
      <c r="J20" s="288"/>
      <c r="K20" s="288"/>
    </row>
    <row r="21" spans="2:11" ht="18" customHeight="1">
      <c r="B21" s="1156" t="s">
        <v>316</v>
      </c>
      <c r="C21" s="1156"/>
      <c r="D21" s="292"/>
      <c r="E21" s="288"/>
      <c r="F21" s="288"/>
      <c r="G21" s="288"/>
      <c r="H21" s="288"/>
      <c r="I21" s="288"/>
      <c r="J21" s="288"/>
      <c r="K21" s="288"/>
    </row>
    <row r="22" spans="2:11" ht="54" customHeight="1">
      <c r="B22" s="294" t="s">
        <v>327</v>
      </c>
      <c r="C22" s="290" t="s">
        <v>317</v>
      </c>
      <c r="D22" s="287"/>
      <c r="E22" s="288"/>
      <c r="F22" s="288"/>
      <c r="G22" s="288"/>
      <c r="H22" s="288"/>
      <c r="I22" s="288"/>
      <c r="J22" s="288"/>
      <c r="K22" s="288"/>
    </row>
    <row r="23" spans="2:11" ht="54" customHeight="1">
      <c r="B23" s="294" t="s">
        <v>327</v>
      </c>
      <c r="C23" s="290" t="s">
        <v>318</v>
      </c>
      <c r="D23" s="287"/>
      <c r="E23" s="288"/>
      <c r="F23" s="288"/>
      <c r="G23" s="288"/>
      <c r="H23" s="288"/>
      <c r="I23" s="288"/>
      <c r="J23" s="288"/>
      <c r="K23" s="288"/>
    </row>
    <row r="24" spans="2:11" ht="38.1" customHeight="1">
      <c r="B24" s="294" t="s">
        <v>327</v>
      </c>
      <c r="C24" s="290" t="s">
        <v>319</v>
      </c>
      <c r="D24" s="287"/>
      <c r="E24" s="288"/>
      <c r="F24" s="288"/>
      <c r="G24" s="288"/>
      <c r="H24" s="288"/>
      <c r="I24" s="288"/>
      <c r="J24" s="288"/>
      <c r="K24" s="288"/>
    </row>
    <row r="25" spans="2:11" ht="18" customHeight="1">
      <c r="B25" s="294" t="s">
        <v>327</v>
      </c>
      <c r="C25" s="290" t="s">
        <v>320</v>
      </c>
      <c r="D25" s="287"/>
      <c r="E25" s="288"/>
      <c r="F25" s="288"/>
      <c r="G25" s="288"/>
      <c r="H25" s="288"/>
      <c r="I25" s="288"/>
      <c r="J25" s="288"/>
      <c r="K25" s="288"/>
    </row>
    <row r="26" spans="2:11" ht="38.1" customHeight="1">
      <c r="B26" s="294" t="s">
        <v>327</v>
      </c>
      <c r="C26" s="290" t="s">
        <v>321</v>
      </c>
      <c r="D26" s="287"/>
      <c r="E26" s="288"/>
      <c r="F26" s="288"/>
      <c r="G26" s="288"/>
      <c r="H26" s="288"/>
      <c r="I26" s="288"/>
      <c r="J26" s="288"/>
      <c r="K26" s="288"/>
    </row>
    <row r="27" spans="2:11" ht="18" customHeight="1">
      <c r="B27" s="1156" t="s">
        <v>322</v>
      </c>
      <c r="C27" s="1156"/>
      <c r="D27" s="292"/>
      <c r="E27" s="288"/>
      <c r="F27" s="288"/>
      <c r="G27" s="288"/>
      <c r="H27" s="288"/>
      <c r="I27" s="288"/>
      <c r="J27" s="288"/>
      <c r="K27" s="288"/>
    </row>
    <row r="28" spans="2:11" ht="54" customHeight="1">
      <c r="B28" s="294" t="s">
        <v>327</v>
      </c>
      <c r="C28" s="290" t="s">
        <v>317</v>
      </c>
      <c r="D28" s="287"/>
      <c r="E28" s="288"/>
      <c r="F28" s="288"/>
      <c r="G28" s="288"/>
      <c r="H28" s="288"/>
      <c r="I28" s="288"/>
      <c r="J28" s="288"/>
      <c r="K28" s="288"/>
    </row>
    <row r="29" spans="2:11" ht="18" customHeight="1">
      <c r="B29" s="294" t="s">
        <v>327</v>
      </c>
      <c r="C29" s="290" t="s">
        <v>320</v>
      </c>
      <c r="D29" s="287"/>
      <c r="E29" s="288"/>
      <c r="F29" s="288"/>
      <c r="G29" s="288"/>
      <c r="H29" s="288"/>
      <c r="I29" s="288"/>
      <c r="J29" s="288"/>
      <c r="K29" s="288"/>
    </row>
    <row r="30" spans="2:11" ht="18" customHeight="1">
      <c r="B30" s="1156" t="s">
        <v>323</v>
      </c>
      <c r="C30" s="1156"/>
      <c r="D30" s="292"/>
    </row>
    <row r="31" spans="2:11" ht="54" customHeight="1">
      <c r="B31" s="294" t="s">
        <v>327</v>
      </c>
      <c r="C31" s="290" t="s">
        <v>317</v>
      </c>
      <c r="D31" s="287"/>
      <c r="E31" s="288"/>
      <c r="F31" s="288"/>
      <c r="G31" s="288"/>
      <c r="H31" s="288"/>
      <c r="I31" s="288"/>
      <c r="J31" s="288"/>
      <c r="K31" s="288"/>
    </row>
    <row r="32" spans="2:11" ht="18" customHeight="1">
      <c r="B32" s="294" t="s">
        <v>327</v>
      </c>
      <c r="C32" s="290" t="s">
        <v>320</v>
      </c>
      <c r="D32" s="287"/>
    </row>
    <row r="33" spans="2:11" ht="18" customHeight="1">
      <c r="B33" s="1156" t="s">
        <v>568</v>
      </c>
      <c r="C33" s="1156"/>
      <c r="D33" s="292"/>
    </row>
    <row r="34" spans="2:11" ht="18" customHeight="1">
      <c r="B34" s="294" t="s">
        <v>327</v>
      </c>
      <c r="C34" s="290" t="s">
        <v>324</v>
      </c>
      <c r="D34" s="287"/>
    </row>
    <row r="35" spans="2:11" ht="18" hidden="1" customHeight="1">
      <c r="B35" s="1156" t="s">
        <v>525</v>
      </c>
      <c r="C35" s="1156"/>
      <c r="D35" s="292"/>
    </row>
    <row r="36" spans="2:11" ht="18" hidden="1" customHeight="1">
      <c r="B36" s="294" t="s">
        <v>327</v>
      </c>
      <c r="C36" s="290" t="s">
        <v>324</v>
      </c>
      <c r="D36" s="287"/>
    </row>
    <row r="37" spans="2:11" ht="18" customHeight="1">
      <c r="B37" s="1156" t="s">
        <v>325</v>
      </c>
      <c r="C37" s="1156"/>
      <c r="D37" s="292"/>
    </row>
    <row r="38" spans="2:11" ht="32.25" customHeight="1">
      <c r="B38" s="294" t="s">
        <v>327</v>
      </c>
      <c r="C38" s="290" t="s">
        <v>331</v>
      </c>
      <c r="D38" s="287"/>
      <c r="E38" s="288"/>
      <c r="F38" s="288"/>
      <c r="G38" s="288"/>
      <c r="H38" s="288"/>
      <c r="I38" s="288"/>
      <c r="J38" s="288"/>
      <c r="K38" s="288"/>
    </row>
    <row r="39" spans="2:11" ht="18" customHeight="1">
      <c r="B39" s="1156" t="s">
        <v>332</v>
      </c>
      <c r="C39" s="1156"/>
    </row>
    <row r="40" spans="2:11" ht="38.1" customHeight="1">
      <c r="B40" s="294" t="s">
        <v>327</v>
      </c>
      <c r="C40" s="290" t="s">
        <v>330</v>
      </c>
    </row>
    <row r="41" spans="2:11" ht="38.1" customHeight="1">
      <c r="B41" s="294" t="s">
        <v>327</v>
      </c>
      <c r="C41" s="290" t="s">
        <v>331</v>
      </c>
    </row>
    <row r="42" spans="2:11" ht="18" customHeight="1">
      <c r="B42" s="1156" t="s">
        <v>333</v>
      </c>
      <c r="C42" s="1156"/>
    </row>
    <row r="43" spans="2:11" ht="18" customHeight="1">
      <c r="B43" s="294" t="s">
        <v>327</v>
      </c>
      <c r="C43" s="296" t="s">
        <v>328</v>
      </c>
    </row>
    <row r="44" spans="2:11" ht="18" customHeight="1">
      <c r="B44" s="294" t="s">
        <v>327</v>
      </c>
      <c r="C44" s="296" t="s">
        <v>334</v>
      </c>
    </row>
    <row r="45" spans="2:11" ht="18" customHeight="1">
      <c r="B45" s="1156" t="s">
        <v>329</v>
      </c>
      <c r="C45" s="1156"/>
    </row>
    <row r="46" spans="2:11" ht="18" customHeight="1">
      <c r="B46" s="294" t="s">
        <v>327</v>
      </c>
      <c r="C46" s="290" t="s">
        <v>135</v>
      </c>
      <c r="D46" s="287"/>
      <c r="E46" s="288"/>
      <c r="F46" s="288"/>
      <c r="G46" s="288"/>
      <c r="H46" s="288"/>
      <c r="I46" s="288"/>
      <c r="J46" s="288"/>
      <c r="K46" s="288"/>
    </row>
    <row r="47" spans="2:11" ht="18" customHeight="1">
      <c r="B47" s="294" t="s">
        <v>327</v>
      </c>
      <c r="C47" s="290" t="s">
        <v>335</v>
      </c>
      <c r="D47" s="287"/>
      <c r="E47" s="288"/>
      <c r="F47" s="288"/>
      <c r="G47" s="288"/>
      <c r="H47" s="288"/>
      <c r="I47" s="288"/>
      <c r="J47" s="288"/>
      <c r="K47" s="288"/>
    </row>
    <row r="48" spans="2:11" ht="36" customHeight="1">
      <c r="B48" s="294" t="s">
        <v>327</v>
      </c>
      <c r="C48" s="290" t="s">
        <v>136</v>
      </c>
      <c r="D48" s="287"/>
      <c r="E48" s="288"/>
      <c r="F48" s="288"/>
      <c r="G48" s="288"/>
      <c r="H48" s="288"/>
      <c r="I48" s="288"/>
      <c r="J48" s="288"/>
      <c r="K48" s="288"/>
    </row>
    <row r="49" spans="1:11" ht="18" customHeight="1">
      <c r="B49" s="294" t="s">
        <v>327</v>
      </c>
      <c r="C49" s="290" t="s">
        <v>336</v>
      </c>
      <c r="D49" s="287"/>
      <c r="E49" s="288"/>
      <c r="F49" s="288"/>
      <c r="G49" s="288"/>
      <c r="H49" s="288"/>
      <c r="I49" s="288"/>
      <c r="J49" s="288"/>
      <c r="K49" s="288"/>
    </row>
    <row r="50" spans="1:11" ht="18" customHeight="1">
      <c r="A50" s="283"/>
      <c r="C50" s="297"/>
    </row>
    <row r="51" spans="1:11" ht="18" customHeight="1">
      <c r="A51" s="1159"/>
      <c r="B51" s="1159"/>
      <c r="C51" s="1159"/>
      <c r="D51" s="291"/>
    </row>
    <row r="52" spans="1:11" ht="18" customHeight="1">
      <c r="A52" s="1158" t="s">
        <v>137</v>
      </c>
      <c r="B52" s="1158"/>
      <c r="C52" s="1158"/>
      <c r="D52" s="291"/>
    </row>
    <row r="53" spans="1:11" ht="36" customHeight="1">
      <c r="A53" s="1157" t="s">
        <v>337</v>
      </c>
      <c r="B53" s="1157"/>
      <c r="C53" s="1157"/>
    </row>
    <row r="54" spans="1:11" ht="18" customHeight="1">
      <c r="B54" s="298"/>
      <c r="C54" s="298"/>
    </row>
    <row r="55" spans="1:11" ht="18" customHeight="1">
      <c r="C55" s="296"/>
    </row>
    <row r="56" spans="1:11" ht="18" customHeight="1">
      <c r="C56" s="297"/>
    </row>
    <row r="57" spans="1:11" ht="18" customHeight="1">
      <c r="C57" s="296"/>
    </row>
    <row r="58" spans="1:11" ht="18" customHeight="1">
      <c r="B58" s="297"/>
      <c r="C58" s="297"/>
    </row>
    <row r="59" spans="1:11" ht="18" customHeight="1">
      <c r="B59" s="297"/>
      <c r="C59" s="297"/>
    </row>
    <row r="60" spans="1:11" ht="18" customHeight="1">
      <c r="B60" s="297"/>
      <c r="C60" s="297"/>
    </row>
    <row r="61" spans="1:11" ht="18" customHeight="1">
      <c r="B61" s="297"/>
      <c r="C61" s="297"/>
    </row>
    <row r="62" spans="1:11" ht="18" customHeight="1">
      <c r="B62" s="297"/>
      <c r="C62" s="297"/>
    </row>
    <row r="63" spans="1:11" ht="18" customHeight="1">
      <c r="B63" s="297"/>
      <c r="C63" s="297"/>
    </row>
    <row r="64" spans="1:11" ht="18" customHeight="1"/>
    <row r="65" ht="18" customHeight="1"/>
    <row r="66" ht="18" customHeight="1"/>
    <row r="67" ht="18" customHeight="1"/>
    <row r="68" ht="18" customHeight="1"/>
    <row r="69" ht="18" customHeight="1"/>
    <row r="70" ht="18" customHeight="1"/>
    <row r="71" ht="18" customHeight="1"/>
    <row r="72" ht="18" customHeight="1"/>
    <row r="73" ht="18" customHeight="1"/>
    <row r="74" ht="18" customHeight="1"/>
    <row r="75" ht="18" customHeight="1"/>
    <row r="76" ht="18" customHeight="1"/>
    <row r="77" ht="18" customHeight="1"/>
    <row r="78" ht="18" customHeight="1"/>
    <row r="79" ht="18" customHeight="1"/>
    <row r="80" ht="18" customHeight="1"/>
    <row r="81" ht="18" customHeight="1"/>
    <row r="82" ht="18" customHeight="1"/>
    <row r="83" ht="18" customHeight="1"/>
    <row r="84" ht="18" customHeight="1"/>
    <row r="85" ht="18" customHeight="1"/>
    <row r="86" ht="18" customHeight="1"/>
    <row r="87" ht="18" customHeight="1"/>
    <row r="88" ht="18" customHeight="1"/>
    <row r="89" ht="18" customHeight="1"/>
    <row r="90" ht="18" customHeight="1"/>
    <row r="91" ht="18" customHeight="1"/>
    <row r="92" ht="18" customHeight="1"/>
    <row r="93" ht="18" customHeight="1"/>
    <row r="94" ht="18" customHeight="1"/>
    <row r="95" ht="18" customHeight="1"/>
    <row r="96"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sheetData>
  <sheetProtection password="CA62" sheet="1" formatColumns="0" formatRows="0" selectLockedCells="1" selectUnlockedCells="1"/>
  <customSheetViews>
    <customSheetView guid="{987A3FAC-920D-4C0C-8129-D8F4AFD7E477}" showGridLines="0" printArea="1" hiddenRows="1" state="hidden" view="pageBreakPreview">
      <selection sqref="A1:C1"/>
      <rowBreaks count="1" manualBreakCount="1">
        <brk id="29" max="2" man="1"/>
      </rowBreaks>
      <pageMargins left="0.75" right="0.75" top="0.55000000000000004" bottom="0.47" header="0.32" footer="0.25"/>
      <pageSetup orientation="portrait" r:id="rId1"/>
      <headerFooter alignWithMargins="0">
        <oddFooter>&amp;RPage &amp;P of &amp;N</oddFooter>
      </headerFooter>
    </customSheetView>
    <customSheetView guid="{CB55CDDD-15EC-4265-9148-3411BBB26D54}" showGridLines="0" printArea="1" hiddenRows="1" state="hidden" view="pageBreakPreview">
      <selection sqref="A1:C1"/>
      <rowBreaks count="1" manualBreakCount="1">
        <brk id="29" max="2" man="1"/>
      </rowBreaks>
      <pageMargins left="0.75" right="0.75" top="0.55000000000000004" bottom="0.47" header="0.32" footer="0.25"/>
      <pageSetup orientation="portrait" r:id="rId2"/>
      <headerFooter alignWithMargins="0">
        <oddFooter>&amp;RPage &amp;P of &amp;N</oddFooter>
      </headerFooter>
    </customSheetView>
    <customSheetView guid="{023E95C7-CD0A-46A1-945E-64751E02EBFE}" showGridLines="0" printArea="1" hiddenRows="1" state="hidden" view="pageBreakPreview">
      <selection sqref="A1:C1"/>
      <rowBreaks count="1" manualBreakCount="1">
        <brk id="29" max="2" man="1"/>
      </rowBreaks>
      <pageMargins left="0.75" right="0.75" top="0.55000000000000004" bottom="0.47" header="0.32" footer="0.25"/>
      <pageSetup orientation="portrait" r:id="rId3"/>
      <headerFooter alignWithMargins="0">
        <oddFooter>&amp;RPage &amp;P of &amp;N</oddFooter>
      </headerFooter>
    </customSheetView>
    <customSheetView guid="{BB6473B7-092C-417E-97E7-ED0705AE17A0}" showGridLines="0" printArea="1" hiddenRows="1" state="hidden" view="pageBreakPreview">
      <selection sqref="A1:C1"/>
      <rowBreaks count="1" manualBreakCount="1">
        <brk id="29" max="2" man="1"/>
      </rowBreaks>
      <pageMargins left="0.75" right="0.75" top="0.55000000000000004" bottom="0.47" header="0.32" footer="0.25"/>
      <pageSetup orientation="portrait" r:id="rId4"/>
      <headerFooter alignWithMargins="0">
        <oddFooter>&amp;RPage &amp;P of &amp;N</oddFooter>
      </headerFooter>
    </customSheetView>
    <customSheetView guid="{A41EE4DE-0D82-4A56-8210-F78316511D11}" showGridLines="0" printArea="1" hiddenRows="1" view="pageBreakPreview">
      <selection sqref="A1:C1"/>
      <rowBreaks count="1" manualBreakCount="1">
        <brk id="29" max="2" man="1"/>
      </rowBreaks>
      <pageMargins left="0.75" right="0.75" top="0.55000000000000004" bottom="0.47" header="0.32" footer="0.25"/>
      <pageSetup orientation="portrait" r:id="rId5"/>
      <headerFooter alignWithMargins="0">
        <oddFooter>&amp;RPage &amp;P of &amp;N</oddFooter>
      </headerFooter>
    </customSheetView>
    <customSheetView guid="{1E0C44A1-9358-4FBD-8C2C-4DB661DA1476}" showGridLines="0" printArea="1" hiddenRows="1" view="pageBreakPreview">
      <selection activeCell="A35" sqref="A35:IV36"/>
      <rowBreaks count="1" manualBreakCount="1">
        <brk id="29" max="2" man="1"/>
      </rowBreaks>
      <pageMargins left="0.75" right="0.75" top="0.55000000000000004" bottom="0.47" header="0.32" footer="0.25"/>
      <pageSetup orientation="portrait" r:id="rId6"/>
      <headerFooter alignWithMargins="0">
        <oddFooter>&amp;RPage &amp;P of &amp;N</oddFooter>
      </headerFooter>
    </customSheetView>
    <customSheetView guid="{498493C3-769C-4143-9114-C68CD1D40B11}" showGridLines="0" printArea="1" view="pageBreakPreview">
      <selection activeCell="D5" sqref="D5"/>
      <rowBreaks count="1" manualBreakCount="1">
        <brk id="29" max="2" man="1"/>
      </rowBreaks>
      <pageMargins left="0.75" right="0.75" top="0.55000000000000004" bottom="0.47" header="0.32" footer="0.25"/>
      <pageSetup orientation="portrait" r:id="rId7"/>
      <headerFooter alignWithMargins="0">
        <oddFooter>&amp;RPage &amp;P of &amp;N</oddFooter>
      </headerFooter>
    </customSheetView>
    <customSheetView guid="{C431BC99-7569-44AB-83F6-AB73BDED3783}" showGridLines="0">
      <selection activeCell="D9" sqref="D9"/>
      <rowBreaks count="1" manualBreakCount="1">
        <brk id="29" max="2" man="1"/>
      </rowBreaks>
      <pageMargins left="0.75" right="0.75" top="0.55000000000000004" bottom="0.47" header="0.32" footer="0.25"/>
      <pageSetup orientation="portrait" r:id="rId8"/>
      <headerFooter alignWithMargins="0">
        <oddFooter>&amp;RPage &amp;P of &amp;N</oddFooter>
      </headerFooter>
    </customSheetView>
    <customSheetView guid="{E97134B6-5E8D-4951-8DA0-73D065532361}" showGridLines="0">
      <selection activeCell="B14" sqref="B14:C14"/>
      <rowBreaks count="1" manualBreakCount="1">
        <brk id="29" max="2" man="1"/>
      </rowBreaks>
      <pageMargins left="0.75" right="0.75" top="0.55000000000000004" bottom="0.47" header="0.32" footer="0.25"/>
      <pageSetup orientation="portrait" r:id="rId9"/>
      <headerFooter alignWithMargins="0">
        <oddFooter>&amp;RPage &amp;P of &amp;N</oddFooter>
      </headerFooter>
    </customSheetView>
    <customSheetView guid="{D0757F9E-DF41-4B40-A5E5-F4F8FDD8D61D}" showGridLines="0">
      <selection activeCell="B14" sqref="B14:C14"/>
      <rowBreaks count="1" manualBreakCount="1">
        <brk id="29" max="2" man="1"/>
      </rowBreaks>
      <pageMargins left="0.75" right="0.75" top="0.55000000000000004" bottom="0.47" header="0.32" footer="0.25"/>
      <pageSetup orientation="portrait" r:id="rId10"/>
      <headerFooter alignWithMargins="0">
        <oddFooter>&amp;RPage &amp;P of &amp;N</oddFooter>
      </headerFooter>
    </customSheetView>
    <customSheetView guid="{EE46BCD1-F715-4FA9-A5FC-1B125AD601E0}" showGridLines="0">
      <selection activeCell="C7" sqref="C7"/>
      <rowBreaks count="1" manualBreakCount="1">
        <brk id="29" max="2" man="1"/>
      </rowBreaks>
      <pageMargins left="0.75" right="0.75" top="0.55000000000000004" bottom="0.47" header="0.32" footer="0.25"/>
      <pageSetup orientation="portrait" r:id="rId11"/>
      <headerFooter alignWithMargins="0">
        <oddFooter>&amp;RPage &amp;P of &amp;N</oddFooter>
      </headerFooter>
    </customSheetView>
    <customSheetView guid="{4AA1107B-A795-4744-B566-827168772C7A}" showGridLines="0">
      <selection activeCell="G8" sqref="G8"/>
      <rowBreaks count="1" manualBreakCount="1">
        <brk id="29" max="2" man="1"/>
      </rowBreaks>
      <pageMargins left="0.75" right="0.75" top="0.55000000000000004" bottom="0.47" header="0.32" footer="0.25"/>
      <pageSetup orientation="portrait" r:id="rId12"/>
      <headerFooter alignWithMargins="0">
        <oddFooter>&amp;RPage &amp;P of &amp;N</oddFooter>
      </headerFooter>
    </customSheetView>
    <customSheetView guid="{B23AD343-29DA-4CE0-BD10-47BF44F3782F}" showGridLines="0" topLeftCell="A49">
      <selection activeCell="G8" sqref="G8"/>
      <rowBreaks count="1" manualBreakCount="1">
        <brk id="29" max="2" man="1"/>
      </rowBreaks>
      <pageMargins left="0.75" right="0.75" top="0.55000000000000004" bottom="0.47" header="0.32" footer="0.25"/>
      <pageSetup orientation="portrait" r:id="rId13"/>
      <headerFooter alignWithMargins="0">
        <oddFooter>&amp;RPage &amp;P of &amp;N</oddFooter>
      </headerFooter>
    </customSheetView>
    <customSheetView guid="{ECE9294F-C910-4036-88BC-B1F2176FB06B}" showGridLines="0">
      <selection activeCell="C7" sqref="C7"/>
      <rowBreaks count="1" manualBreakCount="1">
        <brk id="29" max="2" man="1"/>
      </rowBreaks>
      <pageMargins left="0.75" right="0.75" top="0.55000000000000004" bottom="0.47" header="0.32" footer="0.25"/>
      <pageSetup orientation="portrait" r:id="rId14"/>
      <headerFooter alignWithMargins="0">
        <oddFooter>&amp;RPage &amp;P of &amp;N</oddFooter>
      </headerFooter>
    </customSheetView>
    <customSheetView guid="{4F65FF32-EC61-4022-A399-2986D7B6B8B3}" showGridLines="0" showRuler="0">
      <selection sqref="A1:C1"/>
      <pageMargins left="0.75" right="0.75" top="0.55000000000000004" bottom="0.47" header="0.32" footer="0.25"/>
      <pageSetup orientation="portrait" r:id="rId15"/>
      <headerFooter alignWithMargins="0">
        <oddFooter>&amp;RPage &amp;P of &amp;N</oddFooter>
      </headerFooter>
    </customSheetView>
    <customSheetView guid="{14D7F02E-BCCA-4517-ABC7-537FF4AEB67A}" showGridLines="0">
      <selection activeCell="C15" sqref="C15"/>
      <pageMargins left="0.75" right="0.75" top="0.55000000000000004" bottom="0.47" header="0.32" footer="0.25"/>
      <pageSetup orientation="portrait" r:id="rId16"/>
      <headerFooter alignWithMargins="0">
        <oddFooter>&amp;RPage &amp;P of &amp;N</oddFooter>
      </headerFooter>
    </customSheetView>
    <customSheetView guid="{27A45B7A-04F2-4516-B80B-5ED0825D4ED3}" showGridLines="0">
      <selection sqref="A1:C1"/>
      <pageMargins left="0.75" right="0.75" top="0.55000000000000004" bottom="0.47" header="0.32" footer="0.25"/>
      <pageSetup orientation="portrait" r:id="rId17"/>
      <headerFooter alignWithMargins="0">
        <oddFooter>&amp;RPage &amp;P of &amp;N</oddFooter>
      </headerFooter>
    </customSheetView>
    <customSheetView guid="{E9F4E142-7D26-464D-BECA-4F3806DB1FE1}" showGridLines="0" topLeftCell="A49">
      <selection activeCell="G8" sqref="G8"/>
      <rowBreaks count="1" manualBreakCount="1">
        <brk id="29" max="2" man="1"/>
      </rowBreaks>
      <pageMargins left="0.75" right="0.75" top="0.55000000000000004" bottom="0.47" header="0.32" footer="0.25"/>
      <pageSetup orientation="portrait" r:id="rId18"/>
      <headerFooter alignWithMargins="0">
        <oddFooter>&amp;RPage &amp;P of &amp;N</oddFooter>
      </headerFooter>
    </customSheetView>
    <customSheetView guid="{A7DBDDEF-9245-44C6-9EBF-032DB6E1C0A2}" showGridLines="0">
      <selection activeCell="G8" sqref="G8"/>
      <rowBreaks count="1" manualBreakCount="1">
        <brk id="29" max="2" man="1"/>
      </rowBreaks>
      <pageMargins left="0.75" right="0.75" top="0.55000000000000004" bottom="0.47" header="0.32" footer="0.25"/>
      <pageSetup orientation="portrait" r:id="rId19"/>
      <headerFooter alignWithMargins="0">
        <oddFooter>&amp;RPage &amp;P of &amp;N</oddFooter>
      </headerFooter>
    </customSheetView>
    <customSheetView guid="{7487ED9F-BBED-4B2A-9631-22F1A430946B}" showGridLines="0">
      <selection activeCell="G8" sqref="G8"/>
      <rowBreaks count="1" manualBreakCount="1">
        <brk id="29" max="2" man="1"/>
      </rowBreaks>
      <pageMargins left="0.75" right="0.75" top="0.55000000000000004" bottom="0.47" header="0.32" footer="0.25"/>
      <pageSetup orientation="portrait" r:id="rId20"/>
      <headerFooter alignWithMargins="0">
        <oddFooter>&amp;RPage &amp;P of &amp;N</oddFooter>
      </headerFooter>
    </customSheetView>
    <customSheetView guid="{B3CE7B10-A914-4559-A6DA-AED8C22AFD6D}" showGridLines="0">
      <selection activeCell="B14" sqref="B14:C14"/>
      <rowBreaks count="1" manualBreakCount="1">
        <brk id="29" max="2" man="1"/>
      </rowBreaks>
      <pageMargins left="0.75" right="0.75" top="0.55000000000000004" bottom="0.47" header="0.32" footer="0.25"/>
      <pageSetup orientation="portrait" r:id="rId21"/>
      <headerFooter alignWithMargins="0">
        <oddFooter>&amp;RPage &amp;P of &amp;N</oddFooter>
      </headerFooter>
    </customSheetView>
    <customSheetView guid="{D53177B2-31EC-4222-B97A-A37DCFD9E45B}" showGridLines="0">
      <selection activeCell="B14" sqref="B14:C14"/>
      <rowBreaks count="1" manualBreakCount="1">
        <brk id="29" max="2" man="1"/>
      </rowBreaks>
      <pageMargins left="0.75" right="0.75" top="0.55000000000000004" bottom="0.47" header="0.32" footer="0.25"/>
      <pageSetup orientation="portrait" r:id="rId22"/>
      <headerFooter alignWithMargins="0">
        <oddFooter>&amp;RPage &amp;P of &amp;N</oddFooter>
      </headerFooter>
    </customSheetView>
    <customSheetView guid="{223BC0FC-814D-40F0-9795-CE82A16FF3A5}" showGridLines="0">
      <selection activeCell="D9" sqref="D9"/>
      <rowBreaks count="1" manualBreakCount="1">
        <brk id="29" max="2" man="1"/>
      </rowBreaks>
      <pageMargins left="0.75" right="0.75" top="0.55000000000000004" bottom="0.47" header="0.32" footer="0.25"/>
      <pageSetup orientation="portrait" r:id="rId23"/>
      <headerFooter alignWithMargins="0">
        <oddFooter>&amp;RPage &amp;P of &amp;N</oddFooter>
      </headerFooter>
    </customSheetView>
    <customSheetView guid="{B835C05C-B615-4DCB-982D-4519616B3CD8}" showGridLines="0" printArea="1" topLeftCell="A51">
      <selection activeCell="D9" sqref="D9"/>
      <rowBreaks count="1" manualBreakCount="1">
        <brk id="29" max="2" man="1"/>
      </rowBreaks>
      <pageMargins left="0.75" right="0.75" top="0.55000000000000004" bottom="0.47" header="0.32" footer="0.25"/>
      <pageSetup orientation="portrait" r:id="rId24"/>
      <headerFooter alignWithMargins="0">
        <oddFooter>&amp;RPage &amp;P of &amp;N</oddFooter>
      </headerFooter>
    </customSheetView>
    <customSheetView guid="{A34CC49F-E309-4C23-B4F6-1E3B307C10D1}" showGridLines="0" printArea="1" view="pageBreakPreview" topLeftCell="A19">
      <selection activeCell="D8" sqref="D8"/>
      <rowBreaks count="1" manualBreakCount="1">
        <brk id="29" max="2" man="1"/>
      </rowBreaks>
      <pageMargins left="0.75" right="0.75" top="0.55000000000000004" bottom="0.47" header="0.32" footer="0.25"/>
      <pageSetup orientation="portrait" r:id="rId25"/>
      <headerFooter alignWithMargins="0">
        <oddFooter>&amp;RPage &amp;P of &amp;N</oddFooter>
      </headerFooter>
    </customSheetView>
    <customSheetView guid="{8909CFDD-4F29-4C72-886E-908773EE94A2}" showGridLines="0" printArea="1" hiddenRows="1" view="pageBreakPreview" topLeftCell="A19">
      <selection sqref="A1:C1"/>
      <rowBreaks count="1" manualBreakCount="1">
        <brk id="29" max="2" man="1"/>
      </rowBreaks>
      <pageMargins left="0.75" right="0.75" top="0.55000000000000004" bottom="0.47" header="0.32" footer="0.25"/>
      <pageSetup orientation="portrait" r:id="rId26"/>
      <headerFooter alignWithMargins="0">
        <oddFooter>&amp;RPage &amp;P of &amp;N</oddFooter>
      </headerFooter>
    </customSheetView>
    <customSheetView guid="{D5F8AD2D-F014-4A7B-9CE7-589273BD9F11}" showGridLines="0" printArea="1" hiddenRows="1" state="hidden" view="pageBreakPreview">
      <selection sqref="A1:C1"/>
      <rowBreaks count="1" manualBreakCount="1">
        <brk id="29" max="2" man="1"/>
      </rowBreaks>
      <pageMargins left="0.75" right="0.75" top="0.55000000000000004" bottom="0.47" header="0.32" footer="0.25"/>
      <pageSetup orientation="portrait" r:id="rId27"/>
      <headerFooter alignWithMargins="0">
        <oddFooter>&amp;RPage &amp;P of &amp;N</oddFooter>
      </headerFooter>
    </customSheetView>
  </customSheetViews>
  <mergeCells count="15">
    <mergeCell ref="A1:C1"/>
    <mergeCell ref="B12:C12"/>
    <mergeCell ref="B14:C14"/>
    <mergeCell ref="B21:C21"/>
    <mergeCell ref="A53:C53"/>
    <mergeCell ref="A52:C52"/>
    <mergeCell ref="A51:C51"/>
    <mergeCell ref="B27:C27"/>
    <mergeCell ref="B30:C30"/>
    <mergeCell ref="B33:C33"/>
    <mergeCell ref="B37:C37"/>
    <mergeCell ref="B45:C45"/>
    <mergeCell ref="B39:C39"/>
    <mergeCell ref="B42:C42"/>
    <mergeCell ref="B35:C35"/>
  </mergeCells>
  <phoneticPr fontId="27" type="noConversion"/>
  <pageMargins left="0.75" right="0.75" top="0.55000000000000004" bottom="0.47" header="0.32" footer="0.25"/>
  <pageSetup orientation="portrait" r:id="rId28"/>
  <headerFooter alignWithMargins="0">
    <oddFooter>&amp;RPage &amp;P of &amp;N</oddFooter>
  </headerFooter>
  <rowBreaks count="1" manualBreakCount="1">
    <brk id="29" max="2" man="1"/>
  </rowBreaks>
  <drawing r:id="rId29"/>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pageSetUpPr autoPageBreaks="0"/>
  </sheetPr>
  <dimension ref="B1:AB33"/>
  <sheetViews>
    <sheetView showGridLines="0" view="pageBreakPreview" topLeftCell="A10" zoomScaleNormal="100" zoomScaleSheetLayoutView="100" workbookViewId="0">
      <selection activeCell="F31" sqref="F31"/>
    </sheetView>
  </sheetViews>
  <sheetFormatPr defaultColWidth="8" defaultRowHeight="16.5"/>
  <cols>
    <col min="1" max="1" width="8" style="152" customWidth="1"/>
    <col min="2" max="2" width="28.875" style="154" customWidth="1"/>
    <col min="3" max="3" width="10.25" style="154" customWidth="1"/>
    <col min="4" max="5" width="5.625" style="154" customWidth="1"/>
    <col min="6" max="6" width="5.625" style="159" customWidth="1"/>
    <col min="7" max="7" width="34.125" style="159" customWidth="1"/>
    <col min="8" max="10" width="10.375" style="159" hidden="1" customWidth="1"/>
    <col min="11" max="11" width="8" style="152" hidden="1" customWidth="1"/>
    <col min="12" max="12" width="21.5" style="152" hidden="1" customWidth="1"/>
    <col min="13" max="18" width="8" style="152" hidden="1" customWidth="1"/>
    <col min="19" max="19" width="8" style="152" customWidth="1"/>
    <col min="20" max="25" width="8" style="152"/>
    <col min="26" max="26" width="0" style="152" hidden="1" customWidth="1"/>
    <col min="27" max="27" width="16.75" style="152" hidden="1" customWidth="1"/>
    <col min="28" max="28" width="25.625" style="152" hidden="1" customWidth="1"/>
    <col min="29" max="29" width="0" style="152" hidden="1" customWidth="1"/>
    <col min="30" max="16384" width="8" style="152"/>
  </cols>
  <sheetData>
    <row r="1" spans="2:28" s="157" customFormat="1" ht="84.75" customHeight="1">
      <c r="B1" s="1175" t="str">
        <f>Cover!$B$2</f>
        <v xml:space="preserve">765/400/220 kV AIS Extension Package - Substation Package: SS-02 (i) 02 nos. of 400 kV line bays at 765/400/220 kV Bikaner-III PS for interconnection of 1400MW RPPD of M/s Sunbreeze Renewables Nine Pvt. Ltd. (SR9PL) (2 nos. bays). </v>
      </c>
      <c r="C1" s="1175"/>
      <c r="D1" s="1175"/>
      <c r="E1" s="1175"/>
      <c r="F1" s="1175"/>
      <c r="G1" s="1175"/>
      <c r="H1" s="153"/>
      <c r="I1" s="153"/>
      <c r="J1" s="153"/>
      <c r="L1" s="174"/>
      <c r="M1" s="174"/>
      <c r="N1" s="174"/>
    </row>
    <row r="2" spans="2:28" ht="31.5" customHeight="1">
      <c r="B2" s="1176" t="str">
        <f>Cover!B3</f>
        <v>Tender Enquiry No.: NR1/T/W-MISC/DOM/I00/25/07981– SRM RFX – 5002004552</v>
      </c>
      <c r="C2" s="1176"/>
      <c r="D2" s="1176"/>
      <c r="E2" s="1176"/>
      <c r="F2" s="1176"/>
      <c r="G2" s="1176"/>
      <c r="H2" s="154"/>
      <c r="I2" s="154"/>
      <c r="J2" s="154"/>
      <c r="L2" s="629" t="s">
        <v>556</v>
      </c>
      <c r="M2" s="339">
        <v>1</v>
      </c>
      <c r="N2" s="175"/>
      <c r="AA2" s="629" t="s">
        <v>559</v>
      </c>
      <c r="AB2" s="655">
        <v>1</v>
      </c>
    </row>
    <row r="3" spans="2:28" ht="12" customHeight="1">
      <c r="B3" s="155"/>
      <c r="C3" s="155"/>
      <c r="D3" s="155"/>
      <c r="E3" s="155"/>
      <c r="F3" s="154"/>
      <c r="G3" s="154"/>
      <c r="H3" s="154"/>
      <c r="I3" s="154"/>
      <c r="J3" s="154"/>
      <c r="L3" s="629" t="s">
        <v>557</v>
      </c>
      <c r="M3" s="339" t="s">
        <v>449</v>
      </c>
      <c r="N3" s="175"/>
      <c r="AA3" s="629" t="s">
        <v>560</v>
      </c>
      <c r="AB3" s="655" t="s">
        <v>449</v>
      </c>
    </row>
    <row r="4" spans="2:28" ht="20.100000000000001" customHeight="1">
      <c r="B4" s="1177" t="s">
        <v>259</v>
      </c>
      <c r="C4" s="1177"/>
      <c r="D4" s="1177"/>
      <c r="E4" s="1177"/>
      <c r="F4" s="1177"/>
      <c r="G4" s="1177"/>
      <c r="H4" s="154"/>
      <c r="I4" s="154"/>
      <c r="J4" s="154"/>
      <c r="M4" s="339"/>
      <c r="N4" s="175"/>
    </row>
    <row r="5" spans="2:28" ht="12" customHeight="1">
      <c r="B5" s="156"/>
      <c r="C5" s="156"/>
      <c r="F5" s="154"/>
      <c r="G5" s="154"/>
      <c r="H5" s="154"/>
      <c r="I5" s="154"/>
      <c r="J5" s="154"/>
      <c r="L5" s="175"/>
      <c r="M5" s="175"/>
      <c r="N5" s="175"/>
    </row>
    <row r="6" spans="2:28" s="157" customFormat="1" ht="43.5" customHeight="1" thickBot="1">
      <c r="B6" s="583" t="s">
        <v>260</v>
      </c>
      <c r="C6" s="585"/>
      <c r="D6" s="1178" t="s">
        <v>559</v>
      </c>
      <c r="E6" s="1178"/>
      <c r="F6" s="1178"/>
      <c r="G6" s="1178"/>
      <c r="H6" s="158"/>
      <c r="I6" s="158" t="str">
        <f>D6</f>
        <v>Sole Bidder</v>
      </c>
      <c r="J6" s="158"/>
      <c r="K6" s="157">
        <f>IF(I6="Sole Bidder",1,2)</f>
        <v>1</v>
      </c>
      <c r="L6" s="505">
        <f>IF(D6= "Sole Bidder", 0, D7)</f>
        <v>0</v>
      </c>
      <c r="M6" s="174" t="str">
        <f>D6</f>
        <v>Sole Bidder</v>
      </c>
      <c r="N6" s="174">
        <f>IF(M6="Sole Bidder",1,2)</f>
        <v>1</v>
      </c>
      <c r="AA6" s="656">
        <f>IF(D6= "Sole Bidder", 0, D7)</f>
        <v>0</v>
      </c>
    </row>
    <row r="7" spans="2:28" ht="50.1" customHeight="1">
      <c r="B7" s="582" t="str">
        <f>IF(D6= "JV (Joint Venture)", "Total Nos. of  Partners in the JV [excluding the Lead Partner]", "")</f>
        <v/>
      </c>
      <c r="C7" s="584"/>
      <c r="D7" s="1179" t="s">
        <v>449</v>
      </c>
      <c r="E7" s="1180"/>
      <c r="F7" s="1180"/>
      <c r="G7" s="1181"/>
      <c r="L7" s="175"/>
      <c r="M7" s="175"/>
      <c r="N7" s="175"/>
    </row>
    <row r="8" spans="2:28" ht="19.5" customHeight="1">
      <c r="B8" s="160"/>
      <c r="C8" s="160"/>
      <c r="D8" s="158"/>
      <c r="L8" s="152">
        <f>IF(AND(D6="JV (Joint Venture)",D7=1),1,0)</f>
        <v>0</v>
      </c>
    </row>
    <row r="9" spans="2:28" ht="20.100000000000001" customHeight="1">
      <c r="B9" s="161" t="str">
        <f>IF(D6= "Sole Bidder", "Name of Sole Bidder", "Name of Lead Partner")</f>
        <v>Name of Sole Bidder</v>
      </c>
      <c r="C9" s="162"/>
      <c r="D9" s="1166" t="s">
        <v>461</v>
      </c>
      <c r="E9" s="1167"/>
      <c r="F9" s="1167"/>
      <c r="G9" s="1168"/>
    </row>
    <row r="10" spans="2:28" ht="20.100000000000001" customHeight="1">
      <c r="B10" s="163" t="str">
        <f>IF(D6= "Sole Bidder", "Address of Sole Bidder", "Address of Lead Partner")</f>
        <v>Address of Sole Bidder</v>
      </c>
      <c r="C10" s="164"/>
      <c r="D10" s="1166" t="s">
        <v>461</v>
      </c>
      <c r="E10" s="1167"/>
      <c r="F10" s="1167"/>
      <c r="G10" s="1168"/>
    </row>
    <row r="11" spans="2:28" ht="20.100000000000001" customHeight="1">
      <c r="B11" s="165"/>
      <c r="C11" s="166"/>
      <c r="D11" s="1166" t="s">
        <v>461</v>
      </c>
      <c r="E11" s="1167"/>
      <c r="F11" s="1167"/>
      <c r="G11" s="1168"/>
    </row>
    <row r="12" spans="2:28" ht="20.100000000000001" customHeight="1">
      <c r="B12" s="167"/>
      <c r="C12" s="168"/>
      <c r="D12" s="1166" t="s">
        <v>461</v>
      </c>
      <c r="E12" s="1167"/>
      <c r="F12" s="1167"/>
      <c r="G12" s="1168"/>
    </row>
    <row r="13" spans="2:28" ht="20.100000000000001" customHeight="1"/>
    <row r="14" spans="2:28" ht="20.100000000000001" customHeight="1">
      <c r="B14" s="161" t="str">
        <f>IF(D7=1, "Name of other Partner","Name of other Partner - 1")</f>
        <v>Name of other Partner - 1</v>
      </c>
      <c r="C14" s="162"/>
      <c r="D14" s="1166"/>
      <c r="E14" s="1167"/>
      <c r="F14" s="1167"/>
      <c r="G14" s="1168"/>
    </row>
    <row r="15" spans="2:28" ht="20.100000000000001" customHeight="1">
      <c r="B15" s="163" t="str">
        <f>IF(D7=1, "Address of other Partner","Address of other Partner - 1")</f>
        <v>Address of other Partner - 1</v>
      </c>
      <c r="C15" s="164"/>
      <c r="D15" s="1172"/>
      <c r="E15" s="1170"/>
      <c r="F15" s="1170"/>
      <c r="G15" s="1171"/>
    </row>
    <row r="16" spans="2:28" ht="20.100000000000001" customHeight="1">
      <c r="B16" s="165"/>
      <c r="C16" s="166"/>
      <c r="D16" s="1172" t="s">
        <v>461</v>
      </c>
      <c r="E16" s="1170"/>
      <c r="F16" s="1170"/>
      <c r="G16" s="1171"/>
    </row>
    <row r="17" spans="2:10" ht="20.100000000000001" customHeight="1">
      <c r="B17" s="167"/>
      <c r="C17" s="168"/>
      <c r="D17" s="1169" t="s">
        <v>461</v>
      </c>
      <c r="E17" s="1170"/>
      <c r="F17" s="1170"/>
      <c r="G17" s="1171"/>
    </row>
    <row r="18" spans="2:10" ht="20.100000000000001" customHeight="1"/>
    <row r="19" spans="2:10" ht="20.100000000000001" customHeight="1">
      <c r="B19" s="161" t="s">
        <v>450</v>
      </c>
      <c r="C19" s="162"/>
      <c r="D19" s="1163" t="s">
        <v>461</v>
      </c>
      <c r="E19" s="1164"/>
      <c r="F19" s="1164"/>
      <c r="G19" s="1165"/>
    </row>
    <row r="20" spans="2:10" ht="20.100000000000001" customHeight="1">
      <c r="B20" s="163" t="s">
        <v>451</v>
      </c>
      <c r="C20" s="164"/>
      <c r="D20" s="1163" t="s">
        <v>461</v>
      </c>
      <c r="E20" s="1164"/>
      <c r="F20" s="1164"/>
      <c r="G20" s="1165"/>
    </row>
    <row r="21" spans="2:10" ht="20.100000000000001" customHeight="1">
      <c r="B21" s="165"/>
      <c r="C21" s="166"/>
      <c r="D21" s="1163" t="s">
        <v>461</v>
      </c>
      <c r="E21" s="1164"/>
      <c r="F21" s="1164"/>
      <c r="G21" s="1165"/>
    </row>
    <row r="22" spans="2:10" ht="20.100000000000001" customHeight="1">
      <c r="B22" s="167"/>
      <c r="C22" s="168"/>
      <c r="D22" s="1166" t="s">
        <v>461</v>
      </c>
      <c r="E22" s="1173"/>
      <c r="F22" s="1173"/>
      <c r="G22" s="1174"/>
    </row>
    <row r="23" spans="2:10" ht="20.100000000000001" customHeight="1"/>
    <row r="24" spans="2:10" ht="21" customHeight="1">
      <c r="B24" s="169" t="s">
        <v>261</v>
      </c>
      <c r="C24" s="170"/>
      <c r="D24" s="1166"/>
      <c r="E24" s="1167"/>
      <c r="F24" s="1167"/>
      <c r="G24" s="1168"/>
    </row>
    <row r="25" spans="2:10" ht="21" customHeight="1">
      <c r="B25" s="169" t="s">
        <v>262</v>
      </c>
      <c r="C25" s="170"/>
      <c r="D25" s="1166"/>
      <c r="E25" s="1167"/>
      <c r="F25" s="1167"/>
      <c r="G25" s="1168"/>
    </row>
    <row r="26" spans="2:10" ht="21" customHeight="1">
      <c r="B26" s="169" t="s">
        <v>474</v>
      </c>
      <c r="C26" s="170"/>
      <c r="D26" s="1160"/>
      <c r="E26" s="1161"/>
      <c r="F26" s="1161"/>
      <c r="G26" s="1162"/>
    </row>
    <row r="27" spans="2:10" ht="21" customHeight="1">
      <c r="B27" s="169" t="s">
        <v>475</v>
      </c>
      <c r="C27" s="170"/>
      <c r="D27" s="1163"/>
      <c r="E27" s="1164"/>
      <c r="F27" s="1164"/>
      <c r="G27" s="1165"/>
    </row>
    <row r="28" spans="2:10" ht="21" customHeight="1">
      <c r="B28" s="169" t="s">
        <v>476</v>
      </c>
      <c r="C28" s="170"/>
      <c r="D28" s="1163"/>
      <c r="E28" s="1164"/>
      <c r="F28" s="1164"/>
      <c r="G28" s="1165"/>
    </row>
    <row r="29" spans="2:10" ht="21" customHeight="1">
      <c r="B29" s="169" t="s">
        <v>477</v>
      </c>
      <c r="C29" s="170"/>
      <c r="D29" s="1163"/>
      <c r="E29" s="1164"/>
      <c r="F29" s="1164"/>
      <c r="G29" s="1165"/>
    </row>
    <row r="30" spans="2:10" ht="21" customHeight="1">
      <c r="B30" s="171"/>
      <c r="C30" s="171"/>
      <c r="D30" s="171"/>
    </row>
    <row r="31" spans="2:10" s="157" customFormat="1" ht="21" customHeight="1">
      <c r="B31" s="169" t="s">
        <v>263</v>
      </c>
      <c r="C31" s="170"/>
      <c r="D31" s="336"/>
      <c r="E31" s="506"/>
      <c r="F31" s="336"/>
      <c r="G31" s="337" t="str">
        <f>IF(D31&gt;H31, "Invalid Date !", "")</f>
        <v/>
      </c>
      <c r="H31" s="338">
        <f>IF(E31="Feb",28,IF(OR(E31="Apr", E31="Jun", E31="Sep", E31="Nov"),30,31))</f>
        <v>31</v>
      </c>
      <c r="I31" s="154"/>
      <c r="J31" s="154"/>
    </row>
    <row r="32" spans="2:10" ht="21" customHeight="1">
      <c r="B32" s="169" t="s">
        <v>264</v>
      </c>
      <c r="C32" s="170"/>
      <c r="D32" s="1166"/>
      <c r="E32" s="1167"/>
      <c r="F32" s="1167"/>
      <c r="G32" s="1168"/>
    </row>
    <row r="33" spans="5:5">
      <c r="E33" s="159"/>
    </row>
  </sheetData>
  <sheetProtection algorithmName="SHA-512" hashValue="1lfdKVGsz0IrVM6iRRLCtdC2eqxh1o9Ldj03yRhBwaemqRz+87OWkZKKY1dkWM/lmzTx5M6sFuzBxDszXoDjaQ==" saltValue="seVi7hCTnoYcQqTea1Y2RQ==" spinCount="100000" sheet="1" formatColumns="0" formatRows="0" selectLockedCells="1"/>
  <customSheetViews>
    <customSheetView guid="{987A3FAC-920D-4C0C-8129-D8F4AFD7E477}" showGridLines="0" printArea="1" hiddenColumns="1" view="pageBreakPreview">
      <selection activeCell="D27" sqref="D27:G27"/>
      <pageMargins left="0.75" right="0.75" top="0.69" bottom="0.7" header="0.4" footer="0.37"/>
      <pageSetup orientation="portrait" r:id="rId1"/>
      <headerFooter alignWithMargins="0"/>
    </customSheetView>
    <customSheetView guid="{CB55CDDD-15EC-4265-9148-3411BBB26D54}" showGridLines="0" printArea="1" hiddenColumns="1" view="pageBreakPreview">
      <selection activeCell="D10" sqref="D10:G10"/>
      <pageMargins left="0.75" right="0.75" top="0.69" bottom="0.7" header="0.4" footer="0.37"/>
      <pageSetup orientation="portrait" r:id="rId2"/>
      <headerFooter alignWithMargins="0"/>
    </customSheetView>
    <customSheetView guid="{023E95C7-CD0A-46A1-945E-64751E02EBFE}" showGridLines="0" printArea="1" hiddenColumns="1" view="pageBreakPreview" topLeftCell="A19">
      <selection activeCell="F31" sqref="F31"/>
      <pageMargins left="0.75" right="0.75" top="0.69" bottom="0.7" header="0.4" footer="0.37"/>
      <pageSetup orientation="portrait" r:id="rId3"/>
      <headerFooter alignWithMargins="0"/>
    </customSheetView>
    <customSheetView guid="{BB6473B7-092C-417E-97E7-ED0705AE17A0}" showGridLines="0" printArea="1" hiddenColumns="1" view="pageBreakPreview">
      <selection activeCell="D6" sqref="D6:G6"/>
      <pageMargins left="0.75" right="0.75" top="0.69" bottom="0.7" header="0.4" footer="0.37"/>
      <pageSetup orientation="portrait" r:id="rId4"/>
      <headerFooter alignWithMargins="0"/>
    </customSheetView>
    <customSheetView guid="{A41EE4DE-0D82-4A56-8210-F78316511D11}" showGridLines="0" printArea="1" hiddenColumns="1" view="pageBreakPreview">
      <selection activeCell="D24" sqref="D24:G24"/>
      <pageMargins left="0.75" right="0.75" top="0.69" bottom="0.7" header="0.4" footer="0.37"/>
      <pageSetup orientation="portrait" r:id="rId5"/>
      <headerFooter alignWithMargins="0"/>
    </customSheetView>
    <customSheetView guid="{1E0C44A1-9358-4FBD-8C2C-4DB661DA1476}" showGridLines="0" printArea="1" hiddenColumns="1" view="pageBreakPreview">
      <selection activeCell="D19" sqref="D19:G19"/>
      <pageMargins left="0.75" right="0.75" top="0.69" bottom="0.7" header="0.4" footer="0.37"/>
      <pageSetup orientation="portrait" r:id="rId6"/>
      <headerFooter alignWithMargins="0"/>
    </customSheetView>
    <customSheetView guid="{498493C3-769C-4143-9114-C68CD1D40B11}" showGridLines="0" printArea="1" hiddenColumns="1" view="pageBreakPreview">
      <selection activeCell="D6" sqref="D6:G6"/>
      <pageMargins left="0.75" right="0.75" top="0.69" bottom="0.7" header="0.4" footer="0.37"/>
      <pageSetup orientation="portrait" r:id="rId7"/>
      <headerFooter alignWithMargins="0"/>
    </customSheetView>
    <customSheetView guid="{C431BC99-7569-44AB-83F6-AB73BDED3783}" showGridLines="0" printArea="1" view="pageBreakPreview">
      <selection activeCell="D6" sqref="D6:G6"/>
      <pageMargins left="0.75" right="0.75" top="0.69" bottom="0.7" header="0.4" footer="0.37"/>
      <pageSetup orientation="portrait" r:id="rId8"/>
      <headerFooter alignWithMargins="0"/>
    </customSheetView>
    <customSheetView guid="{E97134B6-5E8D-4951-8DA0-73D065532361}" showGridLines="0" printArea="1" view="pageBreakPreview">
      <selection activeCell="D6" sqref="D6:G6"/>
      <pageMargins left="0.75" right="0.75" top="0.69" bottom="0.7" header="0.4" footer="0.37"/>
      <pageSetup orientation="portrait" r:id="rId9"/>
      <headerFooter alignWithMargins="0"/>
    </customSheetView>
    <customSheetView guid="{D0757F9E-DF41-4B40-A5E5-F4F8FDD8D61D}" showGridLines="0" printArea="1" view="pageBreakPreview">
      <selection activeCell="D6" sqref="D6:G6"/>
      <pageMargins left="0.75" right="0.75" top="0.69" bottom="0.7" header="0.4" footer="0.37"/>
      <pageSetup orientation="portrait" r:id="rId10"/>
      <headerFooter alignWithMargins="0"/>
    </customSheetView>
    <customSheetView guid="{EE46BCD1-F715-4FA9-A5FC-1B125AD601E0}" showGridLines="0" printArea="1" view="pageBreakPreview">
      <selection activeCell="D7" sqref="D7:G7"/>
      <pageMargins left="0.75" right="0.75" top="0.69" bottom="0.7" header="0.4" footer="0.37"/>
      <pageSetup orientation="portrait" r:id="rId11"/>
      <headerFooter alignWithMargins="0"/>
    </customSheetView>
    <customSheetView guid="{4AA1107B-A795-4744-B566-827168772C7A}" showGridLines="0" printArea="1" view="pageBreakPreview">
      <selection activeCell="D6" sqref="D6:G6"/>
      <pageMargins left="0.75" right="0.75" top="0.69" bottom="0.7" header="0.4" footer="0.37"/>
      <pageSetup orientation="portrait" r:id="rId12"/>
      <headerFooter alignWithMargins="0"/>
    </customSheetView>
    <customSheetView guid="{B23AD343-29DA-4CE0-BD10-47BF44F3782F}" showGridLines="0">
      <selection activeCell="G8" sqref="G8"/>
      <pageMargins left="0.75" right="0.75" top="0.69" bottom="0.7" header="0.4" footer="0.37"/>
      <pageSetup orientation="portrait" r:id="rId13"/>
      <headerFooter alignWithMargins="0"/>
    </customSheetView>
    <customSheetView guid="{ECE9294F-C910-4036-88BC-B1F2176FB06B}" showGridLines="0">
      <selection activeCell="D14" sqref="D14:G14"/>
      <pageMargins left="0.75" right="0.75" top="0.69" bottom="0.7" header="0.4" footer="0.37"/>
      <pageSetup orientation="portrait" r:id="rId14"/>
      <headerFooter alignWithMargins="0"/>
    </customSheetView>
    <customSheetView guid="{4F65FF32-EC61-4022-A399-2986D7B6B8B3}" showGridLines="0" showRuler="0">
      <selection activeCell="D6" sqref="D6"/>
      <pageMargins left="0.75" right="0.75" top="0.69" bottom="0.7" header="0.4" footer="0.37"/>
      <pageSetup orientation="portrait" r:id="rId15"/>
      <headerFooter alignWithMargins="0"/>
    </customSheetView>
    <customSheetView guid="{01ACF2E1-8E61-4459-ABC1-B6C183DEED61}" showGridLines="0" showRuler="0">
      <selection activeCell="D28" sqref="D28"/>
      <pageMargins left="0.75" right="0.75" top="0.69" bottom="0.7" header="0.4" footer="0.37"/>
      <pageSetup orientation="portrait" r:id="rId16"/>
      <headerFooter alignWithMargins="0"/>
    </customSheetView>
    <customSheetView guid="{14D7F02E-BCCA-4517-ABC7-537FF4AEB67A}" showGridLines="0">
      <selection activeCell="D10" sqref="D10:G10"/>
      <pageMargins left="0.75" right="0.75" top="0.69" bottom="0.7" header="0.4" footer="0.37"/>
      <pageSetup orientation="portrait" r:id="rId17"/>
      <headerFooter alignWithMargins="0"/>
    </customSheetView>
    <customSheetView guid="{27A45B7A-04F2-4516-B80B-5ED0825D4ED3}" showGridLines="0">
      <selection activeCell="D6" sqref="D6:G6"/>
      <pageMargins left="0.75" right="0.75" top="0.69" bottom="0.7" header="0.4" footer="0.37"/>
      <pageSetup orientation="portrait" r:id="rId18"/>
      <headerFooter alignWithMargins="0"/>
    </customSheetView>
    <customSheetView guid="{E9F4E142-7D26-464D-BECA-4F3806DB1FE1}" showGridLines="0">
      <selection activeCell="G8" sqref="G8"/>
      <pageMargins left="0.75" right="0.75" top="0.69" bottom="0.7" header="0.4" footer="0.37"/>
      <pageSetup orientation="portrait" r:id="rId19"/>
      <headerFooter alignWithMargins="0"/>
    </customSheetView>
    <customSheetView guid="{A7DBDDEF-9245-44C6-9EBF-032DB6E1C0A2}" showGridLines="0" printArea="1" view="pageBreakPreview" topLeftCell="A13">
      <selection activeCell="D28" sqref="D28:G28"/>
      <pageMargins left="0.75" right="0.75" top="0.69" bottom="0.7" header="0.4" footer="0.37"/>
      <pageSetup orientation="portrait" r:id="rId20"/>
      <headerFooter alignWithMargins="0"/>
    </customSheetView>
    <customSheetView guid="{7487ED9F-BBED-4B2A-9631-22F1A430946B}" showGridLines="0" printArea="1" view="pageBreakPreview">
      <selection activeCell="D6" sqref="D6:G6"/>
      <pageMargins left="0.75" right="0.75" top="0.69" bottom="0.7" header="0.4" footer="0.37"/>
      <pageSetup orientation="portrait" r:id="rId21"/>
      <headerFooter alignWithMargins="0"/>
    </customSheetView>
    <customSheetView guid="{B3CE7B10-A914-4559-A6DA-AED8C22AFD6D}" showGridLines="0" printArea="1" view="pageBreakPreview">
      <selection activeCell="D9" sqref="D9:G9"/>
      <pageMargins left="0.75" right="0.75" top="0.69" bottom="0.7" header="0.4" footer="0.37"/>
      <pageSetup orientation="portrait" r:id="rId22"/>
      <headerFooter alignWithMargins="0"/>
    </customSheetView>
    <customSheetView guid="{D53177B2-31EC-4222-B97A-A37DCFD9E45B}" showGridLines="0" printArea="1" view="pageBreakPreview">
      <selection activeCell="D6" sqref="D6:G6"/>
      <pageMargins left="0.75" right="0.75" top="0.69" bottom="0.7" header="0.4" footer="0.37"/>
      <pageSetup orientation="portrait" r:id="rId23"/>
      <headerFooter alignWithMargins="0"/>
    </customSheetView>
    <customSheetView guid="{223BC0FC-814D-40F0-9795-CE82A16FF3A5}" showGridLines="0" printArea="1" view="pageBreakPreview">
      <selection activeCell="D6" sqref="D6:G6"/>
      <pageMargins left="0.75" right="0.75" top="0.69" bottom="0.7" header="0.4" footer="0.37"/>
      <pageSetup orientation="portrait" r:id="rId24"/>
      <headerFooter alignWithMargins="0"/>
    </customSheetView>
    <customSheetView guid="{B835C05C-B615-4DCB-982D-4519616B3CD8}" showGridLines="0" printArea="1" view="pageBreakPreview">
      <selection activeCell="D12" sqref="D12:G12"/>
      <pageMargins left="0.75" right="0.75" top="0.69" bottom="0.7" header="0.4" footer="0.37"/>
      <pageSetup orientation="portrait" r:id="rId25"/>
      <headerFooter alignWithMargins="0"/>
    </customSheetView>
    <customSheetView guid="{A34CC49F-E309-4C23-B4F6-1E3B307C10D1}" showGridLines="0" printArea="1" hiddenColumns="1" view="pageBreakPreview">
      <selection activeCell="D10" sqref="D10:G10"/>
      <pageMargins left="0.75" right="0.75" top="0.69" bottom="0.7" header="0.4" footer="0.37"/>
      <pageSetup orientation="portrait" r:id="rId26"/>
      <headerFooter alignWithMargins="0"/>
    </customSheetView>
    <customSheetView guid="{8909CFDD-4F29-4C72-886E-908773EE94A2}" showGridLines="0" printArea="1" hiddenColumns="1" view="pageBreakPreview">
      <selection activeCell="D6" sqref="D6:G6"/>
      <pageMargins left="0.75" right="0.75" top="0.69" bottom="0.7" header="0.4" footer="0.37"/>
      <pageSetup orientation="portrait" r:id="rId27"/>
      <headerFooter alignWithMargins="0"/>
    </customSheetView>
    <customSheetView guid="{D5F8AD2D-F014-4A7B-9CE7-589273BD9F11}" showGridLines="0" printArea="1" hiddenColumns="1" view="pageBreakPreview">
      <selection activeCell="D10" sqref="D10:G10"/>
      <pageMargins left="0.75" right="0.75" top="0.69" bottom="0.7" header="0.4" footer="0.37"/>
      <pageSetup orientation="portrait" r:id="rId28"/>
      <headerFooter alignWithMargins="0"/>
    </customSheetView>
  </customSheetViews>
  <mergeCells count="24">
    <mergeCell ref="B1:G1"/>
    <mergeCell ref="B2:G2"/>
    <mergeCell ref="B4:G4"/>
    <mergeCell ref="D6:G6"/>
    <mergeCell ref="D7:G7"/>
    <mergeCell ref="D20:G20"/>
    <mergeCell ref="D19:G19"/>
    <mergeCell ref="D24:G24"/>
    <mergeCell ref="D25:G25"/>
    <mergeCell ref="D22:G22"/>
    <mergeCell ref="D21:G21"/>
    <mergeCell ref="D9:G9"/>
    <mergeCell ref="D10:G10"/>
    <mergeCell ref="D11:G11"/>
    <mergeCell ref="D12:G12"/>
    <mergeCell ref="D17:G17"/>
    <mergeCell ref="D16:G16"/>
    <mergeCell ref="D14:G14"/>
    <mergeCell ref="D15:G15"/>
    <mergeCell ref="D26:G26"/>
    <mergeCell ref="D27:G27"/>
    <mergeCell ref="D28:G28"/>
    <mergeCell ref="D29:G29"/>
    <mergeCell ref="D32:G32"/>
  </mergeCells>
  <phoneticPr fontId="32" type="noConversion"/>
  <conditionalFormatting sqref="B14:C17">
    <cfRule type="expression" dxfId="59" priority="9" stopIfTrue="1">
      <formula>$L$6&lt;1</formula>
    </cfRule>
  </conditionalFormatting>
  <conditionalFormatting sqref="B19:C22">
    <cfRule type="expression" dxfId="58" priority="8" stopIfTrue="1">
      <formula>$L$6&lt;2</formula>
    </cfRule>
  </conditionalFormatting>
  <conditionalFormatting sqref="B7:G7">
    <cfRule type="expression" dxfId="57" priority="1" stopIfTrue="1">
      <formula>$D$6="Sole Bidder"</formula>
    </cfRule>
  </conditionalFormatting>
  <conditionalFormatting sqref="D14:G17">
    <cfRule type="expression" dxfId="56" priority="3" stopIfTrue="1">
      <formula>$L$6&lt;1</formula>
    </cfRule>
  </conditionalFormatting>
  <conditionalFormatting sqref="D19:G22">
    <cfRule type="expression" dxfId="55" priority="2" stopIfTrue="1">
      <formula>$L$6&lt;2</formula>
    </cfRule>
  </conditionalFormatting>
  <dataValidations count="5">
    <dataValidation type="list" allowBlank="1" showInputMessage="1" showErrorMessage="1" sqref="D31" xr:uid="{00000000-0002-0000-0300-000000000000}">
      <formula1>"1,2,3,4,5,6,7,8,9,10,11,12,13,14,15,16,17,18,19,20,21,22,23,24,25,26,27,28,29,30,31"</formula1>
    </dataValidation>
    <dataValidation type="list" allowBlank="1" showInputMessage="1" showErrorMessage="1" sqref="E31" xr:uid="{00000000-0002-0000-0300-000001000000}">
      <formula1>"Jan,Feb,Mar,Apr,May,Jun,Jul,Aug,Sep,Oct,Nov,Dec"</formula1>
    </dataValidation>
    <dataValidation type="list" allowBlank="1" showInputMessage="1" showErrorMessage="1" sqref="F31" xr:uid="{00000000-0002-0000-0300-000002000000}">
      <formula1>"2025"</formula1>
    </dataValidation>
    <dataValidation type="list" allowBlank="1" showInputMessage="1" showErrorMessage="1" sqref="D6:G6" xr:uid="{00000000-0002-0000-0300-000003000000}">
      <formula1>$AA$2:$AA$3</formula1>
    </dataValidation>
    <dataValidation type="list" allowBlank="1" showInputMessage="1" showErrorMessage="1" sqref="D7:G7" xr:uid="{00000000-0002-0000-0300-000004000000}">
      <formula1>$AB$2:$AB$3</formula1>
    </dataValidation>
  </dataValidations>
  <pageMargins left="0.75" right="0.75" top="0.69" bottom="0.7" header="0.4" footer="0.37"/>
  <pageSetup orientation="portrait" r:id="rId29"/>
  <headerFooter alignWithMargins="0"/>
  <drawing r:id="rId3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
    <tabColor indexed="12"/>
    <pageSetUpPr autoPageBreaks="0"/>
  </sheetPr>
  <dimension ref="A1:AY175"/>
  <sheetViews>
    <sheetView view="pageBreakPreview" topLeftCell="A64" zoomScaleNormal="100" zoomScaleSheetLayoutView="100" workbookViewId="0">
      <selection activeCell="G28" sqref="G28"/>
    </sheetView>
  </sheetViews>
  <sheetFormatPr defaultColWidth="9" defaultRowHeight="16.5"/>
  <cols>
    <col min="1" max="1" width="6.875" style="827" customWidth="1"/>
    <col min="2" max="2" width="13.625" style="827" hidden="1" customWidth="1"/>
    <col min="3" max="3" width="9.625" style="827" hidden="1" customWidth="1"/>
    <col min="4" max="4" width="28.75" style="827" customWidth="1"/>
    <col min="5" max="5" width="15.375" style="827" hidden="1" customWidth="1"/>
    <col min="6" max="6" width="13.5" style="827" customWidth="1"/>
    <col min="7" max="7" width="14.75" style="827" customWidth="1"/>
    <col min="8" max="8" width="11.375" style="827" customWidth="1"/>
    <col min="9" max="9" width="15.125" style="924" customWidth="1"/>
    <col min="10" max="10" width="55.375" style="606" customWidth="1"/>
    <col min="11" max="11" width="7.5" style="827" customWidth="1"/>
    <col min="12" max="12" width="7.75" style="827" customWidth="1"/>
    <col min="13" max="13" width="21.25" style="606" customWidth="1"/>
    <col min="14" max="14" width="24.75" style="827" customWidth="1"/>
    <col min="15" max="15" width="13" style="827" hidden="1" customWidth="1"/>
    <col min="16" max="16" width="16.875" style="920" hidden="1" customWidth="1"/>
    <col min="17" max="17" width="22.75" style="920" hidden="1" customWidth="1"/>
    <col min="18" max="18" width="15.5" style="920" hidden="1" customWidth="1"/>
    <col min="19" max="19" width="11.875" style="605" hidden="1" customWidth="1"/>
    <col min="20" max="20" width="13.875" style="603" customWidth="1"/>
    <col min="21" max="21" width="9.5" style="603" bestFit="1" customWidth="1"/>
    <col min="22" max="23" width="9" style="603" customWidth="1"/>
    <col min="24" max="24" width="14.25" style="603" customWidth="1"/>
    <col min="25" max="25" width="24.125" style="603" customWidth="1"/>
    <col min="26" max="26" width="11.125" style="606" customWidth="1"/>
    <col min="27" max="27" width="12.75" style="606" customWidth="1"/>
    <col min="28" max="28" width="11.375" style="827" customWidth="1"/>
    <col min="29" max="29" width="10.375" style="606" customWidth="1"/>
    <col min="30" max="30" width="17.75" style="606" hidden="1" customWidth="1"/>
    <col min="31" max="31" width="10.5" style="606" hidden="1" customWidth="1"/>
    <col min="32" max="32" width="12.375" style="606" hidden="1" customWidth="1"/>
    <col min="33" max="34" width="9" style="606" hidden="1" customWidth="1"/>
    <col min="35" max="35" width="10.875" style="606" hidden="1" customWidth="1"/>
    <col min="36" max="36" width="18.75" style="606" hidden="1" customWidth="1"/>
    <col min="37" max="37" width="9" style="606" hidden="1" customWidth="1"/>
    <col min="38" max="39" width="9" style="603" hidden="1" customWidth="1"/>
    <col min="40" max="51" width="9" style="603" customWidth="1"/>
    <col min="52" max="52" width="9" style="606" customWidth="1"/>
    <col min="53" max="16384" width="9" style="606"/>
  </cols>
  <sheetData>
    <row r="1" spans="1:37">
      <c r="A1" s="824" t="str">
        <f>Cover!B3</f>
        <v>Tender Enquiry No.: NR1/T/W-MISC/DOM/I00/25/07981– SRM RFX – 5002004552</v>
      </c>
      <c r="B1" s="824"/>
      <c r="C1" s="824"/>
      <c r="D1" s="824"/>
      <c r="E1" s="824"/>
      <c r="F1" s="824"/>
      <c r="G1" s="824"/>
      <c r="H1" s="824"/>
      <c r="I1" s="917"/>
      <c r="J1" s="918"/>
      <c r="K1" s="825"/>
      <c r="L1" s="825"/>
      <c r="M1" s="826"/>
      <c r="N1" s="919" t="s">
        <v>416</v>
      </c>
      <c r="O1" s="825" t="s">
        <v>416</v>
      </c>
      <c r="AD1" s="921" t="s">
        <v>252</v>
      </c>
      <c r="AE1" s="922">
        <f>SUMIF(O18:O64, "Direct",N18:N64)</f>
        <v>0</v>
      </c>
      <c r="AJ1" s="922" t="str">
        <f>'Names of Bidder'!D6</f>
        <v>Sole Bidder</v>
      </c>
      <c r="AK1" s="606" t="s">
        <v>253</v>
      </c>
    </row>
    <row r="2" spans="1:37">
      <c r="A2" s="923"/>
      <c r="B2" s="923"/>
      <c r="C2" s="923"/>
      <c r="D2" s="923"/>
      <c r="E2" s="923"/>
      <c r="F2" s="923"/>
      <c r="G2" s="923"/>
      <c r="H2" s="923"/>
      <c r="AA2" s="827"/>
      <c r="AD2" s="921" t="s">
        <v>254</v>
      </c>
      <c r="AE2" s="925" t="e">
        <f>#REF!-AE1</f>
        <v>#REF!</v>
      </c>
      <c r="AF2" s="724"/>
      <c r="AJ2" s="922">
        <f>'Names of Bidder'!L6</f>
        <v>0</v>
      </c>
    </row>
    <row r="3" spans="1:37" ht="60.75" customHeight="1">
      <c r="A3" s="1209" t="str">
        <f>Cover!B2</f>
        <v xml:space="preserve">765/400/220 kV AIS Extension Package - Substation Package: SS-02 (i) 02 nos. of 400 kV line bays at 765/400/220 kV Bikaner-III PS for interconnection of 1400MW RPPD of M/s Sunbreeze Renewables Nine Pvt. Ltd. (SR9PL) (2 nos. bays). </v>
      </c>
      <c r="B3" s="1209"/>
      <c r="C3" s="1209"/>
      <c r="D3" s="1209"/>
      <c r="E3" s="1209"/>
      <c r="F3" s="1209"/>
      <c r="G3" s="1209"/>
      <c r="H3" s="1209"/>
      <c r="I3" s="1209"/>
      <c r="J3" s="1209"/>
      <c r="K3" s="1209"/>
      <c r="L3" s="1209"/>
      <c r="M3" s="1209"/>
      <c r="N3" s="1209"/>
      <c r="O3" s="1209"/>
      <c r="Y3" s="828"/>
      <c r="Z3" s="924"/>
      <c r="AA3" s="924"/>
      <c r="AB3" s="924"/>
      <c r="AD3" s="923"/>
      <c r="AG3" s="1184"/>
      <c r="AH3" s="1184"/>
    </row>
    <row r="4" spans="1:37">
      <c r="A4" s="1210" t="s">
        <v>23</v>
      </c>
      <c r="B4" s="1210"/>
      <c r="C4" s="1210"/>
      <c r="D4" s="1210"/>
      <c r="E4" s="1210"/>
      <c r="F4" s="1210"/>
      <c r="G4" s="1210"/>
      <c r="H4" s="1210"/>
      <c r="I4" s="1210"/>
      <c r="J4" s="1210"/>
      <c r="K4" s="1210"/>
      <c r="L4" s="1210"/>
      <c r="M4" s="1210"/>
      <c r="N4" s="1210"/>
      <c r="O4" s="1210"/>
      <c r="Y4" s="828"/>
      <c r="Z4" s="924"/>
      <c r="AA4" s="924"/>
      <c r="AB4" s="924"/>
      <c r="AD4" s="923"/>
      <c r="AE4" s="926"/>
      <c r="AF4" s="724"/>
    </row>
    <row r="5" spans="1:37">
      <c r="Y5" s="828"/>
      <c r="Z5" s="924"/>
      <c r="AA5" s="924"/>
      <c r="AB5" s="924"/>
      <c r="AD5" s="923"/>
    </row>
    <row r="6" spans="1:37">
      <c r="A6" s="676" t="str">
        <f>"Bidder’s Name and Address (" &amp; MID('Names of Bidder'!B9,9, 20) &amp; ") :"</f>
        <v>Bidder’s Name and Address (Sole Bidder) :</v>
      </c>
      <c r="B6" s="676"/>
      <c r="C6" s="676"/>
      <c r="D6" s="676"/>
      <c r="E6" s="676"/>
      <c r="F6" s="676"/>
      <c r="G6" s="676"/>
      <c r="H6" s="676"/>
      <c r="I6" s="927"/>
      <c r="J6" s="677"/>
      <c r="K6" s="675"/>
      <c r="L6" s="675"/>
      <c r="M6" s="670" t="s">
        <v>394</v>
      </c>
      <c r="O6" s="837"/>
      <c r="Y6" s="828"/>
      <c r="Z6" s="924"/>
      <c r="AA6" s="924"/>
      <c r="AB6" s="924"/>
      <c r="AD6" s="923"/>
      <c r="AE6" s="926"/>
    </row>
    <row r="7" spans="1:37">
      <c r="A7" s="1211" t="str">
        <f>IF('Names of Bidder'!D9="", "", IF('Names of Bidder'!D6= "JV (Joint Venture)", "JV of " &amp; AJ8, ""))</f>
        <v/>
      </c>
      <c r="B7" s="1211"/>
      <c r="C7" s="1211"/>
      <c r="D7" s="1211"/>
      <c r="E7" s="1211"/>
      <c r="F7" s="1211"/>
      <c r="G7" s="1211"/>
      <c r="H7" s="1211"/>
      <c r="I7" s="1211"/>
      <c r="J7" s="1211"/>
      <c r="K7" s="1211"/>
      <c r="L7" s="1211"/>
      <c r="M7" s="695" t="s">
        <v>478</v>
      </c>
      <c r="O7" s="837"/>
      <c r="Y7" s="920"/>
      <c r="Z7" s="928"/>
      <c r="AA7" s="928"/>
      <c r="AB7" s="928"/>
      <c r="AG7" s="1184"/>
      <c r="AH7" s="1184"/>
    </row>
    <row r="8" spans="1:37">
      <c r="A8" s="676" t="s">
        <v>395</v>
      </c>
      <c r="B8" s="676"/>
      <c r="C8" s="695" t="str">
        <f>IF('Names of Bidder'!D9=0, "", 'Names of Bidder'!D9)</f>
        <v xml:space="preserve">…….. …….. …….. …….. …….. …….. </v>
      </c>
      <c r="D8" s="695"/>
      <c r="E8" s="695"/>
      <c r="F8" s="676"/>
      <c r="G8" s="676"/>
      <c r="H8" s="676"/>
      <c r="I8" s="927"/>
      <c r="M8" s="695" t="s">
        <v>398</v>
      </c>
      <c r="O8" s="837"/>
      <c r="Y8" s="828"/>
      <c r="Z8" s="929"/>
      <c r="AA8" s="929"/>
      <c r="AB8" s="929"/>
      <c r="AJ8" s="922" t="str">
        <f>IF('Names of Bidder'!D7=1,'Names of Bidder'!D9&amp;" &amp; "&amp;'Names of Bidder'!D14,IF('Names of Bidder'!D7="2 or More",'Names of Bidder'!D9&amp;" , "&amp;'Names of Bidder'!D14&amp;" &amp; "&amp;'Names of Bidder'!D19,""))</f>
        <v xml:space="preserve">…….. …….. …….. …….. …….. ……..  ,  &amp; …….. …….. …….. …….. …….. …….. </v>
      </c>
    </row>
    <row r="9" spans="1:37">
      <c r="A9" s="676" t="s">
        <v>397</v>
      </c>
      <c r="B9" s="676"/>
      <c r="C9" s="695" t="str">
        <f>IF('Names of Bidder'!D10=0, "", 'Names of Bidder'!D10)</f>
        <v xml:space="preserve">…….. …….. …….. …….. …….. …….. </v>
      </c>
      <c r="D9" s="695"/>
      <c r="E9" s="695"/>
      <c r="F9" s="676"/>
      <c r="G9" s="676"/>
      <c r="H9" s="676"/>
      <c r="I9" s="927"/>
      <c r="M9" s="695" t="s">
        <v>591</v>
      </c>
      <c r="O9" s="837"/>
      <c r="Y9" s="828"/>
      <c r="Z9" s="929"/>
      <c r="AA9" s="929"/>
      <c r="AB9" s="929"/>
    </row>
    <row r="10" spans="1:37">
      <c r="A10" s="677"/>
      <c r="B10" s="677"/>
      <c r="C10" s="695" t="str">
        <f>IF('Names of Bidder'!D11=0, "", 'Names of Bidder'!D11)</f>
        <v xml:space="preserve">…….. …….. …….. …….. …….. …….. </v>
      </c>
      <c r="D10" s="695"/>
      <c r="E10" s="695"/>
      <c r="F10" s="677"/>
      <c r="G10" s="677"/>
      <c r="H10" s="677"/>
      <c r="I10" s="930"/>
      <c r="M10" s="695" t="s">
        <v>592</v>
      </c>
      <c r="O10" s="837"/>
      <c r="Y10" s="920"/>
      <c r="Z10" s="931"/>
      <c r="AA10" s="924"/>
      <c r="AB10" s="932"/>
    </row>
    <row r="11" spans="1:37">
      <c r="A11" s="677"/>
      <c r="B11" s="677"/>
      <c r="C11" s="1207" t="str">
        <f>IF('Names of Bidder'!D12=0, "", 'Names of Bidder'!D12)</f>
        <v xml:space="preserve">…….. …….. …….. …….. …….. …….. </v>
      </c>
      <c r="D11" s="1207"/>
      <c r="E11" s="1207"/>
      <c r="F11" s="677"/>
      <c r="G11" s="677"/>
      <c r="H11" s="677"/>
      <c r="I11" s="930"/>
      <c r="M11" s="695"/>
      <c r="O11" s="837"/>
      <c r="AG11" s="1184"/>
      <c r="AH11" s="1184"/>
    </row>
    <row r="12" spans="1:37">
      <c r="A12" s="677"/>
      <c r="B12" s="677"/>
      <c r="F12" s="677"/>
      <c r="G12" s="677"/>
      <c r="H12" s="677"/>
      <c r="I12" s="930"/>
      <c r="J12" s="677"/>
      <c r="K12" s="837"/>
      <c r="L12" s="837"/>
      <c r="M12" s="676"/>
      <c r="N12" s="671"/>
      <c r="O12" s="671"/>
      <c r="AI12" s="933"/>
    </row>
    <row r="13" spans="1:37" ht="23.25" customHeight="1">
      <c r="A13" s="1208" t="s">
        <v>563</v>
      </c>
      <c r="B13" s="1208"/>
      <c r="C13" s="1208"/>
      <c r="D13" s="1208"/>
      <c r="E13" s="1208"/>
      <c r="F13" s="1208"/>
      <c r="G13" s="1208"/>
      <c r="H13" s="1208"/>
      <c r="I13" s="1208"/>
      <c r="J13" s="1208"/>
      <c r="K13" s="1208"/>
      <c r="L13" s="1208"/>
      <c r="M13" s="1208"/>
      <c r="N13" s="1208"/>
      <c r="O13" s="1208"/>
      <c r="P13" s="934"/>
      <c r="Q13" s="934"/>
      <c r="R13" s="934"/>
      <c r="S13" s="935"/>
      <c r="T13" s="936"/>
      <c r="U13" s="936"/>
      <c r="V13" s="936"/>
      <c r="W13" s="936"/>
      <c r="AA13" s="827"/>
      <c r="AE13" s="606" t="s">
        <v>422</v>
      </c>
      <c r="AI13" s="933"/>
    </row>
    <row r="14" spans="1:37">
      <c r="A14" s="937"/>
      <c r="B14" s="937"/>
      <c r="C14" s="937"/>
      <c r="D14" s="937"/>
      <c r="E14" s="937"/>
      <c r="F14" s="937"/>
      <c r="G14" s="937"/>
      <c r="H14" s="937"/>
      <c r="I14" s="938"/>
      <c r="J14" s="937"/>
      <c r="K14" s="851"/>
      <c r="L14" s="851"/>
      <c r="M14" s="937"/>
      <c r="N14" s="851"/>
      <c r="O14" s="851"/>
      <c r="P14" s="934"/>
      <c r="Q14" s="934"/>
      <c r="R14" s="934"/>
      <c r="S14" s="935"/>
      <c r="T14" s="936"/>
      <c r="U14" s="936"/>
      <c r="V14" s="936"/>
      <c r="W14" s="936"/>
      <c r="AA14" s="827"/>
      <c r="AI14" s="933"/>
    </row>
    <row r="15" spans="1:37">
      <c r="L15" s="852" t="s">
        <v>271</v>
      </c>
      <c r="M15" s="852"/>
      <c r="Z15" s="1182"/>
      <c r="AA15" s="1182"/>
      <c r="AC15" s="1183"/>
      <c r="AD15" s="1183"/>
      <c r="AE15" s="606" t="s">
        <v>68</v>
      </c>
      <c r="AG15" s="1184"/>
      <c r="AH15" s="1184"/>
    </row>
    <row r="16" spans="1:37" ht="104.25" customHeight="1">
      <c r="A16" s="878" t="s">
        <v>359</v>
      </c>
      <c r="B16" s="878" t="s">
        <v>511</v>
      </c>
      <c r="C16" s="878" t="s">
        <v>512</v>
      </c>
      <c r="D16" s="878" t="s">
        <v>513</v>
      </c>
      <c r="E16" s="878" t="s">
        <v>514</v>
      </c>
      <c r="F16" s="878" t="s">
        <v>482</v>
      </c>
      <c r="G16" s="878" t="s">
        <v>530</v>
      </c>
      <c r="H16" s="878" t="s">
        <v>582</v>
      </c>
      <c r="I16" s="939" t="s">
        <v>509</v>
      </c>
      <c r="J16" s="722" t="s">
        <v>389</v>
      </c>
      <c r="K16" s="645" t="s">
        <v>351</v>
      </c>
      <c r="L16" s="645" t="s">
        <v>360</v>
      </c>
      <c r="M16" s="878" t="s">
        <v>504</v>
      </c>
      <c r="N16" s="878" t="s">
        <v>505</v>
      </c>
      <c r="O16" s="878" t="s">
        <v>506</v>
      </c>
      <c r="Z16" s="702"/>
      <c r="AA16" s="702"/>
      <c r="AC16" s="702"/>
      <c r="AD16" s="702"/>
    </row>
    <row r="17" spans="1:51">
      <c r="A17" s="940">
        <v>1</v>
      </c>
      <c r="B17" s="941">
        <v>2</v>
      </c>
      <c r="C17" s="941">
        <v>3</v>
      </c>
      <c r="D17" s="941">
        <v>4</v>
      </c>
      <c r="E17" s="941">
        <v>5</v>
      </c>
      <c r="F17" s="941">
        <v>6</v>
      </c>
      <c r="G17" s="941">
        <v>7</v>
      </c>
      <c r="H17" s="941">
        <v>8</v>
      </c>
      <c r="I17" s="941">
        <v>9</v>
      </c>
      <c r="J17" s="645">
        <v>10</v>
      </c>
      <c r="K17" s="645">
        <v>11</v>
      </c>
      <c r="L17" s="645">
        <v>12</v>
      </c>
      <c r="M17" s="645">
        <v>13</v>
      </c>
      <c r="N17" s="645" t="s">
        <v>515</v>
      </c>
      <c r="O17" s="942">
        <v>15</v>
      </c>
      <c r="Z17" s="700"/>
      <c r="AA17" s="700"/>
      <c r="AC17" s="700"/>
      <c r="AD17" s="700"/>
    </row>
    <row r="18" spans="1:51" hidden="1">
      <c r="A18" s="943"/>
      <c r="B18" s="943"/>
      <c r="C18" s="943"/>
      <c r="D18" s="943"/>
      <c r="E18" s="943"/>
      <c r="F18" s="943"/>
      <c r="G18" s="943"/>
      <c r="H18" s="943"/>
      <c r="I18" s="944"/>
      <c r="J18" s="943"/>
      <c r="K18" s="945"/>
      <c r="L18" s="945"/>
      <c r="M18" s="946"/>
      <c r="N18" s="947"/>
      <c r="O18" s="948"/>
      <c r="P18" s="603"/>
      <c r="Q18" s="603"/>
      <c r="R18" s="603"/>
      <c r="S18" s="603"/>
      <c r="T18" s="810"/>
      <c r="V18" s="716"/>
      <c r="AB18" s="606"/>
      <c r="AL18" s="606"/>
      <c r="AM18" s="606"/>
      <c r="AN18" s="606"/>
      <c r="AO18" s="606"/>
      <c r="AP18" s="606"/>
      <c r="AQ18" s="606"/>
      <c r="AR18" s="606"/>
      <c r="AS18" s="606"/>
      <c r="AT18" s="606"/>
      <c r="AU18" s="606"/>
      <c r="AV18" s="606"/>
      <c r="AW18" s="606"/>
      <c r="AX18" s="606"/>
      <c r="AY18" s="606"/>
    </row>
    <row r="19" spans="1:51" hidden="1">
      <c r="A19" s="943"/>
      <c r="B19" s="943"/>
      <c r="C19" s="943"/>
      <c r="D19" s="943"/>
      <c r="E19" s="943"/>
      <c r="F19" s="943"/>
      <c r="G19" s="943"/>
      <c r="H19" s="943"/>
      <c r="I19" s="944"/>
      <c r="J19" s="949"/>
      <c r="K19" s="945"/>
      <c r="L19" s="945"/>
      <c r="M19" s="946"/>
      <c r="N19" s="947"/>
      <c r="O19" s="948"/>
      <c r="P19" s="603"/>
      <c r="Q19" s="603"/>
      <c r="R19" s="603"/>
      <c r="S19" s="603"/>
      <c r="T19" s="810"/>
      <c r="V19" s="716"/>
      <c r="AB19" s="606"/>
      <c r="AL19" s="606"/>
      <c r="AM19" s="606"/>
      <c r="AN19" s="606"/>
      <c r="AO19" s="606"/>
      <c r="AP19" s="606"/>
      <c r="AQ19" s="606"/>
      <c r="AR19" s="606"/>
      <c r="AS19" s="606"/>
      <c r="AT19" s="606"/>
      <c r="AU19" s="606"/>
      <c r="AV19" s="606"/>
      <c r="AW19" s="606"/>
      <c r="AX19" s="606"/>
      <c r="AY19" s="606"/>
    </row>
    <row r="20" spans="1:51" ht="30" hidden="1" customHeight="1">
      <c r="A20" s="950"/>
      <c r="B20" s="1185" t="s">
        <v>569</v>
      </c>
      <c r="C20" s="1186"/>
      <c r="D20" s="1186"/>
      <c r="E20" s="1186"/>
      <c r="F20" s="1186"/>
      <c r="G20" s="1186"/>
      <c r="H20" s="1186"/>
      <c r="I20" s="1186"/>
      <c r="J20" s="1187"/>
      <c r="K20" s="951"/>
      <c r="L20" s="951"/>
      <c r="M20" s="952"/>
      <c r="N20" s="953"/>
      <c r="O20" s="802"/>
      <c r="P20" s="603"/>
      <c r="Q20" s="603"/>
      <c r="R20" s="603"/>
      <c r="S20" s="603"/>
      <c r="T20" s="810"/>
      <c r="V20" s="716"/>
      <c r="AB20" s="606"/>
      <c r="AL20" s="606"/>
      <c r="AM20" s="606"/>
      <c r="AN20" s="606"/>
      <c r="AO20" s="606"/>
      <c r="AP20" s="606"/>
      <c r="AQ20" s="606"/>
      <c r="AR20" s="606"/>
      <c r="AS20" s="606"/>
      <c r="AT20" s="606"/>
      <c r="AU20" s="606"/>
      <c r="AV20" s="606"/>
      <c r="AW20" s="606"/>
      <c r="AX20" s="606"/>
      <c r="AY20" s="606"/>
    </row>
    <row r="21" spans="1:51" ht="23.25" customHeight="1">
      <c r="A21" s="803" t="s">
        <v>338</v>
      </c>
      <c r="B21" s="804" t="s">
        <v>587</v>
      </c>
      <c r="C21" s="805"/>
      <c r="D21" s="805"/>
      <c r="E21" s="805"/>
      <c r="F21" s="805"/>
      <c r="G21" s="805"/>
      <c r="H21" s="805"/>
      <c r="I21" s="806"/>
      <c r="J21" s="807"/>
      <c r="K21" s="803"/>
      <c r="L21" s="803"/>
      <c r="M21" s="808"/>
      <c r="N21" s="803"/>
      <c r="O21" s="809"/>
      <c r="P21" s="603"/>
      <c r="Q21" s="661" t="s">
        <v>490</v>
      </c>
      <c r="R21" s="661" t="s">
        <v>491</v>
      </c>
      <c r="S21" s="603"/>
      <c r="T21" s="810"/>
      <c r="V21" s="716"/>
      <c r="AB21" s="606"/>
      <c r="AL21" s="606"/>
      <c r="AM21" s="606"/>
      <c r="AN21" s="606"/>
      <c r="AO21" s="606"/>
      <c r="AP21" s="606"/>
      <c r="AQ21" s="606"/>
      <c r="AR21" s="606"/>
      <c r="AS21" s="606"/>
      <c r="AT21" s="606"/>
      <c r="AU21" s="606"/>
      <c r="AV21" s="606"/>
      <c r="AW21" s="606"/>
      <c r="AX21" s="606"/>
      <c r="AY21" s="606"/>
    </row>
    <row r="22" spans="1:51" s="823" customFormat="1" ht="23.25" customHeight="1">
      <c r="A22" s="811"/>
      <c r="C22" s="813"/>
      <c r="D22" s="812" t="s">
        <v>755</v>
      </c>
      <c r="E22" s="813"/>
      <c r="F22" s="813"/>
      <c r="G22" s="813"/>
      <c r="H22" s="813"/>
      <c r="I22" s="814"/>
      <c r="J22" s="815"/>
      <c r="K22" s="816"/>
      <c r="L22" s="816"/>
      <c r="M22" s="817"/>
      <c r="N22" s="811"/>
      <c r="O22" s="818"/>
      <c r="P22" s="819"/>
      <c r="Q22" s="820"/>
      <c r="R22" s="820"/>
      <c r="S22" s="819"/>
      <c r="T22" s="821"/>
      <c r="U22" s="819"/>
      <c r="V22" s="822"/>
      <c r="W22" s="819"/>
      <c r="X22" s="819"/>
      <c r="Y22" s="819"/>
    </row>
    <row r="23" spans="1:51" ht="33">
      <c r="A23" s="801">
        <v>1</v>
      </c>
      <c r="B23" s="948"/>
      <c r="C23" s="948"/>
      <c r="D23" s="1023" t="s">
        <v>598</v>
      </c>
      <c r="E23" s="948"/>
      <c r="F23" s="948">
        <v>72169990</v>
      </c>
      <c r="G23" s="954"/>
      <c r="H23" s="1119">
        <v>18</v>
      </c>
      <c r="I23" s="956"/>
      <c r="J23" s="1023" t="s">
        <v>607</v>
      </c>
      <c r="K23" s="628" t="s">
        <v>570</v>
      </c>
      <c r="L23" s="1120">
        <v>2</v>
      </c>
      <c r="M23" s="957"/>
      <c r="N23" s="1121" t="str">
        <f t="shared" ref="N23:N64" si="0">IF(M23=0, "Included",IF(ISERROR(L23*M23), M23, L23*M23))</f>
        <v>Included</v>
      </c>
      <c r="O23" s="958">
        <f t="shared" ref="O23:O32" si="1">R23</f>
        <v>0</v>
      </c>
      <c r="P23" s="603"/>
      <c r="Q23" s="606">
        <f t="shared" ref="Q23:Q32" si="2">IF(N23="Included",0,N23)</f>
        <v>0</v>
      </c>
      <c r="R23" s="724">
        <f>IF(I23="", H23*Q23/100,I23*Q23)</f>
        <v>0</v>
      </c>
      <c r="S23" s="603"/>
      <c r="T23" s="810"/>
      <c r="V23" s="716"/>
      <c r="AB23" s="606"/>
      <c r="AL23" s="606"/>
      <c r="AM23" s="606"/>
      <c r="AN23" s="606"/>
      <c r="AO23" s="606"/>
      <c r="AP23" s="606"/>
      <c r="AQ23" s="606"/>
      <c r="AR23" s="606"/>
      <c r="AS23" s="606"/>
      <c r="AT23" s="606"/>
      <c r="AU23" s="606"/>
      <c r="AV23" s="606"/>
      <c r="AW23" s="606"/>
      <c r="AX23" s="606"/>
      <c r="AY23" s="606"/>
    </row>
    <row r="24" spans="1:51" ht="33">
      <c r="A24" s="801">
        <v>2</v>
      </c>
      <c r="B24" s="948"/>
      <c r="C24" s="948"/>
      <c r="D24" s="1023" t="s">
        <v>598</v>
      </c>
      <c r="E24" s="948"/>
      <c r="F24" s="948">
        <v>72169990</v>
      </c>
      <c r="G24" s="954"/>
      <c r="H24" s="1119">
        <v>18</v>
      </c>
      <c r="I24" s="956"/>
      <c r="J24" s="1023" t="s">
        <v>608</v>
      </c>
      <c r="K24" s="628" t="s">
        <v>570</v>
      </c>
      <c r="L24" s="1120">
        <v>2</v>
      </c>
      <c r="M24" s="957"/>
      <c r="N24" s="1121" t="str">
        <f t="shared" si="0"/>
        <v>Included</v>
      </c>
      <c r="O24" s="958">
        <f t="shared" si="1"/>
        <v>0</v>
      </c>
      <c r="P24" s="603"/>
      <c r="Q24" s="606">
        <f t="shared" si="2"/>
        <v>0</v>
      </c>
      <c r="R24" s="724">
        <f t="shared" ref="R24:R63" si="3">IF(I24="", H24*Q24/100,I24*Q24)</f>
        <v>0</v>
      </c>
      <c r="S24" s="603"/>
      <c r="T24" s="810"/>
      <c r="V24" s="716"/>
      <c r="AB24" s="606"/>
      <c r="AL24" s="606"/>
      <c r="AM24" s="606"/>
      <c r="AN24" s="606"/>
      <c r="AO24" s="606"/>
      <c r="AP24" s="606"/>
      <c r="AQ24" s="606"/>
      <c r="AR24" s="606"/>
      <c r="AS24" s="606"/>
      <c r="AT24" s="606"/>
      <c r="AU24" s="606"/>
      <c r="AV24" s="606"/>
      <c r="AW24" s="606"/>
      <c r="AX24" s="606"/>
      <c r="AY24" s="606"/>
    </row>
    <row r="25" spans="1:51" ht="33">
      <c r="A25" s="801">
        <v>3</v>
      </c>
      <c r="B25" s="948"/>
      <c r="C25" s="948"/>
      <c r="D25" s="1023" t="s">
        <v>598</v>
      </c>
      <c r="E25" s="948"/>
      <c r="F25" s="948">
        <v>72169990</v>
      </c>
      <c r="G25" s="954"/>
      <c r="H25" s="1119">
        <v>18</v>
      </c>
      <c r="I25" s="956"/>
      <c r="J25" s="1023" t="s">
        <v>609</v>
      </c>
      <c r="K25" s="628" t="s">
        <v>570</v>
      </c>
      <c r="L25" s="1122">
        <v>2</v>
      </c>
      <c r="M25" s="957"/>
      <c r="N25" s="1121" t="str">
        <f t="shared" si="0"/>
        <v>Included</v>
      </c>
      <c r="O25" s="958">
        <f t="shared" si="1"/>
        <v>0</v>
      </c>
      <c r="P25" s="603"/>
      <c r="Q25" s="606">
        <f t="shared" si="2"/>
        <v>0</v>
      </c>
      <c r="R25" s="724">
        <f t="shared" si="3"/>
        <v>0</v>
      </c>
      <c r="S25" s="603"/>
      <c r="T25" s="810"/>
      <c r="V25" s="716"/>
      <c r="AB25" s="606"/>
      <c r="AL25" s="606"/>
      <c r="AM25" s="606"/>
      <c r="AN25" s="606"/>
      <c r="AO25" s="606"/>
      <c r="AP25" s="606"/>
      <c r="AQ25" s="606"/>
      <c r="AR25" s="606"/>
      <c r="AS25" s="606"/>
      <c r="AT25" s="606"/>
      <c r="AU25" s="606"/>
      <c r="AV25" s="606"/>
      <c r="AW25" s="606"/>
      <c r="AX25" s="606"/>
      <c r="AY25" s="606"/>
    </row>
    <row r="26" spans="1:51">
      <c r="A26" s="801">
        <v>4</v>
      </c>
      <c r="B26" s="948"/>
      <c r="C26" s="948"/>
      <c r="D26" s="1023" t="s">
        <v>599</v>
      </c>
      <c r="E26" s="948"/>
      <c r="F26" s="948">
        <v>72159090</v>
      </c>
      <c r="G26" s="954"/>
      <c r="H26" s="1119">
        <v>18</v>
      </c>
      <c r="I26" s="956"/>
      <c r="J26" s="1023" t="s">
        <v>610</v>
      </c>
      <c r="K26" s="628" t="s">
        <v>640</v>
      </c>
      <c r="L26" s="1122">
        <v>3</v>
      </c>
      <c r="M26" s="957"/>
      <c r="N26" s="1121" t="str">
        <f t="shared" si="0"/>
        <v>Included</v>
      </c>
      <c r="O26" s="958">
        <f t="shared" si="1"/>
        <v>0</v>
      </c>
      <c r="P26" s="603"/>
      <c r="Q26" s="606">
        <f t="shared" si="2"/>
        <v>0</v>
      </c>
      <c r="R26" s="724">
        <f t="shared" si="3"/>
        <v>0</v>
      </c>
      <c r="S26" s="603"/>
      <c r="T26" s="810"/>
      <c r="V26" s="716"/>
      <c r="AB26" s="606"/>
      <c r="AL26" s="606"/>
      <c r="AM26" s="606"/>
      <c r="AN26" s="606"/>
      <c r="AO26" s="606"/>
      <c r="AP26" s="606"/>
      <c r="AQ26" s="606"/>
      <c r="AR26" s="606"/>
      <c r="AS26" s="606"/>
      <c r="AT26" s="606"/>
      <c r="AU26" s="606"/>
      <c r="AV26" s="606"/>
      <c r="AW26" s="606"/>
      <c r="AX26" s="606"/>
      <c r="AY26" s="606"/>
    </row>
    <row r="27" spans="1:51" ht="33">
      <c r="A27" s="801">
        <v>5</v>
      </c>
      <c r="B27" s="948"/>
      <c r="C27" s="948"/>
      <c r="D27" s="1023" t="s">
        <v>600</v>
      </c>
      <c r="E27" s="948"/>
      <c r="F27" s="948">
        <v>85446020</v>
      </c>
      <c r="G27" s="954"/>
      <c r="H27" s="1119">
        <v>18</v>
      </c>
      <c r="I27" s="956"/>
      <c r="J27" s="1023" t="s">
        <v>611</v>
      </c>
      <c r="K27" s="628" t="s">
        <v>640</v>
      </c>
      <c r="L27" s="1122">
        <v>0.5</v>
      </c>
      <c r="M27" s="957"/>
      <c r="N27" s="1121" t="str">
        <f t="shared" si="0"/>
        <v>Included</v>
      </c>
      <c r="O27" s="958">
        <f t="shared" si="1"/>
        <v>0</v>
      </c>
      <c r="P27" s="603"/>
      <c r="Q27" s="606">
        <f t="shared" si="2"/>
        <v>0</v>
      </c>
      <c r="R27" s="724">
        <f t="shared" si="3"/>
        <v>0</v>
      </c>
      <c r="S27" s="603"/>
      <c r="T27" s="810"/>
      <c r="V27" s="716"/>
      <c r="AB27" s="606"/>
      <c r="AL27" s="606"/>
      <c r="AM27" s="606"/>
      <c r="AN27" s="606"/>
      <c r="AO27" s="606"/>
      <c r="AP27" s="606"/>
      <c r="AQ27" s="606"/>
      <c r="AR27" s="606"/>
      <c r="AS27" s="606"/>
      <c r="AT27" s="606"/>
      <c r="AU27" s="606"/>
      <c r="AV27" s="606"/>
      <c r="AW27" s="606"/>
      <c r="AX27" s="606"/>
      <c r="AY27" s="606"/>
    </row>
    <row r="28" spans="1:51" ht="33">
      <c r="A28" s="801">
        <v>6</v>
      </c>
      <c r="B28" s="948"/>
      <c r="C28" s="948"/>
      <c r="D28" s="1023" t="s">
        <v>600</v>
      </c>
      <c r="E28" s="948"/>
      <c r="F28" s="948">
        <v>85446020</v>
      </c>
      <c r="G28" s="954"/>
      <c r="H28" s="1119">
        <v>18</v>
      </c>
      <c r="I28" s="956"/>
      <c r="J28" s="1023" t="s">
        <v>612</v>
      </c>
      <c r="K28" s="628" t="s">
        <v>640</v>
      </c>
      <c r="L28" s="1120">
        <v>1</v>
      </c>
      <c r="M28" s="957"/>
      <c r="N28" s="1121" t="str">
        <f t="shared" si="0"/>
        <v>Included</v>
      </c>
      <c r="O28" s="958">
        <f t="shared" si="1"/>
        <v>0</v>
      </c>
      <c r="P28" s="603"/>
      <c r="Q28" s="606">
        <f t="shared" si="2"/>
        <v>0</v>
      </c>
      <c r="R28" s="724">
        <f t="shared" si="3"/>
        <v>0</v>
      </c>
      <c r="S28" s="603"/>
      <c r="T28" s="810"/>
      <c r="V28" s="716"/>
      <c r="AB28" s="606"/>
      <c r="AL28" s="606"/>
      <c r="AM28" s="606"/>
      <c r="AN28" s="606"/>
      <c r="AO28" s="606"/>
      <c r="AP28" s="606"/>
      <c r="AQ28" s="606"/>
      <c r="AR28" s="606"/>
      <c r="AS28" s="606"/>
      <c r="AT28" s="606"/>
      <c r="AU28" s="606"/>
      <c r="AV28" s="606"/>
      <c r="AW28" s="606"/>
      <c r="AX28" s="606"/>
      <c r="AY28" s="606"/>
    </row>
    <row r="29" spans="1:51" ht="33">
      <c r="A29" s="801">
        <v>7</v>
      </c>
      <c r="B29" s="948"/>
      <c r="C29" s="948"/>
      <c r="D29" s="1023" t="s">
        <v>600</v>
      </c>
      <c r="E29" s="948"/>
      <c r="F29" s="948">
        <v>85446020</v>
      </c>
      <c r="G29" s="954"/>
      <c r="H29" s="1119">
        <v>18</v>
      </c>
      <c r="I29" s="956"/>
      <c r="J29" s="1023" t="s">
        <v>613</v>
      </c>
      <c r="K29" s="628" t="s">
        <v>640</v>
      </c>
      <c r="L29" s="1120">
        <v>2</v>
      </c>
      <c r="M29" s="957"/>
      <c r="N29" s="1121" t="str">
        <f t="shared" si="0"/>
        <v>Included</v>
      </c>
      <c r="O29" s="958">
        <f t="shared" si="1"/>
        <v>0</v>
      </c>
      <c r="P29" s="603"/>
      <c r="Q29" s="606">
        <f t="shared" si="2"/>
        <v>0</v>
      </c>
      <c r="R29" s="724">
        <f t="shared" si="3"/>
        <v>0</v>
      </c>
      <c r="S29" s="603"/>
      <c r="T29" s="810"/>
      <c r="V29" s="716"/>
      <c r="AB29" s="606"/>
      <c r="AL29" s="606"/>
      <c r="AM29" s="606"/>
      <c r="AN29" s="606"/>
      <c r="AO29" s="606"/>
      <c r="AP29" s="606"/>
      <c r="AQ29" s="606"/>
      <c r="AR29" s="606"/>
      <c r="AS29" s="606"/>
      <c r="AT29" s="606"/>
      <c r="AU29" s="606"/>
      <c r="AV29" s="606"/>
      <c r="AW29" s="606"/>
      <c r="AX29" s="606"/>
      <c r="AY29" s="606"/>
    </row>
    <row r="30" spans="1:51" ht="33">
      <c r="A30" s="801">
        <v>8</v>
      </c>
      <c r="B30" s="948"/>
      <c r="C30" s="948"/>
      <c r="D30" s="1023" t="s">
        <v>600</v>
      </c>
      <c r="E30" s="948"/>
      <c r="F30" s="948">
        <v>85446020</v>
      </c>
      <c r="G30" s="954"/>
      <c r="H30" s="1119">
        <v>18</v>
      </c>
      <c r="I30" s="956"/>
      <c r="J30" s="1023" t="s">
        <v>577</v>
      </c>
      <c r="K30" s="628" t="s">
        <v>640</v>
      </c>
      <c r="L30" s="1120">
        <v>2</v>
      </c>
      <c r="M30" s="957"/>
      <c r="N30" s="1121" t="str">
        <f t="shared" si="0"/>
        <v>Included</v>
      </c>
      <c r="O30" s="958">
        <f t="shared" si="1"/>
        <v>0</v>
      </c>
      <c r="P30" s="603"/>
      <c r="Q30" s="606">
        <f t="shared" si="2"/>
        <v>0</v>
      </c>
      <c r="R30" s="724">
        <f t="shared" si="3"/>
        <v>0</v>
      </c>
      <c r="S30" s="603"/>
      <c r="T30" s="810"/>
      <c r="V30" s="716"/>
      <c r="AB30" s="606"/>
      <c r="AL30" s="606"/>
      <c r="AM30" s="606"/>
      <c r="AN30" s="606"/>
      <c r="AO30" s="606"/>
      <c r="AP30" s="606"/>
      <c r="AQ30" s="606"/>
      <c r="AR30" s="606"/>
      <c r="AS30" s="606"/>
      <c r="AT30" s="606"/>
      <c r="AU30" s="606"/>
      <c r="AV30" s="606"/>
      <c r="AW30" s="606"/>
      <c r="AX30" s="606"/>
      <c r="AY30" s="606"/>
    </row>
    <row r="31" spans="1:51" ht="33">
      <c r="A31" s="801">
        <v>9</v>
      </c>
      <c r="B31" s="948"/>
      <c r="C31" s="948"/>
      <c r="D31" s="1023" t="s">
        <v>600</v>
      </c>
      <c r="E31" s="948"/>
      <c r="F31" s="948">
        <v>85446020</v>
      </c>
      <c r="G31" s="954"/>
      <c r="H31" s="1119">
        <v>18</v>
      </c>
      <c r="I31" s="956"/>
      <c r="J31" s="1023" t="s">
        <v>578</v>
      </c>
      <c r="K31" s="628" t="s">
        <v>640</v>
      </c>
      <c r="L31" s="1120">
        <v>5</v>
      </c>
      <c r="M31" s="957"/>
      <c r="N31" s="1121" t="str">
        <f t="shared" si="0"/>
        <v>Included</v>
      </c>
      <c r="O31" s="958">
        <f t="shared" si="1"/>
        <v>0</v>
      </c>
      <c r="P31" s="603"/>
      <c r="Q31" s="606">
        <f t="shared" si="2"/>
        <v>0</v>
      </c>
      <c r="R31" s="724">
        <f t="shared" si="3"/>
        <v>0</v>
      </c>
      <c r="S31" s="603"/>
      <c r="T31" s="810"/>
      <c r="V31" s="716"/>
      <c r="AB31" s="606"/>
      <c r="AL31" s="606"/>
      <c r="AM31" s="606"/>
      <c r="AN31" s="606"/>
      <c r="AO31" s="606"/>
      <c r="AP31" s="606"/>
      <c r="AQ31" s="606"/>
      <c r="AR31" s="606"/>
      <c r="AS31" s="606"/>
      <c r="AT31" s="606"/>
      <c r="AU31" s="606"/>
      <c r="AV31" s="606"/>
      <c r="AW31" s="606"/>
      <c r="AX31" s="606"/>
      <c r="AY31" s="606"/>
    </row>
    <row r="32" spans="1:51" ht="33">
      <c r="A32" s="801">
        <v>10</v>
      </c>
      <c r="B32" s="948"/>
      <c r="C32" s="948"/>
      <c r="D32" s="1023" t="s">
        <v>600</v>
      </c>
      <c r="E32" s="948"/>
      <c r="F32" s="948">
        <v>85446020</v>
      </c>
      <c r="G32" s="954"/>
      <c r="H32" s="1119">
        <v>18</v>
      </c>
      <c r="I32" s="956"/>
      <c r="J32" s="1023" t="s">
        <v>614</v>
      </c>
      <c r="K32" s="628" t="s">
        <v>640</v>
      </c>
      <c r="L32" s="1120">
        <v>2</v>
      </c>
      <c r="M32" s="957"/>
      <c r="N32" s="1121" t="str">
        <f t="shared" si="0"/>
        <v>Included</v>
      </c>
      <c r="O32" s="958">
        <f t="shared" si="1"/>
        <v>0</v>
      </c>
      <c r="P32" s="603"/>
      <c r="Q32" s="606">
        <f t="shared" si="2"/>
        <v>0</v>
      </c>
      <c r="R32" s="724">
        <f t="shared" si="3"/>
        <v>0</v>
      </c>
      <c r="S32" s="603"/>
      <c r="T32" s="810"/>
      <c r="V32" s="716"/>
      <c r="AB32" s="606"/>
      <c r="AL32" s="606"/>
      <c r="AM32" s="606"/>
      <c r="AN32" s="606"/>
      <c r="AO32" s="606"/>
      <c r="AP32" s="606"/>
      <c r="AQ32" s="606"/>
      <c r="AR32" s="606"/>
      <c r="AS32" s="606"/>
      <c r="AT32" s="606"/>
      <c r="AU32" s="606"/>
      <c r="AV32" s="606"/>
      <c r="AW32" s="606"/>
      <c r="AX32" s="606"/>
      <c r="AY32" s="606"/>
    </row>
    <row r="33" spans="1:25" s="606" customFormat="1" ht="33">
      <c r="A33" s="801">
        <v>11</v>
      </c>
      <c r="B33" s="948"/>
      <c r="C33" s="948"/>
      <c r="D33" s="1023" t="s">
        <v>600</v>
      </c>
      <c r="E33" s="948"/>
      <c r="F33" s="948">
        <v>85446020</v>
      </c>
      <c r="G33" s="954"/>
      <c r="H33" s="1119">
        <v>18</v>
      </c>
      <c r="I33" s="956"/>
      <c r="J33" s="1023" t="s">
        <v>615</v>
      </c>
      <c r="K33" s="628" t="s">
        <v>640</v>
      </c>
      <c r="L33" s="1120">
        <v>2</v>
      </c>
      <c r="M33" s="957"/>
      <c r="N33" s="1121" t="str">
        <f t="shared" si="0"/>
        <v>Included</v>
      </c>
      <c r="O33" s="958">
        <f t="shared" ref="O33:O37" si="4">R33</f>
        <v>0</v>
      </c>
      <c r="P33" s="603"/>
      <c r="Q33" s="606">
        <f t="shared" ref="Q33:Q37" si="5">IF(N33="Included",0,N33)</f>
        <v>0</v>
      </c>
      <c r="R33" s="724">
        <f t="shared" si="3"/>
        <v>0</v>
      </c>
      <c r="S33" s="603"/>
      <c r="T33" s="810"/>
      <c r="U33" s="603"/>
      <c r="V33" s="716"/>
      <c r="W33" s="603"/>
      <c r="X33" s="603"/>
      <c r="Y33" s="603"/>
    </row>
    <row r="34" spans="1:25" s="606" customFormat="1" ht="33">
      <c r="A34" s="801">
        <v>12</v>
      </c>
      <c r="B34" s="948"/>
      <c r="C34" s="948"/>
      <c r="D34" s="1023" t="s">
        <v>600</v>
      </c>
      <c r="E34" s="948"/>
      <c r="F34" s="948">
        <v>85446020</v>
      </c>
      <c r="G34" s="954"/>
      <c r="H34" s="1119">
        <v>18</v>
      </c>
      <c r="I34" s="956"/>
      <c r="J34" s="1023" t="s">
        <v>616</v>
      </c>
      <c r="K34" s="628" t="s">
        <v>640</v>
      </c>
      <c r="L34" s="1120">
        <v>2</v>
      </c>
      <c r="M34" s="957"/>
      <c r="N34" s="1121" t="str">
        <f t="shared" si="0"/>
        <v>Included</v>
      </c>
      <c r="O34" s="958">
        <f t="shared" si="4"/>
        <v>0</v>
      </c>
      <c r="P34" s="603"/>
      <c r="Q34" s="606">
        <f t="shared" si="5"/>
        <v>0</v>
      </c>
      <c r="R34" s="724">
        <f t="shared" si="3"/>
        <v>0</v>
      </c>
      <c r="S34" s="603"/>
      <c r="T34" s="810"/>
      <c r="U34" s="603"/>
      <c r="V34" s="716"/>
      <c r="W34" s="603"/>
      <c r="X34" s="603"/>
      <c r="Y34" s="603"/>
    </row>
    <row r="35" spans="1:25" s="606" customFormat="1" ht="33">
      <c r="A35" s="801">
        <v>13</v>
      </c>
      <c r="B35" s="948"/>
      <c r="C35" s="948"/>
      <c r="D35" s="1023" t="s">
        <v>600</v>
      </c>
      <c r="E35" s="948"/>
      <c r="F35" s="948">
        <v>85446020</v>
      </c>
      <c r="G35" s="954"/>
      <c r="H35" s="1119">
        <v>18</v>
      </c>
      <c r="I35" s="956"/>
      <c r="J35" s="1023" t="s">
        <v>579</v>
      </c>
      <c r="K35" s="628" t="s">
        <v>640</v>
      </c>
      <c r="L35" s="1120">
        <v>1</v>
      </c>
      <c r="M35" s="957"/>
      <c r="N35" s="1121" t="str">
        <f t="shared" si="0"/>
        <v>Included</v>
      </c>
      <c r="O35" s="958">
        <f t="shared" si="4"/>
        <v>0</v>
      </c>
      <c r="P35" s="603"/>
      <c r="Q35" s="606">
        <f t="shared" si="5"/>
        <v>0</v>
      </c>
      <c r="R35" s="724">
        <f t="shared" si="3"/>
        <v>0</v>
      </c>
      <c r="S35" s="603"/>
      <c r="T35" s="810"/>
      <c r="U35" s="603"/>
      <c r="V35" s="716"/>
      <c r="W35" s="603"/>
      <c r="X35" s="603"/>
      <c r="Y35" s="603"/>
    </row>
    <row r="36" spans="1:25" s="606" customFormat="1" ht="33">
      <c r="A36" s="801">
        <v>14</v>
      </c>
      <c r="B36" s="948"/>
      <c r="C36" s="948"/>
      <c r="D36" s="1023" t="s">
        <v>600</v>
      </c>
      <c r="E36" s="948"/>
      <c r="F36" s="948">
        <v>85446020</v>
      </c>
      <c r="G36" s="954"/>
      <c r="H36" s="1119">
        <v>18</v>
      </c>
      <c r="I36" s="956"/>
      <c r="J36" s="1023" t="s">
        <v>581</v>
      </c>
      <c r="K36" s="628" t="s">
        <v>640</v>
      </c>
      <c r="L36" s="1120">
        <v>2</v>
      </c>
      <c r="M36" s="957"/>
      <c r="N36" s="1121" t="str">
        <f t="shared" si="0"/>
        <v>Included</v>
      </c>
      <c r="O36" s="958">
        <f t="shared" si="4"/>
        <v>0</v>
      </c>
      <c r="P36" s="603"/>
      <c r="Q36" s="606">
        <f t="shared" si="5"/>
        <v>0</v>
      </c>
      <c r="R36" s="724">
        <f t="shared" si="3"/>
        <v>0</v>
      </c>
      <c r="S36" s="603"/>
      <c r="T36" s="810"/>
      <c r="U36" s="603"/>
      <c r="V36" s="716"/>
      <c r="W36" s="603"/>
      <c r="X36" s="603"/>
      <c r="Y36" s="603"/>
    </row>
    <row r="37" spans="1:25" s="606" customFormat="1" ht="33">
      <c r="A37" s="801">
        <v>15</v>
      </c>
      <c r="B37" s="948"/>
      <c r="C37" s="948"/>
      <c r="D37" s="1023" t="s">
        <v>600</v>
      </c>
      <c r="E37" s="948"/>
      <c r="F37" s="948">
        <v>85446020</v>
      </c>
      <c r="G37" s="954"/>
      <c r="H37" s="1119">
        <v>18</v>
      </c>
      <c r="I37" s="956"/>
      <c r="J37" s="1023" t="s">
        <v>580</v>
      </c>
      <c r="K37" s="628" t="s">
        <v>640</v>
      </c>
      <c r="L37" s="1120">
        <v>2</v>
      </c>
      <c r="M37" s="957"/>
      <c r="N37" s="1121" t="str">
        <f t="shared" si="0"/>
        <v>Included</v>
      </c>
      <c r="O37" s="958">
        <f t="shared" si="4"/>
        <v>0</v>
      </c>
      <c r="P37" s="603"/>
      <c r="Q37" s="606">
        <f t="shared" si="5"/>
        <v>0</v>
      </c>
      <c r="R37" s="724">
        <f t="shared" si="3"/>
        <v>0</v>
      </c>
      <c r="S37" s="603"/>
      <c r="T37" s="810"/>
      <c r="U37" s="603"/>
      <c r="V37" s="716"/>
      <c r="W37" s="603"/>
      <c r="X37" s="603"/>
      <c r="Y37" s="603"/>
    </row>
    <row r="38" spans="1:25" s="606" customFormat="1" ht="33">
      <c r="A38" s="801">
        <v>16</v>
      </c>
      <c r="B38" s="948"/>
      <c r="C38" s="948"/>
      <c r="D38" s="1023" t="s">
        <v>601</v>
      </c>
      <c r="E38" s="948"/>
      <c r="F38" s="948">
        <v>84151090</v>
      </c>
      <c r="G38" s="954"/>
      <c r="H38" s="1119">
        <v>18</v>
      </c>
      <c r="I38" s="956"/>
      <c r="J38" s="1023" t="s">
        <v>617</v>
      </c>
      <c r="K38" s="628" t="s">
        <v>570</v>
      </c>
      <c r="L38" s="1120">
        <v>1</v>
      </c>
      <c r="M38" s="957"/>
      <c r="N38" s="1121" t="str">
        <f t="shared" si="0"/>
        <v>Included</v>
      </c>
      <c r="O38" s="958">
        <f t="shared" ref="O38:O48" si="6">R38</f>
        <v>0</v>
      </c>
      <c r="P38" s="603"/>
      <c r="Q38" s="606">
        <f t="shared" ref="Q38:Q48" si="7">IF(N38="Included",0,N38)</f>
        <v>0</v>
      </c>
      <c r="R38" s="724">
        <f t="shared" si="3"/>
        <v>0</v>
      </c>
      <c r="S38" s="603"/>
      <c r="T38" s="810"/>
      <c r="U38" s="603"/>
      <c r="V38" s="716"/>
      <c r="W38" s="603"/>
      <c r="X38" s="603"/>
      <c r="Y38" s="603"/>
    </row>
    <row r="39" spans="1:25" s="606" customFormat="1" ht="33">
      <c r="A39" s="801">
        <v>17</v>
      </c>
      <c r="B39" s="948"/>
      <c r="C39" s="948"/>
      <c r="D39" s="1023" t="s">
        <v>602</v>
      </c>
      <c r="E39" s="948"/>
      <c r="F39" s="948">
        <v>85311020</v>
      </c>
      <c r="G39" s="954"/>
      <c r="H39" s="1119">
        <v>18</v>
      </c>
      <c r="I39" s="956"/>
      <c r="J39" s="1023" t="s">
        <v>618</v>
      </c>
      <c r="K39" s="628" t="s">
        <v>570</v>
      </c>
      <c r="L39" s="1120">
        <v>1</v>
      </c>
      <c r="M39" s="957"/>
      <c r="N39" s="1121" t="str">
        <f t="shared" si="0"/>
        <v>Included</v>
      </c>
      <c r="O39" s="958">
        <f t="shared" si="6"/>
        <v>0</v>
      </c>
      <c r="P39" s="603"/>
      <c r="Q39" s="606">
        <f t="shared" si="7"/>
        <v>0</v>
      </c>
      <c r="R39" s="724">
        <f t="shared" si="3"/>
        <v>0</v>
      </c>
      <c r="S39" s="603"/>
      <c r="T39" s="810"/>
      <c r="U39" s="603"/>
      <c r="V39" s="716"/>
      <c r="W39" s="603"/>
      <c r="X39" s="603"/>
      <c r="Y39" s="603"/>
    </row>
    <row r="40" spans="1:25" s="606" customFormat="1">
      <c r="A40" s="801">
        <v>18</v>
      </c>
      <c r="B40" s="948"/>
      <c r="C40" s="948"/>
      <c r="D40" s="1023" t="s">
        <v>602</v>
      </c>
      <c r="E40" s="948"/>
      <c r="F40" s="948">
        <v>84241000</v>
      </c>
      <c r="G40" s="954"/>
      <c r="H40" s="1119">
        <v>18</v>
      </c>
      <c r="I40" s="956"/>
      <c r="J40" s="1023" t="s">
        <v>619</v>
      </c>
      <c r="K40" s="628" t="s">
        <v>641</v>
      </c>
      <c r="L40" s="1120">
        <v>2</v>
      </c>
      <c r="M40" s="957"/>
      <c r="N40" s="1121" t="str">
        <f t="shared" si="0"/>
        <v>Included</v>
      </c>
      <c r="O40" s="958">
        <f t="shared" ref="O40:O47" si="8">R40</f>
        <v>0</v>
      </c>
      <c r="P40" s="603"/>
      <c r="Q40" s="606">
        <f t="shared" ref="Q40:Q47" si="9">IF(N40="Included",0,N40)</f>
        <v>0</v>
      </c>
      <c r="R40" s="724">
        <f t="shared" si="3"/>
        <v>0</v>
      </c>
      <c r="S40" s="603"/>
      <c r="T40" s="810"/>
      <c r="U40" s="603"/>
      <c r="V40" s="716"/>
      <c r="W40" s="603"/>
      <c r="X40" s="603"/>
      <c r="Y40" s="603"/>
    </row>
    <row r="41" spans="1:25" s="606" customFormat="1">
      <c r="A41" s="801">
        <v>19</v>
      </c>
      <c r="B41" s="948"/>
      <c r="C41" s="948"/>
      <c r="D41" s="1023" t="s">
        <v>602</v>
      </c>
      <c r="E41" s="948"/>
      <c r="F41" s="948">
        <v>84241000</v>
      </c>
      <c r="G41" s="954"/>
      <c r="H41" s="1119">
        <v>18</v>
      </c>
      <c r="I41" s="956"/>
      <c r="J41" s="1023" t="s">
        <v>620</v>
      </c>
      <c r="K41" s="628" t="s">
        <v>641</v>
      </c>
      <c r="L41" s="1120">
        <v>2</v>
      </c>
      <c r="M41" s="957"/>
      <c r="N41" s="1121" t="str">
        <f t="shared" si="0"/>
        <v>Included</v>
      </c>
      <c r="O41" s="958">
        <f t="shared" si="8"/>
        <v>0</v>
      </c>
      <c r="P41" s="603"/>
      <c r="Q41" s="606">
        <f t="shared" si="9"/>
        <v>0</v>
      </c>
      <c r="R41" s="724">
        <f t="shared" si="3"/>
        <v>0</v>
      </c>
      <c r="S41" s="603"/>
      <c r="T41" s="810"/>
      <c r="U41" s="603"/>
      <c r="V41" s="716"/>
      <c r="W41" s="603"/>
      <c r="X41" s="603"/>
      <c r="Y41" s="603"/>
    </row>
    <row r="42" spans="1:25" s="606" customFormat="1">
      <c r="A42" s="801">
        <v>20</v>
      </c>
      <c r="B42" s="948"/>
      <c r="C42" s="948"/>
      <c r="D42" s="1023" t="s">
        <v>603</v>
      </c>
      <c r="E42" s="948"/>
      <c r="F42" s="948">
        <v>85371000</v>
      </c>
      <c r="G42" s="954"/>
      <c r="H42" s="1119">
        <v>18</v>
      </c>
      <c r="I42" s="956"/>
      <c r="J42" s="1023" t="s">
        <v>621</v>
      </c>
      <c r="K42" s="628" t="s">
        <v>641</v>
      </c>
      <c r="L42" s="1120">
        <v>2</v>
      </c>
      <c r="M42" s="957"/>
      <c r="N42" s="1121" t="str">
        <f t="shared" si="0"/>
        <v>Included</v>
      </c>
      <c r="O42" s="958">
        <f t="shared" si="8"/>
        <v>0</v>
      </c>
      <c r="P42" s="603"/>
      <c r="Q42" s="606">
        <f t="shared" si="9"/>
        <v>0</v>
      </c>
      <c r="R42" s="724">
        <f t="shared" si="3"/>
        <v>0</v>
      </c>
      <c r="S42" s="603"/>
      <c r="T42" s="810"/>
      <c r="U42" s="603"/>
      <c r="V42" s="716"/>
      <c r="W42" s="603"/>
      <c r="X42" s="603"/>
      <c r="Y42" s="603"/>
    </row>
    <row r="43" spans="1:25" s="606" customFormat="1" ht="33">
      <c r="A43" s="801">
        <v>21</v>
      </c>
      <c r="B43" s="948"/>
      <c r="C43" s="948"/>
      <c r="D43" s="1023" t="s">
        <v>603</v>
      </c>
      <c r="E43" s="948"/>
      <c r="F43" s="948">
        <v>94059900</v>
      </c>
      <c r="G43" s="954"/>
      <c r="H43" s="1119">
        <v>18</v>
      </c>
      <c r="I43" s="956"/>
      <c r="J43" s="1023" t="s">
        <v>622</v>
      </c>
      <c r="K43" s="628" t="s">
        <v>641</v>
      </c>
      <c r="L43" s="1120">
        <v>1</v>
      </c>
      <c r="M43" s="957"/>
      <c r="N43" s="1121" t="str">
        <f t="shared" si="0"/>
        <v>Included</v>
      </c>
      <c r="O43" s="958">
        <f t="shared" si="8"/>
        <v>0</v>
      </c>
      <c r="P43" s="603"/>
      <c r="Q43" s="606">
        <f t="shared" si="9"/>
        <v>0</v>
      </c>
      <c r="R43" s="724">
        <f t="shared" si="3"/>
        <v>0</v>
      </c>
      <c r="S43" s="603"/>
      <c r="T43" s="810"/>
      <c r="U43" s="603"/>
      <c r="V43" s="716"/>
      <c r="W43" s="603"/>
      <c r="X43" s="603"/>
      <c r="Y43" s="603"/>
    </row>
    <row r="44" spans="1:25" s="606" customFormat="1" ht="33">
      <c r="A44" s="801">
        <v>22</v>
      </c>
      <c r="B44" s="948"/>
      <c r="C44" s="948"/>
      <c r="D44" s="1023" t="s">
        <v>603</v>
      </c>
      <c r="E44" s="948"/>
      <c r="F44" s="948">
        <v>94059900</v>
      </c>
      <c r="G44" s="954"/>
      <c r="H44" s="1119">
        <v>18</v>
      </c>
      <c r="I44" s="956"/>
      <c r="J44" s="1023" t="s">
        <v>623</v>
      </c>
      <c r="K44" s="628" t="s">
        <v>641</v>
      </c>
      <c r="L44" s="1120">
        <v>40</v>
      </c>
      <c r="M44" s="957"/>
      <c r="N44" s="1121" t="str">
        <f t="shared" si="0"/>
        <v>Included</v>
      </c>
      <c r="O44" s="958">
        <f t="shared" si="8"/>
        <v>0</v>
      </c>
      <c r="P44" s="603"/>
      <c r="Q44" s="606">
        <f t="shared" si="9"/>
        <v>0</v>
      </c>
      <c r="R44" s="724">
        <f t="shared" si="3"/>
        <v>0</v>
      </c>
      <c r="S44" s="603"/>
      <c r="T44" s="810"/>
      <c r="U44" s="603"/>
      <c r="V44" s="716"/>
      <c r="W44" s="603"/>
      <c r="X44" s="603"/>
      <c r="Y44" s="603"/>
    </row>
    <row r="45" spans="1:25" s="606" customFormat="1" ht="33">
      <c r="A45" s="801">
        <v>23</v>
      </c>
      <c r="B45" s="948"/>
      <c r="C45" s="948"/>
      <c r="D45" s="1023" t="s">
        <v>603</v>
      </c>
      <c r="E45" s="948"/>
      <c r="F45" s="948">
        <v>94051090</v>
      </c>
      <c r="G45" s="954"/>
      <c r="H45" s="1119">
        <v>18</v>
      </c>
      <c r="I45" s="956"/>
      <c r="J45" s="1023" t="s">
        <v>624</v>
      </c>
      <c r="K45" s="628" t="s">
        <v>641</v>
      </c>
      <c r="L45" s="1120">
        <v>7</v>
      </c>
      <c r="M45" s="957"/>
      <c r="N45" s="1121" t="str">
        <f t="shared" si="0"/>
        <v>Included</v>
      </c>
      <c r="O45" s="958">
        <f t="shared" si="8"/>
        <v>0</v>
      </c>
      <c r="P45" s="603"/>
      <c r="Q45" s="606">
        <f t="shared" si="9"/>
        <v>0</v>
      </c>
      <c r="R45" s="724">
        <f t="shared" si="3"/>
        <v>0</v>
      </c>
      <c r="S45" s="603"/>
      <c r="T45" s="810"/>
      <c r="U45" s="603"/>
      <c r="V45" s="716"/>
      <c r="W45" s="603"/>
      <c r="X45" s="603"/>
      <c r="Y45" s="603"/>
    </row>
    <row r="46" spans="1:25" s="606" customFormat="1">
      <c r="A46" s="801">
        <v>24</v>
      </c>
      <c r="B46" s="948"/>
      <c r="C46" s="948"/>
      <c r="D46" s="1023" t="s">
        <v>603</v>
      </c>
      <c r="E46" s="948"/>
      <c r="F46" s="948">
        <v>94059900</v>
      </c>
      <c r="G46" s="954"/>
      <c r="H46" s="1119">
        <v>18</v>
      </c>
      <c r="I46" s="956"/>
      <c r="J46" s="1023" t="s">
        <v>625</v>
      </c>
      <c r="K46" s="628" t="s">
        <v>642</v>
      </c>
      <c r="L46" s="1120">
        <v>1</v>
      </c>
      <c r="M46" s="957"/>
      <c r="N46" s="1121" t="str">
        <f t="shared" si="0"/>
        <v>Included</v>
      </c>
      <c r="O46" s="958">
        <f t="shared" si="8"/>
        <v>0</v>
      </c>
      <c r="P46" s="603"/>
      <c r="Q46" s="606">
        <f t="shared" si="9"/>
        <v>0</v>
      </c>
      <c r="R46" s="724">
        <f t="shared" si="3"/>
        <v>0</v>
      </c>
      <c r="S46" s="603"/>
      <c r="T46" s="810"/>
      <c r="U46" s="603"/>
      <c r="V46" s="716"/>
      <c r="W46" s="603"/>
      <c r="X46" s="603"/>
      <c r="Y46" s="603"/>
    </row>
    <row r="47" spans="1:25" s="606" customFormat="1">
      <c r="A47" s="801">
        <v>25</v>
      </c>
      <c r="B47" s="948"/>
      <c r="C47" s="948"/>
      <c r="D47" s="1023" t="s">
        <v>604</v>
      </c>
      <c r="E47" s="948"/>
      <c r="F47" s="948">
        <v>85176260</v>
      </c>
      <c r="G47" s="954"/>
      <c r="H47" s="1119">
        <v>18</v>
      </c>
      <c r="I47" s="956"/>
      <c r="J47" s="1023" t="s">
        <v>626</v>
      </c>
      <c r="K47" s="628" t="s">
        <v>584</v>
      </c>
      <c r="L47" s="1120">
        <v>1</v>
      </c>
      <c r="M47" s="957"/>
      <c r="N47" s="1121" t="str">
        <f t="shared" si="0"/>
        <v>Included</v>
      </c>
      <c r="O47" s="958">
        <f t="shared" si="8"/>
        <v>0</v>
      </c>
      <c r="P47" s="603"/>
      <c r="Q47" s="606">
        <f t="shared" si="9"/>
        <v>0</v>
      </c>
      <c r="R47" s="724">
        <f t="shared" si="3"/>
        <v>0</v>
      </c>
      <c r="S47" s="603"/>
      <c r="T47" s="810"/>
      <c r="U47" s="603"/>
      <c r="V47" s="716"/>
      <c r="W47" s="603"/>
      <c r="X47" s="603"/>
      <c r="Y47" s="603"/>
    </row>
    <row r="48" spans="1:25" s="606" customFormat="1">
      <c r="A48" s="801">
        <v>26</v>
      </c>
      <c r="B48" s="948"/>
      <c r="C48" s="948"/>
      <c r="D48" s="1023" t="s">
        <v>604</v>
      </c>
      <c r="E48" s="948"/>
      <c r="F48" s="948">
        <v>85176990</v>
      </c>
      <c r="G48" s="954"/>
      <c r="H48" s="1119">
        <v>18</v>
      </c>
      <c r="I48" s="956"/>
      <c r="J48" s="1023" t="s">
        <v>627</v>
      </c>
      <c r="K48" s="628" t="s">
        <v>584</v>
      </c>
      <c r="L48" s="1120">
        <v>4</v>
      </c>
      <c r="M48" s="957"/>
      <c r="N48" s="1121" t="str">
        <f t="shared" si="0"/>
        <v>Included</v>
      </c>
      <c r="O48" s="958">
        <f t="shared" si="6"/>
        <v>0</v>
      </c>
      <c r="P48" s="603"/>
      <c r="Q48" s="606">
        <f t="shared" si="7"/>
        <v>0</v>
      </c>
      <c r="R48" s="724">
        <f t="shared" si="3"/>
        <v>0</v>
      </c>
      <c r="S48" s="603"/>
      <c r="T48" s="810"/>
      <c r="U48" s="603"/>
      <c r="V48" s="716"/>
      <c r="W48" s="603"/>
      <c r="X48" s="603"/>
      <c r="Y48" s="603"/>
    </row>
    <row r="49" spans="1:51">
      <c r="A49" s="801">
        <v>27</v>
      </c>
      <c r="B49" s="948"/>
      <c r="C49" s="948"/>
      <c r="D49" s="1023" t="s">
        <v>604</v>
      </c>
      <c r="E49" s="948"/>
      <c r="F49" s="948">
        <v>85176290</v>
      </c>
      <c r="G49" s="954"/>
      <c r="H49" s="1119">
        <v>18</v>
      </c>
      <c r="I49" s="956"/>
      <c r="J49" s="1023" t="s">
        <v>628</v>
      </c>
      <c r="K49" s="628" t="s">
        <v>570</v>
      </c>
      <c r="L49" s="1120">
        <v>2</v>
      </c>
      <c r="M49" s="957"/>
      <c r="N49" s="1121" t="str">
        <f t="shared" si="0"/>
        <v>Included</v>
      </c>
      <c r="O49" s="958">
        <f t="shared" ref="O49" si="10">R49</f>
        <v>0</v>
      </c>
      <c r="P49" s="603"/>
      <c r="Q49" s="606">
        <f t="shared" ref="Q49" si="11">IF(N49="Included",0,N49)</f>
        <v>0</v>
      </c>
      <c r="R49" s="724">
        <f t="shared" si="3"/>
        <v>0</v>
      </c>
      <c r="S49" s="603"/>
      <c r="T49" s="810"/>
      <c r="V49" s="716"/>
      <c r="AB49" s="606"/>
      <c r="AL49" s="606"/>
      <c r="AM49" s="606"/>
      <c r="AN49" s="606"/>
      <c r="AO49" s="606"/>
      <c r="AP49" s="606"/>
      <c r="AQ49" s="606"/>
      <c r="AR49" s="606"/>
      <c r="AS49" s="606"/>
      <c r="AT49" s="606"/>
      <c r="AU49" s="606"/>
      <c r="AV49" s="606"/>
      <c r="AW49" s="606"/>
      <c r="AX49" s="606"/>
      <c r="AY49" s="606"/>
    </row>
    <row r="50" spans="1:51">
      <c r="A50" s="801">
        <v>28</v>
      </c>
      <c r="B50" s="948"/>
      <c r="C50" s="948"/>
      <c r="D50" s="1023" t="s">
        <v>604</v>
      </c>
      <c r="E50" s="948"/>
      <c r="F50" s="948">
        <v>85176990</v>
      </c>
      <c r="G50" s="954"/>
      <c r="H50" s="1119">
        <v>18</v>
      </c>
      <c r="I50" s="956"/>
      <c r="J50" s="1023" t="s">
        <v>629</v>
      </c>
      <c r="K50" s="628" t="s">
        <v>584</v>
      </c>
      <c r="L50" s="1120">
        <v>2</v>
      </c>
      <c r="M50" s="957"/>
      <c r="N50" s="1121" t="str">
        <f t="shared" si="0"/>
        <v>Included</v>
      </c>
      <c r="O50" s="958">
        <f t="shared" ref="O50:O56" si="12">R50</f>
        <v>0</v>
      </c>
      <c r="P50" s="603"/>
      <c r="Q50" s="606">
        <f t="shared" ref="Q50:Q56" si="13">IF(N50="Included",0,N50)</f>
        <v>0</v>
      </c>
      <c r="R50" s="724">
        <f t="shared" si="3"/>
        <v>0</v>
      </c>
      <c r="S50" s="603"/>
      <c r="T50" s="810"/>
      <c r="V50" s="716"/>
      <c r="AB50" s="606"/>
      <c r="AL50" s="606"/>
      <c r="AM50" s="606"/>
      <c r="AN50" s="606"/>
      <c r="AO50" s="606"/>
      <c r="AP50" s="606"/>
      <c r="AQ50" s="606"/>
      <c r="AR50" s="606"/>
      <c r="AS50" s="606"/>
      <c r="AT50" s="606"/>
      <c r="AU50" s="606"/>
      <c r="AV50" s="606"/>
      <c r="AW50" s="606"/>
      <c r="AX50" s="606"/>
      <c r="AY50" s="606"/>
    </row>
    <row r="51" spans="1:51">
      <c r="A51" s="801">
        <v>29</v>
      </c>
      <c r="B51" s="948"/>
      <c r="C51" s="948"/>
      <c r="D51" s="1023" t="s">
        <v>604</v>
      </c>
      <c r="E51" s="948"/>
      <c r="F51" s="948">
        <v>85176290</v>
      </c>
      <c r="G51" s="954"/>
      <c r="H51" s="1119">
        <v>18</v>
      </c>
      <c r="I51" s="956"/>
      <c r="J51" s="1023" t="s">
        <v>630</v>
      </c>
      <c r="K51" s="628" t="s">
        <v>570</v>
      </c>
      <c r="L51" s="1120">
        <v>1</v>
      </c>
      <c r="M51" s="957"/>
      <c r="N51" s="1121" t="str">
        <f t="shared" si="0"/>
        <v>Included</v>
      </c>
      <c r="O51" s="958">
        <f t="shared" si="12"/>
        <v>0</v>
      </c>
      <c r="P51" s="603"/>
      <c r="Q51" s="606">
        <f t="shared" si="13"/>
        <v>0</v>
      </c>
      <c r="R51" s="724">
        <f t="shared" si="3"/>
        <v>0</v>
      </c>
      <c r="S51" s="603"/>
      <c r="T51" s="810"/>
      <c r="V51" s="716"/>
      <c r="AB51" s="606"/>
      <c r="AL51" s="606"/>
      <c r="AM51" s="606"/>
      <c r="AN51" s="606"/>
      <c r="AO51" s="606"/>
      <c r="AP51" s="606"/>
      <c r="AQ51" s="606"/>
      <c r="AR51" s="606"/>
      <c r="AS51" s="606"/>
      <c r="AT51" s="606"/>
      <c r="AU51" s="606"/>
      <c r="AV51" s="606"/>
      <c r="AW51" s="606"/>
      <c r="AX51" s="606"/>
      <c r="AY51" s="606"/>
    </row>
    <row r="52" spans="1:51">
      <c r="A52" s="801">
        <v>30</v>
      </c>
      <c r="B52" s="948"/>
      <c r="C52" s="948"/>
      <c r="D52" s="1023" t="s">
        <v>604</v>
      </c>
      <c r="E52" s="948"/>
      <c r="F52" s="948">
        <v>85176290</v>
      </c>
      <c r="G52" s="954"/>
      <c r="H52" s="1119">
        <v>18</v>
      </c>
      <c r="I52" s="956"/>
      <c r="J52" s="1023" t="s">
        <v>631</v>
      </c>
      <c r="K52" s="628" t="s">
        <v>584</v>
      </c>
      <c r="L52" s="1120">
        <v>1</v>
      </c>
      <c r="M52" s="957"/>
      <c r="N52" s="1121" t="str">
        <f t="shared" si="0"/>
        <v>Included</v>
      </c>
      <c r="O52" s="958">
        <f t="shared" si="12"/>
        <v>0</v>
      </c>
      <c r="P52" s="603"/>
      <c r="Q52" s="606">
        <f t="shared" si="13"/>
        <v>0</v>
      </c>
      <c r="R52" s="724">
        <f t="shared" si="3"/>
        <v>0</v>
      </c>
      <c r="S52" s="603"/>
      <c r="T52" s="810"/>
      <c r="V52" s="716"/>
      <c r="AB52" s="606"/>
      <c r="AL52" s="606"/>
      <c r="AM52" s="606"/>
      <c r="AN52" s="606"/>
      <c r="AO52" s="606"/>
      <c r="AP52" s="606"/>
      <c r="AQ52" s="606"/>
      <c r="AR52" s="606"/>
      <c r="AS52" s="606"/>
      <c r="AT52" s="606"/>
      <c r="AU52" s="606"/>
      <c r="AV52" s="606"/>
      <c r="AW52" s="606"/>
      <c r="AX52" s="606"/>
      <c r="AY52" s="606"/>
    </row>
    <row r="53" spans="1:51">
      <c r="A53" s="801">
        <v>31</v>
      </c>
      <c r="B53" s="948"/>
      <c r="C53" s="948"/>
      <c r="D53" s="1023" t="s">
        <v>604</v>
      </c>
      <c r="E53" s="948"/>
      <c r="F53" s="948">
        <v>85447090</v>
      </c>
      <c r="G53" s="954"/>
      <c r="H53" s="1119">
        <v>18</v>
      </c>
      <c r="I53" s="956"/>
      <c r="J53" s="1023" t="s">
        <v>632</v>
      </c>
      <c r="K53" s="628" t="s">
        <v>586</v>
      </c>
      <c r="L53" s="1120">
        <v>2</v>
      </c>
      <c r="M53" s="957"/>
      <c r="N53" s="1121" t="str">
        <f t="shared" si="0"/>
        <v>Included</v>
      </c>
      <c r="O53" s="958">
        <f t="shared" si="12"/>
        <v>0</v>
      </c>
      <c r="P53" s="603"/>
      <c r="Q53" s="606">
        <f t="shared" si="13"/>
        <v>0</v>
      </c>
      <c r="R53" s="724">
        <f t="shared" si="3"/>
        <v>0</v>
      </c>
      <c r="S53" s="603"/>
      <c r="T53" s="810"/>
      <c r="V53" s="716"/>
      <c r="AB53" s="606"/>
      <c r="AL53" s="606"/>
      <c r="AM53" s="606"/>
      <c r="AN53" s="606"/>
      <c r="AO53" s="606"/>
      <c r="AP53" s="606"/>
      <c r="AQ53" s="606"/>
      <c r="AR53" s="606"/>
      <c r="AS53" s="606"/>
      <c r="AT53" s="606"/>
      <c r="AU53" s="606"/>
      <c r="AV53" s="606"/>
      <c r="AW53" s="606"/>
      <c r="AX53" s="606"/>
      <c r="AY53" s="606"/>
    </row>
    <row r="54" spans="1:51">
      <c r="A54" s="801">
        <v>32</v>
      </c>
      <c r="B54" s="948"/>
      <c r="C54" s="948"/>
      <c r="D54" s="1023" t="s">
        <v>604</v>
      </c>
      <c r="E54" s="948"/>
      <c r="F54" s="948">
        <v>73069011</v>
      </c>
      <c r="G54" s="954"/>
      <c r="H54" s="1119">
        <v>18</v>
      </c>
      <c r="I54" s="956"/>
      <c r="J54" s="1023" t="s">
        <v>633</v>
      </c>
      <c r="K54" s="628" t="s">
        <v>586</v>
      </c>
      <c r="L54" s="1120">
        <v>2</v>
      </c>
      <c r="M54" s="957"/>
      <c r="N54" s="1121" t="str">
        <f t="shared" si="0"/>
        <v>Included</v>
      </c>
      <c r="O54" s="958">
        <f t="shared" si="12"/>
        <v>0</v>
      </c>
      <c r="P54" s="603"/>
      <c r="Q54" s="606">
        <f t="shared" si="13"/>
        <v>0</v>
      </c>
      <c r="R54" s="724">
        <f t="shared" si="3"/>
        <v>0</v>
      </c>
      <c r="S54" s="603"/>
      <c r="T54" s="810"/>
      <c r="V54" s="716"/>
      <c r="AB54" s="606"/>
      <c r="AL54" s="606"/>
      <c r="AM54" s="606"/>
      <c r="AN54" s="606"/>
      <c r="AO54" s="606"/>
      <c r="AP54" s="606"/>
      <c r="AQ54" s="606"/>
      <c r="AR54" s="606"/>
      <c r="AS54" s="606"/>
      <c r="AT54" s="606"/>
      <c r="AU54" s="606"/>
      <c r="AV54" s="606"/>
      <c r="AW54" s="606"/>
      <c r="AX54" s="606"/>
      <c r="AY54" s="606"/>
    </row>
    <row r="55" spans="1:51">
      <c r="A55" s="801">
        <v>33</v>
      </c>
      <c r="B55" s="948"/>
      <c r="C55" s="948"/>
      <c r="D55" s="1023" t="s">
        <v>604</v>
      </c>
      <c r="E55" s="948"/>
      <c r="F55" s="948">
        <v>73071900</v>
      </c>
      <c r="G55" s="954"/>
      <c r="H55" s="1119">
        <v>18</v>
      </c>
      <c r="I55" s="956"/>
      <c r="J55" s="1023" t="s">
        <v>634</v>
      </c>
      <c r="K55" s="628" t="s">
        <v>584</v>
      </c>
      <c r="L55" s="1120">
        <v>200</v>
      </c>
      <c r="M55" s="957"/>
      <c r="N55" s="1121" t="str">
        <f t="shared" si="0"/>
        <v>Included</v>
      </c>
      <c r="O55" s="958">
        <f t="shared" si="12"/>
        <v>0</v>
      </c>
      <c r="P55" s="603"/>
      <c r="Q55" s="606">
        <f t="shared" si="13"/>
        <v>0</v>
      </c>
      <c r="R55" s="724">
        <f t="shared" si="3"/>
        <v>0</v>
      </c>
      <c r="S55" s="603"/>
      <c r="T55" s="810"/>
      <c r="V55" s="716"/>
      <c r="AB55" s="606"/>
      <c r="AL55" s="606"/>
      <c r="AM55" s="606"/>
      <c r="AN55" s="606"/>
      <c r="AO55" s="606"/>
      <c r="AP55" s="606"/>
      <c r="AQ55" s="606"/>
      <c r="AR55" s="606"/>
      <c r="AS55" s="606"/>
      <c r="AT55" s="606"/>
      <c r="AU55" s="606"/>
      <c r="AV55" s="606"/>
      <c r="AW55" s="606"/>
      <c r="AX55" s="606"/>
      <c r="AY55" s="606"/>
    </row>
    <row r="56" spans="1:51">
      <c r="A56" s="801">
        <v>34</v>
      </c>
      <c r="B56" s="948"/>
      <c r="C56" s="948"/>
      <c r="D56" s="1023" t="s">
        <v>604</v>
      </c>
      <c r="E56" s="948"/>
      <c r="F56" s="948">
        <v>83071000</v>
      </c>
      <c r="G56" s="954"/>
      <c r="H56" s="1119">
        <v>18</v>
      </c>
      <c r="I56" s="956"/>
      <c r="J56" s="1023" t="s">
        <v>635</v>
      </c>
      <c r="K56" s="628" t="s">
        <v>584</v>
      </c>
      <c r="L56" s="1120">
        <v>150</v>
      </c>
      <c r="M56" s="957"/>
      <c r="N56" s="1121" t="str">
        <f t="shared" si="0"/>
        <v>Included</v>
      </c>
      <c r="O56" s="958">
        <f t="shared" si="12"/>
        <v>0</v>
      </c>
      <c r="P56" s="603"/>
      <c r="Q56" s="606">
        <f t="shared" si="13"/>
        <v>0</v>
      </c>
      <c r="R56" s="724">
        <f t="shared" si="3"/>
        <v>0</v>
      </c>
      <c r="S56" s="603"/>
      <c r="T56" s="810"/>
      <c r="V56" s="716"/>
      <c r="AB56" s="606"/>
      <c r="AL56" s="606"/>
      <c r="AM56" s="606"/>
      <c r="AN56" s="606"/>
      <c r="AO56" s="606"/>
      <c r="AP56" s="606"/>
      <c r="AQ56" s="606"/>
      <c r="AR56" s="606"/>
      <c r="AS56" s="606"/>
      <c r="AT56" s="606"/>
      <c r="AU56" s="606"/>
      <c r="AV56" s="606"/>
      <c r="AW56" s="606"/>
      <c r="AX56" s="606"/>
      <c r="AY56" s="606"/>
    </row>
    <row r="57" spans="1:51">
      <c r="A57" s="801">
        <v>35</v>
      </c>
      <c r="B57" s="948"/>
      <c r="C57" s="948"/>
      <c r="D57" s="1023" t="s">
        <v>604</v>
      </c>
      <c r="E57" s="948"/>
      <c r="F57" s="948">
        <v>85372000</v>
      </c>
      <c r="G57" s="954"/>
      <c r="H57" s="1119">
        <v>18</v>
      </c>
      <c r="I57" s="956"/>
      <c r="J57" s="1023" t="s">
        <v>636</v>
      </c>
      <c r="K57" s="628" t="s">
        <v>584</v>
      </c>
      <c r="L57" s="1120">
        <v>1</v>
      </c>
      <c r="M57" s="957"/>
      <c r="N57" s="1121" t="str">
        <f t="shared" si="0"/>
        <v>Included</v>
      </c>
      <c r="O57" s="958">
        <f t="shared" ref="O57:O63" si="14">R57</f>
        <v>0</v>
      </c>
      <c r="P57" s="603"/>
      <c r="Q57" s="606">
        <f t="shared" ref="Q57:Q63" si="15">IF(N57="Included",0,N57)</f>
        <v>0</v>
      </c>
      <c r="R57" s="724">
        <f t="shared" si="3"/>
        <v>0</v>
      </c>
      <c r="S57" s="603"/>
      <c r="T57" s="810"/>
      <c r="V57" s="716"/>
      <c r="AB57" s="606"/>
      <c r="AL57" s="606"/>
      <c r="AM57" s="606"/>
      <c r="AN57" s="606"/>
      <c r="AO57" s="606"/>
      <c r="AP57" s="606"/>
      <c r="AQ57" s="606"/>
      <c r="AR57" s="606"/>
      <c r="AS57" s="606"/>
      <c r="AT57" s="606"/>
      <c r="AU57" s="606"/>
      <c r="AV57" s="606"/>
      <c r="AW57" s="606"/>
      <c r="AX57" s="606"/>
      <c r="AY57" s="606"/>
    </row>
    <row r="58" spans="1:51" ht="33">
      <c r="A58" s="801">
        <v>36</v>
      </c>
      <c r="B58" s="948"/>
      <c r="C58" s="948"/>
      <c r="D58" s="1023" t="s">
        <v>605</v>
      </c>
      <c r="E58" s="948"/>
      <c r="F58" s="948">
        <v>85176260</v>
      </c>
      <c r="G58" s="954"/>
      <c r="H58" s="1119">
        <v>18</v>
      </c>
      <c r="I58" s="956"/>
      <c r="J58" s="1023" t="s">
        <v>637</v>
      </c>
      <c r="K58" s="628" t="s">
        <v>570</v>
      </c>
      <c r="L58" s="1120">
        <v>1</v>
      </c>
      <c r="M58" s="957"/>
      <c r="N58" s="1121" t="str">
        <f t="shared" si="0"/>
        <v>Included</v>
      </c>
      <c r="O58" s="958">
        <f t="shared" si="14"/>
        <v>0</v>
      </c>
      <c r="P58" s="603"/>
      <c r="Q58" s="606">
        <f t="shared" si="15"/>
        <v>0</v>
      </c>
      <c r="R58" s="724">
        <f t="shared" si="3"/>
        <v>0</v>
      </c>
      <c r="S58" s="603"/>
      <c r="T58" s="810"/>
      <c r="V58" s="716"/>
      <c r="AB58" s="606"/>
      <c r="AL58" s="606"/>
      <c r="AM58" s="606"/>
      <c r="AN58" s="606"/>
      <c r="AO58" s="606"/>
      <c r="AP58" s="606"/>
      <c r="AQ58" s="606"/>
      <c r="AR58" s="606"/>
      <c r="AS58" s="606"/>
      <c r="AT58" s="606"/>
      <c r="AU58" s="606"/>
      <c r="AV58" s="606"/>
      <c r="AW58" s="606"/>
      <c r="AX58" s="606"/>
      <c r="AY58" s="606"/>
    </row>
    <row r="59" spans="1:51" ht="33">
      <c r="A59" s="801">
        <v>37</v>
      </c>
      <c r="B59" s="948"/>
      <c r="C59" s="948"/>
      <c r="D59" s="1023" t="s">
        <v>605</v>
      </c>
      <c r="E59" s="948"/>
      <c r="F59" s="948">
        <v>85176990</v>
      </c>
      <c r="G59" s="954"/>
      <c r="H59" s="1119">
        <v>18</v>
      </c>
      <c r="I59" s="956"/>
      <c r="J59" s="1023" t="s">
        <v>627</v>
      </c>
      <c r="K59" s="628" t="s">
        <v>584</v>
      </c>
      <c r="L59" s="1120">
        <v>1</v>
      </c>
      <c r="M59" s="957"/>
      <c r="N59" s="1121" t="str">
        <f t="shared" si="0"/>
        <v>Included</v>
      </c>
      <c r="O59" s="958">
        <f t="shared" si="14"/>
        <v>0</v>
      </c>
      <c r="P59" s="603"/>
      <c r="Q59" s="606">
        <f t="shared" si="15"/>
        <v>0</v>
      </c>
      <c r="R59" s="724">
        <f t="shared" si="3"/>
        <v>0</v>
      </c>
      <c r="S59" s="603"/>
      <c r="T59" s="810"/>
      <c r="V59" s="716"/>
      <c r="AB59" s="606"/>
      <c r="AL59" s="606"/>
      <c r="AM59" s="606"/>
      <c r="AN59" s="606"/>
      <c r="AO59" s="606"/>
      <c r="AP59" s="606"/>
      <c r="AQ59" s="606"/>
      <c r="AR59" s="606"/>
      <c r="AS59" s="606"/>
      <c r="AT59" s="606"/>
      <c r="AU59" s="606"/>
      <c r="AV59" s="606"/>
      <c r="AW59" s="606"/>
      <c r="AX59" s="606"/>
      <c r="AY59" s="606"/>
    </row>
    <row r="60" spans="1:51" ht="33">
      <c r="A60" s="801">
        <v>38</v>
      </c>
      <c r="B60" s="948"/>
      <c r="C60" s="948"/>
      <c r="D60" s="1023" t="s">
        <v>605</v>
      </c>
      <c r="E60" s="948"/>
      <c r="F60" s="948">
        <v>85176290</v>
      </c>
      <c r="G60" s="954"/>
      <c r="H60" s="1119">
        <v>18</v>
      </c>
      <c r="I60" s="956"/>
      <c r="J60" s="1023" t="s">
        <v>628</v>
      </c>
      <c r="K60" s="628" t="s">
        <v>570</v>
      </c>
      <c r="L60" s="1120">
        <v>1</v>
      </c>
      <c r="M60" s="957"/>
      <c r="N60" s="1121" t="str">
        <f t="shared" si="0"/>
        <v>Included</v>
      </c>
      <c r="O60" s="958">
        <f t="shared" si="14"/>
        <v>0</v>
      </c>
      <c r="P60" s="603"/>
      <c r="Q60" s="606">
        <f t="shared" si="15"/>
        <v>0</v>
      </c>
      <c r="R60" s="724">
        <f t="shared" si="3"/>
        <v>0</v>
      </c>
      <c r="S60" s="603"/>
      <c r="T60" s="810"/>
      <c r="V60" s="716"/>
      <c r="AB60" s="606"/>
      <c r="AL60" s="606"/>
      <c r="AM60" s="606"/>
      <c r="AN60" s="606"/>
      <c r="AO60" s="606"/>
      <c r="AP60" s="606"/>
      <c r="AQ60" s="606"/>
      <c r="AR60" s="606"/>
      <c r="AS60" s="606"/>
      <c r="AT60" s="606"/>
      <c r="AU60" s="606"/>
      <c r="AV60" s="606"/>
      <c r="AW60" s="606"/>
      <c r="AX60" s="606"/>
      <c r="AY60" s="606"/>
    </row>
    <row r="61" spans="1:51" ht="33">
      <c r="A61" s="801">
        <v>39</v>
      </c>
      <c r="B61" s="948"/>
      <c r="C61" s="948"/>
      <c r="D61" s="1023" t="s">
        <v>605</v>
      </c>
      <c r="E61" s="948"/>
      <c r="F61" s="948">
        <v>85176990</v>
      </c>
      <c r="G61" s="954"/>
      <c r="H61" s="1119">
        <v>18</v>
      </c>
      <c r="I61" s="956"/>
      <c r="J61" s="1023" t="s">
        <v>629</v>
      </c>
      <c r="K61" s="628" t="s">
        <v>584</v>
      </c>
      <c r="L61" s="1120">
        <v>1</v>
      </c>
      <c r="M61" s="957"/>
      <c r="N61" s="1121" t="str">
        <f t="shared" si="0"/>
        <v>Included</v>
      </c>
      <c r="O61" s="958">
        <f t="shared" si="14"/>
        <v>0</v>
      </c>
      <c r="P61" s="603"/>
      <c r="Q61" s="606">
        <f t="shared" si="15"/>
        <v>0</v>
      </c>
      <c r="R61" s="724">
        <f t="shared" si="3"/>
        <v>0</v>
      </c>
      <c r="S61" s="603"/>
      <c r="T61" s="810"/>
      <c r="V61" s="716"/>
      <c r="AB61" s="606"/>
      <c r="AL61" s="606"/>
      <c r="AM61" s="606"/>
      <c r="AN61" s="606"/>
      <c r="AO61" s="606"/>
      <c r="AP61" s="606"/>
      <c r="AQ61" s="606"/>
      <c r="AR61" s="606"/>
      <c r="AS61" s="606"/>
      <c r="AT61" s="606"/>
      <c r="AU61" s="606"/>
      <c r="AV61" s="606"/>
      <c r="AW61" s="606"/>
      <c r="AX61" s="606"/>
      <c r="AY61" s="606"/>
    </row>
    <row r="62" spans="1:51" ht="33">
      <c r="A62" s="801">
        <v>40</v>
      </c>
      <c r="B62" s="948"/>
      <c r="C62" s="948"/>
      <c r="D62" s="1023" t="s">
        <v>605</v>
      </c>
      <c r="E62" s="948"/>
      <c r="F62" s="948">
        <v>85176290</v>
      </c>
      <c r="G62" s="954"/>
      <c r="H62" s="1119">
        <v>18</v>
      </c>
      <c r="I62" s="956"/>
      <c r="J62" s="1023" t="s">
        <v>630</v>
      </c>
      <c r="K62" s="628" t="s">
        <v>570</v>
      </c>
      <c r="L62" s="1120">
        <v>1</v>
      </c>
      <c r="M62" s="957"/>
      <c r="N62" s="1121" t="str">
        <f t="shared" si="0"/>
        <v>Included</v>
      </c>
      <c r="O62" s="958">
        <f t="shared" si="14"/>
        <v>0</v>
      </c>
      <c r="P62" s="603"/>
      <c r="Q62" s="606">
        <f t="shared" si="15"/>
        <v>0</v>
      </c>
      <c r="R62" s="724">
        <f t="shared" si="3"/>
        <v>0</v>
      </c>
      <c r="S62" s="603"/>
      <c r="T62" s="810"/>
      <c r="V62" s="716"/>
      <c r="AB62" s="606"/>
      <c r="AL62" s="606"/>
      <c r="AM62" s="606"/>
      <c r="AN62" s="606"/>
      <c r="AO62" s="606"/>
      <c r="AP62" s="606"/>
      <c r="AQ62" s="606"/>
      <c r="AR62" s="606"/>
      <c r="AS62" s="606"/>
      <c r="AT62" s="606"/>
      <c r="AU62" s="606"/>
      <c r="AV62" s="606"/>
      <c r="AW62" s="606"/>
      <c r="AX62" s="606"/>
      <c r="AY62" s="606"/>
    </row>
    <row r="63" spans="1:51" ht="33">
      <c r="A63" s="801">
        <v>41</v>
      </c>
      <c r="B63" s="948"/>
      <c r="C63" s="948"/>
      <c r="D63" s="1023" t="s">
        <v>605</v>
      </c>
      <c r="E63" s="948"/>
      <c r="F63" s="818"/>
      <c r="G63" s="954"/>
      <c r="H63" s="955">
        <v>18</v>
      </c>
      <c r="I63" s="956"/>
      <c r="J63" s="1023" t="s">
        <v>638</v>
      </c>
      <c r="K63" s="628" t="s">
        <v>570</v>
      </c>
      <c r="L63" s="916">
        <v>1</v>
      </c>
      <c r="M63" s="957"/>
      <c r="N63" s="1121" t="str">
        <f t="shared" si="0"/>
        <v>Included</v>
      </c>
      <c r="O63" s="958">
        <f t="shared" si="14"/>
        <v>0</v>
      </c>
      <c r="P63" s="603"/>
      <c r="Q63" s="606">
        <f t="shared" si="15"/>
        <v>0</v>
      </c>
      <c r="R63" s="724">
        <f t="shared" si="3"/>
        <v>0</v>
      </c>
      <c r="S63" s="603"/>
      <c r="T63" s="810"/>
      <c r="V63" s="716"/>
      <c r="AB63" s="606"/>
      <c r="AL63" s="606"/>
      <c r="AM63" s="606"/>
      <c r="AN63" s="606"/>
      <c r="AO63" s="606"/>
      <c r="AP63" s="606"/>
      <c r="AQ63" s="606"/>
      <c r="AR63" s="606"/>
      <c r="AS63" s="606"/>
      <c r="AT63" s="606"/>
      <c r="AU63" s="606"/>
      <c r="AV63" s="606"/>
      <c r="AW63" s="606"/>
      <c r="AX63" s="606"/>
      <c r="AY63" s="606"/>
    </row>
    <row r="64" spans="1:51" ht="49.5">
      <c r="A64" s="801">
        <v>42</v>
      </c>
      <c r="B64" s="948"/>
      <c r="C64" s="948"/>
      <c r="D64" s="1024" t="s">
        <v>606</v>
      </c>
      <c r="E64" s="948"/>
      <c r="F64" s="818"/>
      <c r="G64" s="954"/>
      <c r="H64" s="955">
        <v>18</v>
      </c>
      <c r="I64" s="956"/>
      <c r="J64" s="1023" t="s">
        <v>639</v>
      </c>
      <c r="K64" s="628" t="s">
        <v>643</v>
      </c>
      <c r="L64" s="916">
        <v>6</v>
      </c>
      <c r="M64" s="957"/>
      <c r="N64" s="1121" t="str">
        <f t="shared" si="0"/>
        <v>Included</v>
      </c>
      <c r="O64" s="958">
        <f t="shared" ref="O64" si="16">R64</f>
        <v>0</v>
      </c>
      <c r="P64" s="603"/>
      <c r="Q64" s="606">
        <f t="shared" ref="Q64" si="17">IF(N64="Included",0,N64)</f>
        <v>0</v>
      </c>
      <c r="R64" s="724">
        <f>IF(I64="", H64*Q64/100,I64*Q64)</f>
        <v>0</v>
      </c>
      <c r="S64" s="603"/>
      <c r="T64" s="810"/>
      <c r="V64" s="716"/>
      <c r="AB64" s="606"/>
      <c r="AL64" s="606"/>
      <c r="AM64" s="606"/>
      <c r="AN64" s="606"/>
      <c r="AO64" s="606"/>
      <c r="AP64" s="606"/>
      <c r="AQ64" s="606"/>
      <c r="AR64" s="606"/>
      <c r="AS64" s="606"/>
      <c r="AT64" s="606"/>
      <c r="AU64" s="606"/>
      <c r="AV64" s="606"/>
      <c r="AW64" s="606"/>
      <c r="AX64" s="606"/>
      <c r="AY64" s="606"/>
    </row>
    <row r="65" spans="1:51" ht="25.5" customHeight="1">
      <c r="A65" s="959"/>
      <c r="B65" s="960"/>
      <c r="C65" s="960"/>
      <c r="D65" s="960"/>
      <c r="E65" s="960"/>
      <c r="F65" s="960"/>
      <c r="G65" s="960"/>
      <c r="H65" s="1193" t="s">
        <v>571</v>
      </c>
      <c r="I65" s="1193"/>
      <c r="J65" s="1193"/>
      <c r="K65" s="1193"/>
      <c r="L65" s="1193"/>
      <c r="M65" s="1194"/>
      <c r="N65" s="961">
        <f>SUM(N23:N64)</f>
        <v>0</v>
      </c>
      <c r="O65" s="962">
        <f>SUM(O23:O64)</f>
        <v>0</v>
      </c>
      <c r="S65" s="920"/>
      <c r="U65" s="963"/>
      <c r="Z65" s="724"/>
      <c r="AA65" s="724"/>
      <c r="AC65" s="724"/>
      <c r="AD65" s="724"/>
      <c r="AF65" s="827"/>
      <c r="AL65" s="606"/>
      <c r="AM65" s="606"/>
      <c r="AN65" s="606"/>
      <c r="AO65" s="606"/>
      <c r="AP65" s="606"/>
      <c r="AQ65" s="606"/>
      <c r="AR65" s="606"/>
      <c r="AS65" s="606"/>
      <c r="AT65" s="606"/>
      <c r="AU65" s="606"/>
      <c r="AV65" s="606"/>
      <c r="AW65" s="606"/>
      <c r="AX65" s="606"/>
      <c r="AY65" s="606"/>
    </row>
    <row r="66" spans="1:51">
      <c r="A66" s="964"/>
      <c r="B66" s="965"/>
      <c r="C66" s="965"/>
      <c r="D66" s="965"/>
      <c r="E66" s="965"/>
      <c r="F66" s="965"/>
      <c r="G66" s="965"/>
      <c r="H66" s="1188" t="s">
        <v>503</v>
      </c>
      <c r="I66" s="1188"/>
      <c r="J66" s="1188"/>
      <c r="K66" s="1188"/>
      <c r="L66" s="1188"/>
      <c r="M66" s="1189"/>
      <c r="N66" s="966">
        <f>'Sch-7'!M20</f>
        <v>0</v>
      </c>
      <c r="O66" s="967"/>
      <c r="Z66" s="827"/>
      <c r="AA66" s="724"/>
      <c r="AC66" s="827"/>
      <c r="AD66" s="724"/>
      <c r="AL66" s="606"/>
      <c r="AM66" s="606"/>
      <c r="AN66" s="606"/>
      <c r="AO66" s="606"/>
      <c r="AP66" s="606"/>
      <c r="AQ66" s="606"/>
      <c r="AR66" s="606"/>
      <c r="AS66" s="606"/>
      <c r="AT66" s="606"/>
      <c r="AU66" s="606"/>
      <c r="AV66" s="606"/>
      <c r="AW66" s="606"/>
      <c r="AX66" s="606"/>
      <c r="AY66" s="606"/>
    </row>
    <row r="67" spans="1:51" ht="17.25" thickBot="1">
      <c r="A67" s="968"/>
      <c r="B67" s="969"/>
      <c r="C67" s="969"/>
      <c r="D67" s="969"/>
      <c r="E67" s="969"/>
      <c r="F67" s="969"/>
      <c r="G67" s="969"/>
      <c r="H67" s="1190" t="s">
        <v>421</v>
      </c>
      <c r="I67" s="1190"/>
      <c r="J67" s="1190"/>
      <c r="K67" s="1190"/>
      <c r="L67" s="1190"/>
      <c r="M67" s="1190"/>
      <c r="N67" s="970">
        <f>N66+N65</f>
        <v>0</v>
      </c>
      <c r="O67" s="971"/>
      <c r="Z67" s="827"/>
      <c r="AA67" s="972"/>
      <c r="AB67" s="852"/>
      <c r="AC67" s="852"/>
      <c r="AD67" s="972"/>
      <c r="AF67" s="973"/>
      <c r="AL67" s="606"/>
      <c r="AM67" s="606"/>
      <c r="AN67" s="606"/>
      <c r="AO67" s="606"/>
      <c r="AP67" s="606"/>
      <c r="AQ67" s="606"/>
      <c r="AR67" s="606"/>
      <c r="AS67" s="606"/>
      <c r="AT67" s="606"/>
      <c r="AU67" s="606"/>
      <c r="AV67" s="606"/>
      <c r="AW67" s="606"/>
      <c r="AX67" s="606"/>
      <c r="AY67" s="606"/>
    </row>
    <row r="68" spans="1:51" ht="17.25" thickBot="1">
      <c r="A68" s="974"/>
      <c r="B68" s="974"/>
      <c r="C68" s="974"/>
      <c r="D68" s="974"/>
      <c r="E68" s="974"/>
      <c r="F68" s="974"/>
      <c r="G68" s="974"/>
      <c r="H68" s="1197" t="s">
        <v>508</v>
      </c>
      <c r="I68" s="1198"/>
      <c r="J68" s="1198"/>
      <c r="K68" s="1198"/>
      <c r="L68" s="1198"/>
      <c r="M68" s="1199"/>
      <c r="N68" s="975">
        <f>O65</f>
        <v>0</v>
      </c>
      <c r="O68" s="971"/>
      <c r="Z68" s="827"/>
      <c r="AA68" s="972"/>
      <c r="AB68" s="852"/>
      <c r="AC68" s="852"/>
      <c r="AD68" s="972"/>
      <c r="AF68" s="973"/>
      <c r="AL68" s="606"/>
      <c r="AM68" s="606"/>
      <c r="AN68" s="606"/>
      <c r="AO68" s="606"/>
      <c r="AP68" s="606"/>
      <c r="AQ68" s="606"/>
      <c r="AR68" s="606"/>
      <c r="AS68" s="606"/>
      <c r="AT68" s="606"/>
      <c r="AU68" s="606"/>
      <c r="AV68" s="606"/>
      <c r="AW68" s="606"/>
      <c r="AX68" s="606"/>
      <c r="AY68" s="606"/>
    </row>
    <row r="69" spans="1:51">
      <c r="A69" s="1195"/>
      <c r="B69" s="1195"/>
      <c r="C69" s="1195"/>
      <c r="D69" s="1195"/>
      <c r="E69" s="1195"/>
      <c r="F69" s="1195"/>
      <c r="G69" s="1195"/>
      <c r="H69" s="1196"/>
      <c r="I69" s="1196"/>
      <c r="J69" s="1196"/>
      <c r="K69" s="1196"/>
      <c r="L69" s="1196"/>
      <c r="M69" s="1196"/>
      <c r="N69" s="1196"/>
      <c r="O69" s="1196"/>
      <c r="Z69" s="973"/>
      <c r="AA69" s="724"/>
      <c r="AC69" s="973"/>
      <c r="AD69" s="724"/>
      <c r="AL69" s="606"/>
      <c r="AM69" s="606"/>
      <c r="AN69" s="606"/>
      <c r="AO69" s="606"/>
      <c r="AP69" s="606"/>
      <c r="AQ69" s="606"/>
      <c r="AR69" s="606"/>
      <c r="AS69" s="606"/>
      <c r="AT69" s="606"/>
      <c r="AU69" s="606"/>
      <c r="AV69" s="606"/>
      <c r="AW69" s="606"/>
      <c r="AX69" s="606"/>
      <c r="AY69" s="606"/>
    </row>
    <row r="70" spans="1:51">
      <c r="A70" s="976" t="s">
        <v>408</v>
      </c>
      <c r="B70" s="1200" t="s">
        <v>484</v>
      </c>
      <c r="C70" s="1200"/>
      <c r="D70" s="1200"/>
      <c r="E70" s="1200"/>
      <c r="F70" s="1200"/>
      <c r="G70" s="1200"/>
      <c r="H70" s="1200"/>
      <c r="I70" s="1200"/>
      <c r="J70" s="1200"/>
      <c r="K70" s="1200"/>
      <c r="L70" s="1200"/>
      <c r="M70" s="1200"/>
      <c r="N70" s="1200"/>
      <c r="O70" s="1200"/>
      <c r="AL70" s="606"/>
      <c r="AM70" s="606"/>
      <c r="AN70" s="606"/>
      <c r="AO70" s="606"/>
      <c r="AP70" s="606"/>
      <c r="AQ70" s="606"/>
      <c r="AR70" s="606"/>
      <c r="AS70" s="606"/>
      <c r="AT70" s="606"/>
      <c r="AU70" s="606"/>
      <c r="AV70" s="606"/>
      <c r="AW70" s="606"/>
      <c r="AX70" s="606"/>
      <c r="AY70" s="606"/>
    </row>
    <row r="71" spans="1:51">
      <c r="A71" s="973" t="s">
        <v>486</v>
      </c>
      <c r="B71" s="1200" t="s">
        <v>485</v>
      </c>
      <c r="C71" s="1200"/>
      <c r="D71" s="1200"/>
      <c r="E71" s="1200"/>
      <c r="F71" s="1200"/>
      <c r="G71" s="1200"/>
      <c r="H71" s="1200"/>
      <c r="I71" s="1200"/>
      <c r="J71" s="1200"/>
      <c r="K71" s="1200"/>
      <c r="L71" s="1200"/>
      <c r="M71" s="1200"/>
      <c r="N71" s="1200"/>
      <c r="O71" s="1200"/>
      <c r="AL71" s="606"/>
      <c r="AM71" s="606"/>
      <c r="AN71" s="606"/>
      <c r="AO71" s="606"/>
      <c r="AP71" s="606"/>
      <c r="AQ71" s="606"/>
      <c r="AR71" s="606"/>
      <c r="AS71" s="606"/>
      <c r="AT71" s="606"/>
      <c r="AU71" s="606"/>
      <c r="AV71" s="606"/>
      <c r="AW71" s="606"/>
      <c r="AX71" s="606"/>
      <c r="AY71" s="606"/>
    </row>
    <row r="72" spans="1:51">
      <c r="A72" s="973"/>
      <c r="B72" s="973"/>
      <c r="C72" s="973"/>
      <c r="D72" s="973"/>
      <c r="E72" s="973"/>
      <c r="F72" s="1200"/>
      <c r="G72" s="1200"/>
      <c r="H72" s="1200"/>
      <c r="I72" s="1200"/>
      <c r="J72" s="1200"/>
      <c r="K72" s="1200"/>
      <c r="L72" s="1200"/>
      <c r="M72" s="1200"/>
      <c r="N72" s="1200"/>
      <c r="O72" s="1200"/>
      <c r="AL72" s="606"/>
      <c r="AM72" s="606"/>
      <c r="AN72" s="606"/>
      <c r="AO72" s="606"/>
      <c r="AP72" s="606"/>
      <c r="AQ72" s="606"/>
      <c r="AR72" s="606"/>
      <c r="AS72" s="606"/>
      <c r="AT72" s="606"/>
      <c r="AU72" s="606"/>
      <c r="AV72" s="606"/>
      <c r="AW72" s="606"/>
      <c r="AX72" s="606"/>
      <c r="AY72" s="606"/>
    </row>
    <row r="73" spans="1:51" ht="33">
      <c r="A73" s="977" t="s">
        <v>404</v>
      </c>
      <c r="B73" s="978" t="str">
        <f>'Names of Bidder'!D31&amp;"-"&amp; 'Names of Bidder'!E31&amp;"-" &amp;'Names of Bidder'!F31</f>
        <v>--</v>
      </c>
      <c r="C73" s="977"/>
      <c r="D73" s="977"/>
      <c r="E73" s="977"/>
      <c r="F73" s="606"/>
      <c r="G73" s="977"/>
      <c r="H73" s="977"/>
      <c r="I73" s="928"/>
      <c r="K73" s="856"/>
      <c r="L73" s="852"/>
      <c r="AL73" s="606"/>
      <c r="AM73" s="606"/>
      <c r="AN73" s="606"/>
      <c r="AO73" s="606"/>
      <c r="AP73" s="606"/>
      <c r="AQ73" s="606"/>
      <c r="AR73" s="606"/>
      <c r="AS73" s="606"/>
      <c r="AT73" s="606"/>
      <c r="AU73" s="606"/>
      <c r="AV73" s="606"/>
      <c r="AW73" s="606"/>
      <c r="AX73" s="606"/>
      <c r="AY73" s="606"/>
    </row>
    <row r="74" spans="1:51" ht="33">
      <c r="A74" s="977" t="s">
        <v>405</v>
      </c>
      <c r="B74" s="978" t="str">
        <f>IF('Names of Bidder'!D32=0, "", 'Names of Bidder'!D32)</f>
        <v/>
      </c>
      <c r="C74" s="977"/>
      <c r="D74" s="977"/>
      <c r="E74" s="977"/>
      <c r="F74" s="606"/>
      <c r="G74" s="977"/>
      <c r="H74" s="977"/>
      <c r="I74" s="928"/>
      <c r="L74" s="852" t="s">
        <v>406</v>
      </c>
      <c r="M74" s="854" t="str">
        <f>IF('Names of Bidder'!D24=0, "", 'Names of Bidder'!D24)</f>
        <v/>
      </c>
      <c r="AL74" s="606"/>
      <c r="AM74" s="606"/>
      <c r="AN74" s="606"/>
      <c r="AO74" s="606"/>
      <c r="AP74" s="606"/>
      <c r="AQ74" s="606"/>
      <c r="AR74" s="606"/>
      <c r="AS74" s="606"/>
      <c r="AT74" s="606"/>
      <c r="AU74" s="606"/>
      <c r="AV74" s="606"/>
      <c r="AW74" s="606"/>
      <c r="AX74" s="606"/>
      <c r="AY74" s="606"/>
    </row>
    <row r="75" spans="1:51">
      <c r="A75" s="605"/>
      <c r="B75" s="605"/>
      <c r="C75" s="605"/>
      <c r="D75" s="605"/>
      <c r="E75" s="605"/>
      <c r="F75" s="605"/>
      <c r="G75" s="605"/>
      <c r="H75" s="605"/>
      <c r="I75" s="829"/>
      <c r="J75" s="603"/>
      <c r="K75" s="605"/>
      <c r="L75" s="852" t="s">
        <v>407</v>
      </c>
      <c r="M75" s="854" t="str">
        <f>IF('Names of Bidder'!D25=0, "", 'Names of Bidder'!D25)</f>
        <v/>
      </c>
      <c r="N75" s="605"/>
      <c r="AL75" s="606"/>
      <c r="AM75" s="606"/>
      <c r="AN75" s="606"/>
      <c r="AO75" s="606"/>
      <c r="AP75" s="606"/>
      <c r="AQ75" s="606"/>
      <c r="AR75" s="606"/>
      <c r="AS75" s="606"/>
      <c r="AT75" s="606"/>
      <c r="AU75" s="606"/>
      <c r="AV75" s="606"/>
      <c r="AW75" s="606"/>
      <c r="AX75" s="606"/>
      <c r="AY75" s="606"/>
    </row>
    <row r="76" spans="1:51">
      <c r="A76" s="686"/>
      <c r="B76" s="686"/>
      <c r="C76" s="686"/>
      <c r="D76" s="686"/>
      <c r="E76" s="686"/>
      <c r="F76" s="686"/>
      <c r="G76" s="686"/>
      <c r="H76" s="686"/>
      <c r="I76" s="673"/>
      <c r="J76" s="716"/>
      <c r="K76" s="686"/>
      <c r="L76" s="852"/>
      <c r="M76" s="979"/>
      <c r="N76" s="686"/>
      <c r="O76" s="671"/>
      <c r="AL76" s="606"/>
      <c r="AM76" s="606"/>
      <c r="AN76" s="606"/>
      <c r="AO76" s="606"/>
      <c r="AP76" s="606"/>
      <c r="AQ76" s="606"/>
      <c r="AR76" s="606"/>
      <c r="AS76" s="606"/>
      <c r="AT76" s="606"/>
      <c r="AU76" s="606"/>
      <c r="AV76" s="606"/>
      <c r="AW76" s="606"/>
      <c r="AX76" s="606"/>
      <c r="AY76" s="606"/>
    </row>
    <row r="77" spans="1:51">
      <c r="A77" s="686"/>
      <c r="B77" s="686"/>
      <c r="C77" s="686"/>
      <c r="D77" s="686"/>
      <c r="E77" s="686"/>
      <c r="F77" s="686"/>
      <c r="G77" s="686"/>
      <c r="H77" s="686"/>
      <c r="I77" s="673"/>
      <c r="J77" s="716"/>
      <c r="K77" s="686"/>
      <c r="L77" s="686"/>
      <c r="M77" s="716"/>
      <c r="N77" s="686"/>
      <c r="O77" s="671"/>
      <c r="AL77" s="606"/>
      <c r="AM77" s="606"/>
      <c r="AN77" s="606"/>
      <c r="AO77" s="606"/>
      <c r="AP77" s="606"/>
      <c r="AQ77" s="606"/>
      <c r="AR77" s="606"/>
      <c r="AS77" s="606"/>
      <c r="AT77" s="606"/>
      <c r="AU77" s="606"/>
      <c r="AV77" s="606"/>
      <c r="AW77" s="606"/>
      <c r="AX77" s="606"/>
      <c r="AY77" s="606"/>
    </row>
    <row r="78" spans="1:51">
      <c r="A78" s="686"/>
      <c r="B78" s="686"/>
      <c r="C78" s="686"/>
      <c r="D78" s="686"/>
      <c r="E78" s="686"/>
      <c r="F78" s="686"/>
      <c r="G78" s="686"/>
      <c r="H78" s="686"/>
      <c r="I78" s="673"/>
      <c r="J78" s="716"/>
      <c r="K78" s="686"/>
      <c r="L78" s="686"/>
      <c r="M78" s="716"/>
      <c r="N78" s="686"/>
      <c r="O78" s="671"/>
      <c r="AL78" s="606"/>
      <c r="AM78" s="606"/>
      <c r="AN78" s="606"/>
      <c r="AO78" s="606"/>
      <c r="AP78" s="606"/>
      <c r="AQ78" s="606"/>
      <c r="AR78" s="606"/>
      <c r="AS78" s="606"/>
      <c r="AT78" s="606"/>
      <c r="AU78" s="606"/>
      <c r="AV78" s="606"/>
      <c r="AW78" s="606"/>
      <c r="AX78" s="606"/>
      <c r="AY78" s="606"/>
    </row>
    <row r="79" spans="1:51">
      <c r="A79" s="686"/>
      <c r="B79" s="686"/>
      <c r="C79" s="686"/>
      <c r="D79" s="686"/>
      <c r="E79" s="686"/>
      <c r="F79" s="686"/>
      <c r="G79" s="686"/>
      <c r="H79" s="686"/>
      <c r="I79" s="673"/>
      <c r="J79" s="716"/>
      <c r="K79" s="686"/>
      <c r="L79" s="686"/>
      <c r="M79" s="716"/>
      <c r="N79" s="686"/>
      <c r="O79" s="671"/>
      <c r="AL79" s="606"/>
      <c r="AM79" s="606"/>
      <c r="AN79" s="606"/>
      <c r="AO79" s="606"/>
      <c r="AP79" s="606"/>
      <c r="AQ79" s="606"/>
      <c r="AR79" s="606"/>
      <c r="AS79" s="606"/>
      <c r="AT79" s="606"/>
      <c r="AU79" s="606"/>
      <c r="AV79" s="606"/>
      <c r="AW79" s="606"/>
      <c r="AX79" s="606"/>
      <c r="AY79" s="606"/>
    </row>
    <row r="80" spans="1:51">
      <c r="A80" s="686"/>
      <c r="B80" s="686"/>
      <c r="C80" s="686"/>
      <c r="D80" s="686"/>
      <c r="E80" s="686"/>
      <c r="F80" s="686"/>
      <c r="G80" s="686"/>
      <c r="H80" s="686"/>
      <c r="I80" s="673"/>
      <c r="J80" s="716"/>
      <c r="K80" s="686"/>
      <c r="L80" s="686"/>
      <c r="M80" s="716"/>
      <c r="N80" s="686"/>
      <c r="O80" s="671"/>
      <c r="AL80" s="606"/>
      <c r="AM80" s="606"/>
      <c r="AN80" s="606"/>
      <c r="AO80" s="606"/>
      <c r="AP80" s="606"/>
      <c r="AQ80" s="606"/>
      <c r="AR80" s="606"/>
      <c r="AS80" s="606"/>
      <c r="AT80" s="606"/>
      <c r="AU80" s="606"/>
      <c r="AV80" s="606"/>
      <c r="AW80" s="606"/>
      <c r="AX80" s="606"/>
      <c r="AY80" s="606"/>
    </row>
    <row r="81" spans="1:51">
      <c r="A81" s="686"/>
      <c r="B81" s="686"/>
      <c r="C81" s="686"/>
      <c r="D81" s="686"/>
      <c r="E81" s="686"/>
      <c r="F81" s="686"/>
      <c r="G81" s="686"/>
      <c r="H81" s="686"/>
      <c r="I81" s="673"/>
      <c r="J81" s="716"/>
      <c r="K81" s="686"/>
      <c r="L81" s="686"/>
      <c r="M81" s="716"/>
      <c r="N81" s="686"/>
      <c r="O81" s="671"/>
      <c r="AL81" s="606"/>
      <c r="AM81" s="606"/>
      <c r="AN81" s="606"/>
      <c r="AO81" s="606"/>
      <c r="AP81" s="606"/>
      <c r="AQ81" s="606"/>
      <c r="AR81" s="606"/>
      <c r="AS81" s="606"/>
      <c r="AT81" s="606"/>
      <c r="AU81" s="606"/>
      <c r="AV81" s="606"/>
      <c r="AW81" s="606"/>
      <c r="AX81" s="606"/>
      <c r="AY81" s="606"/>
    </row>
    <row r="82" spans="1:51">
      <c r="A82" s="686"/>
      <c r="B82" s="686"/>
      <c r="C82" s="686"/>
      <c r="D82" s="686"/>
      <c r="E82" s="686"/>
      <c r="F82" s="686"/>
      <c r="G82" s="686"/>
      <c r="H82" s="686"/>
      <c r="I82" s="673"/>
      <c r="J82" s="716"/>
      <c r="K82" s="686"/>
      <c r="L82" s="686"/>
      <c r="M82" s="716"/>
      <c r="N82" s="686"/>
      <c r="O82" s="671"/>
      <c r="AL82" s="606"/>
      <c r="AM82" s="606"/>
      <c r="AN82" s="606"/>
      <c r="AO82" s="606"/>
      <c r="AP82" s="606"/>
      <c r="AQ82" s="606"/>
      <c r="AR82" s="606"/>
      <c r="AS82" s="606"/>
      <c r="AT82" s="606"/>
      <c r="AU82" s="606"/>
      <c r="AV82" s="606"/>
      <c r="AW82" s="606"/>
      <c r="AX82" s="606"/>
      <c r="AY82" s="606"/>
    </row>
    <row r="83" spans="1:51" ht="15.75">
      <c r="A83" s="686"/>
      <c r="B83" s="686"/>
      <c r="C83" s="686"/>
      <c r="D83" s="686"/>
      <c r="E83" s="686"/>
      <c r="F83" s="686"/>
      <c r="G83" s="686"/>
      <c r="H83" s="686"/>
      <c r="I83" s="673"/>
      <c r="J83" s="716"/>
      <c r="K83" s="686"/>
      <c r="L83" s="686"/>
      <c r="M83" s="716"/>
      <c r="N83" s="686"/>
      <c r="O83" s="671"/>
      <c r="P83" s="606"/>
      <c r="Q83" s="606"/>
      <c r="R83" s="606"/>
      <c r="S83" s="606"/>
      <c r="T83" s="606"/>
      <c r="U83" s="606"/>
      <c r="V83" s="606"/>
      <c r="W83" s="606"/>
      <c r="X83" s="606"/>
      <c r="Y83" s="606"/>
      <c r="AB83" s="606"/>
      <c r="AL83" s="606"/>
      <c r="AM83" s="606"/>
      <c r="AN83" s="606"/>
      <c r="AO83" s="606"/>
      <c r="AP83" s="606"/>
      <c r="AQ83" s="606"/>
      <c r="AR83" s="606"/>
      <c r="AS83" s="606"/>
      <c r="AT83" s="606"/>
      <c r="AU83" s="606"/>
      <c r="AV83" s="606"/>
      <c r="AW83" s="606"/>
      <c r="AX83" s="606"/>
      <c r="AY83" s="606"/>
    </row>
    <row r="84" spans="1:51" ht="15.75">
      <c r="A84" s="686"/>
      <c r="B84" s="686"/>
      <c r="C84" s="686"/>
      <c r="D84" s="686"/>
      <c r="E84" s="686"/>
      <c r="F84" s="686"/>
      <c r="G84" s="686"/>
      <c r="H84" s="686"/>
      <c r="I84" s="673"/>
      <c r="J84" s="716"/>
      <c r="K84" s="686"/>
      <c r="L84" s="686"/>
      <c r="M84" s="716"/>
      <c r="N84" s="686"/>
      <c r="O84" s="671"/>
      <c r="P84" s="606"/>
      <c r="Q84" s="606"/>
      <c r="R84" s="606"/>
      <c r="S84" s="606"/>
      <c r="T84" s="606"/>
      <c r="U84" s="606"/>
      <c r="V84" s="606"/>
      <c r="W84" s="606"/>
      <c r="X84" s="606"/>
      <c r="Y84" s="606"/>
      <c r="AB84" s="606"/>
      <c r="AL84" s="606"/>
      <c r="AM84" s="606"/>
      <c r="AN84" s="606"/>
      <c r="AO84" s="606"/>
      <c r="AP84" s="606"/>
      <c r="AQ84" s="606"/>
      <c r="AR84" s="606"/>
      <c r="AS84" s="606"/>
      <c r="AT84" s="606"/>
      <c r="AU84" s="606"/>
      <c r="AV84" s="606"/>
      <c r="AW84" s="606"/>
      <c r="AX84" s="606"/>
      <c r="AY84" s="606"/>
    </row>
    <row r="85" spans="1:51" ht="15.75">
      <c r="A85" s="686"/>
      <c r="B85" s="686"/>
      <c r="C85" s="686"/>
      <c r="D85" s="686"/>
      <c r="E85" s="686"/>
      <c r="F85" s="686"/>
      <c r="G85" s="686"/>
      <c r="H85" s="686"/>
      <c r="I85" s="673"/>
      <c r="J85" s="716"/>
      <c r="K85" s="686"/>
      <c r="L85" s="686"/>
      <c r="M85" s="716"/>
      <c r="N85" s="686"/>
      <c r="O85" s="671"/>
      <c r="P85" s="606"/>
      <c r="Q85" s="606"/>
      <c r="R85" s="606"/>
      <c r="S85" s="606"/>
      <c r="T85" s="606"/>
      <c r="U85" s="606"/>
      <c r="V85" s="606"/>
      <c r="W85" s="606"/>
      <c r="X85" s="606"/>
      <c r="Y85" s="606"/>
      <c r="AB85" s="606"/>
      <c r="AL85" s="606"/>
      <c r="AM85" s="606"/>
      <c r="AN85" s="606"/>
      <c r="AO85" s="606"/>
      <c r="AP85" s="606"/>
      <c r="AQ85" s="606"/>
      <c r="AR85" s="606"/>
      <c r="AS85" s="606"/>
      <c r="AT85" s="606"/>
      <c r="AU85" s="606"/>
      <c r="AV85" s="606"/>
      <c r="AW85" s="606"/>
      <c r="AX85" s="606"/>
      <c r="AY85" s="606"/>
    </row>
    <row r="86" spans="1:51" ht="15.75">
      <c r="A86" s="686"/>
      <c r="B86" s="686"/>
      <c r="C86" s="686"/>
      <c r="D86" s="686"/>
      <c r="E86" s="686"/>
      <c r="F86" s="686"/>
      <c r="G86" s="686"/>
      <c r="H86" s="686"/>
      <c r="I86" s="673"/>
      <c r="J86" s="716"/>
      <c r="K86" s="686"/>
      <c r="L86" s="686"/>
      <c r="M86" s="716"/>
      <c r="N86" s="686"/>
      <c r="O86" s="671"/>
      <c r="P86" s="606"/>
      <c r="Q86" s="606"/>
      <c r="R86" s="606"/>
      <c r="S86" s="606"/>
      <c r="T86" s="606"/>
      <c r="U86" s="606"/>
      <c r="V86" s="606"/>
      <c r="W86" s="606"/>
      <c r="X86" s="606"/>
      <c r="Y86" s="606"/>
      <c r="AB86" s="606"/>
      <c r="AL86" s="606"/>
      <c r="AM86" s="606"/>
      <c r="AN86" s="606"/>
      <c r="AO86" s="606"/>
      <c r="AP86" s="606"/>
      <c r="AQ86" s="606"/>
      <c r="AR86" s="606"/>
      <c r="AS86" s="606"/>
      <c r="AT86" s="606"/>
      <c r="AU86" s="606"/>
      <c r="AV86" s="606"/>
      <c r="AW86" s="606"/>
      <c r="AX86" s="606"/>
      <c r="AY86" s="606"/>
    </row>
    <row r="87" spans="1:51" ht="15.75">
      <c r="A87" s="686"/>
      <c r="B87" s="686"/>
      <c r="C87" s="686"/>
      <c r="D87" s="686"/>
      <c r="E87" s="686"/>
      <c r="F87" s="686"/>
      <c r="G87" s="686"/>
      <c r="H87" s="686"/>
      <c r="I87" s="673"/>
      <c r="J87" s="716"/>
      <c r="K87" s="686"/>
      <c r="L87" s="686"/>
      <c r="M87" s="716"/>
      <c r="N87" s="686"/>
      <c r="O87" s="671"/>
      <c r="P87" s="606"/>
      <c r="Q87" s="606"/>
      <c r="R87" s="606"/>
      <c r="S87" s="606"/>
      <c r="T87" s="606"/>
      <c r="U87" s="606"/>
      <c r="V87" s="606"/>
      <c r="W87" s="606"/>
      <c r="X87" s="606"/>
      <c r="Y87" s="606"/>
      <c r="AB87" s="606"/>
      <c r="AL87" s="606"/>
      <c r="AM87" s="606"/>
      <c r="AN87" s="606"/>
      <c r="AO87" s="606"/>
      <c r="AP87" s="606"/>
      <c r="AQ87" s="606"/>
      <c r="AR87" s="606"/>
      <c r="AS87" s="606"/>
      <c r="AT87" s="606"/>
      <c r="AU87" s="606"/>
      <c r="AV87" s="606"/>
      <c r="AW87" s="606"/>
      <c r="AX87" s="606"/>
      <c r="AY87" s="606"/>
    </row>
    <row r="88" spans="1:51" ht="15.75">
      <c r="A88" s="686"/>
      <c r="B88" s="686"/>
      <c r="C88" s="686"/>
      <c r="D88" s="686"/>
      <c r="E88" s="686"/>
      <c r="F88" s="686"/>
      <c r="G88" s="686"/>
      <c r="H88" s="686"/>
      <c r="I88" s="673"/>
      <c r="J88" s="716"/>
      <c r="K88" s="686"/>
      <c r="L88" s="686"/>
      <c r="M88" s="716"/>
      <c r="N88" s="686"/>
      <c r="O88" s="671"/>
      <c r="P88" s="606"/>
      <c r="Q88" s="606"/>
      <c r="R88" s="606"/>
      <c r="S88" s="606"/>
      <c r="T88" s="606"/>
      <c r="U88" s="606"/>
      <c r="V88" s="606"/>
      <c r="W88" s="606"/>
      <c r="X88" s="606"/>
      <c r="Y88" s="606"/>
      <c r="AB88" s="606"/>
      <c r="AL88" s="606"/>
      <c r="AM88" s="606"/>
      <c r="AN88" s="606"/>
      <c r="AO88" s="606"/>
      <c r="AP88" s="606"/>
      <c r="AQ88" s="606"/>
      <c r="AR88" s="606"/>
      <c r="AS88" s="606"/>
      <c r="AT88" s="606"/>
      <c r="AU88" s="606"/>
      <c r="AV88" s="606"/>
      <c r="AW88" s="606"/>
      <c r="AX88" s="606"/>
      <c r="AY88" s="606"/>
    </row>
    <row r="89" spans="1:51" ht="15.75">
      <c r="A89" s="686"/>
      <c r="B89" s="686"/>
      <c r="C89" s="686"/>
      <c r="D89" s="686"/>
      <c r="E89" s="686"/>
      <c r="F89" s="686"/>
      <c r="G89" s="686"/>
      <c r="H89" s="686"/>
      <c r="I89" s="673"/>
      <c r="J89" s="716"/>
      <c r="K89" s="686"/>
      <c r="L89" s="686"/>
      <c r="M89" s="716"/>
      <c r="N89" s="686"/>
      <c r="O89" s="671"/>
      <c r="P89" s="606"/>
      <c r="Q89" s="606"/>
      <c r="R89" s="606"/>
      <c r="S89" s="606"/>
      <c r="T89" s="606"/>
      <c r="U89" s="606"/>
      <c r="V89" s="606"/>
      <c r="W89" s="606"/>
      <c r="X89" s="606"/>
      <c r="Y89" s="606"/>
      <c r="AB89" s="606"/>
      <c r="AL89" s="606"/>
      <c r="AM89" s="606"/>
      <c r="AN89" s="606"/>
      <c r="AO89" s="606"/>
      <c r="AP89" s="606"/>
      <c r="AQ89" s="606"/>
      <c r="AR89" s="606"/>
      <c r="AS89" s="606"/>
      <c r="AT89" s="606"/>
      <c r="AU89" s="606"/>
      <c r="AV89" s="606"/>
      <c r="AW89" s="606"/>
      <c r="AX89" s="606"/>
      <c r="AY89" s="606"/>
    </row>
    <row r="90" spans="1:51" ht="15.75">
      <c r="A90" s="686"/>
      <c r="B90" s="686"/>
      <c r="C90" s="686"/>
      <c r="D90" s="686"/>
      <c r="E90" s="686"/>
      <c r="F90" s="686"/>
      <c r="G90" s="686"/>
      <c r="H90" s="686"/>
      <c r="I90" s="673"/>
      <c r="J90" s="716"/>
      <c r="K90" s="686"/>
      <c r="L90" s="686"/>
      <c r="M90" s="716"/>
      <c r="N90" s="686"/>
      <c r="O90" s="671"/>
      <c r="P90" s="606"/>
      <c r="Q90" s="606"/>
      <c r="R90" s="606"/>
      <c r="S90" s="606"/>
      <c r="T90" s="606"/>
      <c r="U90" s="606"/>
      <c r="V90" s="606"/>
      <c r="W90" s="606"/>
      <c r="X90" s="606"/>
      <c r="Y90" s="606"/>
      <c r="AB90" s="606"/>
      <c r="AL90" s="606"/>
      <c r="AM90" s="606"/>
      <c r="AN90" s="606"/>
      <c r="AO90" s="606"/>
      <c r="AP90" s="606"/>
      <c r="AQ90" s="606"/>
      <c r="AR90" s="606"/>
      <c r="AS90" s="606"/>
      <c r="AT90" s="606"/>
      <c r="AU90" s="606"/>
      <c r="AV90" s="606"/>
      <c r="AW90" s="606"/>
      <c r="AX90" s="606"/>
      <c r="AY90" s="606"/>
    </row>
    <row r="91" spans="1:51" ht="15.75">
      <c r="A91" s="686"/>
      <c r="B91" s="686"/>
      <c r="C91" s="686"/>
      <c r="D91" s="686"/>
      <c r="E91" s="686"/>
      <c r="F91" s="686"/>
      <c r="G91" s="686"/>
      <c r="H91" s="686"/>
      <c r="I91" s="673"/>
      <c r="J91" s="716"/>
      <c r="K91" s="686"/>
      <c r="L91" s="686"/>
      <c r="M91" s="716"/>
      <c r="N91" s="686"/>
      <c r="O91" s="671"/>
      <c r="P91" s="606"/>
      <c r="Q91" s="606"/>
      <c r="R91" s="606"/>
      <c r="S91" s="606"/>
      <c r="T91" s="606"/>
      <c r="U91" s="606"/>
      <c r="V91" s="606"/>
      <c r="W91" s="606"/>
      <c r="X91" s="606"/>
      <c r="Y91" s="606"/>
      <c r="AB91" s="606"/>
      <c r="AL91" s="606"/>
      <c r="AM91" s="606"/>
      <c r="AN91" s="606"/>
      <c r="AO91" s="606"/>
      <c r="AP91" s="606"/>
      <c r="AQ91" s="606"/>
      <c r="AR91" s="606"/>
      <c r="AS91" s="606"/>
      <c r="AT91" s="606"/>
      <c r="AU91" s="606"/>
      <c r="AV91" s="606"/>
      <c r="AW91" s="606"/>
      <c r="AX91" s="606"/>
      <c r="AY91" s="606"/>
    </row>
    <row r="92" spans="1:51" ht="15.75">
      <c r="A92" s="686"/>
      <c r="B92" s="686"/>
      <c r="C92" s="686"/>
      <c r="D92" s="686"/>
      <c r="E92" s="686"/>
      <c r="F92" s="686"/>
      <c r="G92" s="686"/>
      <c r="H92" s="686"/>
      <c r="I92" s="673"/>
      <c r="J92" s="716"/>
      <c r="K92" s="686"/>
      <c r="L92" s="686"/>
      <c r="M92" s="716"/>
      <c r="N92" s="686"/>
      <c r="O92" s="671"/>
      <c r="P92" s="606"/>
      <c r="Q92" s="606"/>
      <c r="R92" s="606"/>
      <c r="S92" s="606"/>
      <c r="T92" s="606"/>
      <c r="U92" s="606"/>
      <c r="V92" s="606"/>
      <c r="W92" s="606"/>
      <c r="X92" s="606"/>
      <c r="Y92" s="606"/>
      <c r="AB92" s="606"/>
      <c r="AL92" s="606"/>
      <c r="AM92" s="606"/>
      <c r="AN92" s="606"/>
      <c r="AO92" s="606"/>
      <c r="AP92" s="606"/>
      <c r="AQ92" s="606"/>
      <c r="AR92" s="606"/>
      <c r="AS92" s="606"/>
      <c r="AT92" s="606"/>
      <c r="AU92" s="606"/>
      <c r="AV92" s="606"/>
      <c r="AW92" s="606"/>
      <c r="AX92" s="606"/>
      <c r="AY92" s="606"/>
    </row>
    <row r="93" spans="1:51" ht="15.75">
      <c r="A93" s="686"/>
      <c r="B93" s="686"/>
      <c r="C93" s="686"/>
      <c r="D93" s="686"/>
      <c r="E93" s="686"/>
      <c r="F93" s="686"/>
      <c r="G93" s="686"/>
      <c r="H93" s="686"/>
      <c r="I93" s="673"/>
      <c r="J93" s="716"/>
      <c r="K93" s="686"/>
      <c r="L93" s="686"/>
      <c r="M93" s="716"/>
      <c r="N93" s="686"/>
      <c r="O93" s="671"/>
      <c r="P93" s="606"/>
      <c r="Q93" s="606"/>
      <c r="R93" s="606"/>
      <c r="S93" s="606"/>
      <c r="T93" s="606"/>
      <c r="U93" s="606"/>
      <c r="V93" s="606"/>
      <c r="W93" s="606"/>
      <c r="X93" s="606"/>
      <c r="Y93" s="606"/>
      <c r="AB93" s="606"/>
      <c r="AL93" s="606"/>
      <c r="AM93" s="606"/>
      <c r="AN93" s="606"/>
      <c r="AO93" s="606"/>
      <c r="AP93" s="606"/>
      <c r="AQ93" s="606"/>
      <c r="AR93" s="606"/>
      <c r="AS93" s="606"/>
      <c r="AT93" s="606"/>
      <c r="AU93" s="606"/>
      <c r="AV93" s="606"/>
      <c r="AW93" s="606"/>
      <c r="AX93" s="606"/>
      <c r="AY93" s="606"/>
    </row>
    <row r="94" spans="1:51" ht="15.75">
      <c r="A94" s="686"/>
      <c r="B94" s="686"/>
      <c r="C94" s="686"/>
      <c r="D94" s="686"/>
      <c r="E94" s="686"/>
      <c r="F94" s="686"/>
      <c r="G94" s="686"/>
      <c r="H94" s="686"/>
      <c r="I94" s="673"/>
      <c r="J94" s="716"/>
      <c r="K94" s="686"/>
      <c r="L94" s="686"/>
      <c r="M94" s="716"/>
      <c r="N94" s="686"/>
      <c r="O94" s="671"/>
      <c r="P94" s="606"/>
      <c r="Q94" s="606"/>
      <c r="R94" s="606"/>
      <c r="S94" s="606"/>
      <c r="T94" s="606"/>
      <c r="U94" s="606"/>
      <c r="V94" s="606"/>
      <c r="W94" s="606"/>
      <c r="X94" s="606"/>
      <c r="Y94" s="606"/>
      <c r="AB94" s="606"/>
      <c r="AL94" s="606"/>
      <c r="AM94" s="606"/>
      <c r="AN94" s="606"/>
      <c r="AO94" s="606"/>
      <c r="AP94" s="606"/>
      <c r="AQ94" s="606"/>
      <c r="AR94" s="606"/>
      <c r="AS94" s="606"/>
      <c r="AT94" s="606"/>
      <c r="AU94" s="606"/>
      <c r="AV94" s="606"/>
      <c r="AW94" s="606"/>
      <c r="AX94" s="606"/>
      <c r="AY94" s="606"/>
    </row>
    <row r="95" spans="1:51" ht="15.75">
      <c r="A95" s="686"/>
      <c r="B95" s="686"/>
      <c r="C95" s="686"/>
      <c r="D95" s="686"/>
      <c r="E95" s="686"/>
      <c r="F95" s="686"/>
      <c r="G95" s="686"/>
      <c r="H95" s="686"/>
      <c r="I95" s="673"/>
      <c r="J95" s="716"/>
      <c r="K95" s="686"/>
      <c r="L95" s="686"/>
      <c r="M95" s="716"/>
      <c r="N95" s="686"/>
      <c r="O95" s="671"/>
      <c r="P95" s="606"/>
      <c r="Q95" s="606"/>
      <c r="R95" s="606"/>
      <c r="S95" s="606"/>
      <c r="T95" s="606"/>
      <c r="U95" s="606"/>
      <c r="V95" s="606"/>
      <c r="W95" s="606"/>
      <c r="X95" s="606"/>
      <c r="Y95" s="606"/>
      <c r="AB95" s="606"/>
      <c r="AL95" s="606"/>
      <c r="AM95" s="606"/>
      <c r="AN95" s="606"/>
      <c r="AO95" s="606"/>
      <c r="AP95" s="606"/>
      <c r="AQ95" s="606"/>
      <c r="AR95" s="606"/>
      <c r="AS95" s="606"/>
      <c r="AT95" s="606"/>
      <c r="AU95" s="606"/>
      <c r="AV95" s="606"/>
      <c r="AW95" s="606"/>
      <c r="AX95" s="606"/>
      <c r="AY95" s="606"/>
    </row>
    <row r="96" spans="1:51" ht="15.75">
      <c r="A96" s="686"/>
      <c r="B96" s="686"/>
      <c r="C96" s="686"/>
      <c r="D96" s="686"/>
      <c r="E96" s="686"/>
      <c r="F96" s="686"/>
      <c r="G96" s="686"/>
      <c r="H96" s="686"/>
      <c r="I96" s="673"/>
      <c r="J96" s="716"/>
      <c r="K96" s="686"/>
      <c r="L96" s="686"/>
      <c r="M96" s="716"/>
      <c r="N96" s="686"/>
      <c r="O96" s="671"/>
      <c r="P96" s="606"/>
      <c r="Q96" s="606"/>
      <c r="R96" s="606"/>
      <c r="S96" s="606"/>
      <c r="T96" s="606"/>
      <c r="U96" s="606"/>
      <c r="V96" s="606"/>
      <c r="W96" s="606"/>
      <c r="X96" s="606"/>
      <c r="Y96" s="606"/>
      <c r="AB96" s="606"/>
      <c r="AL96" s="606"/>
      <c r="AM96" s="606"/>
      <c r="AN96" s="606"/>
      <c r="AO96" s="606"/>
      <c r="AP96" s="606"/>
      <c r="AQ96" s="606"/>
      <c r="AR96" s="606"/>
      <c r="AS96" s="606"/>
      <c r="AT96" s="606"/>
      <c r="AU96" s="606"/>
      <c r="AV96" s="606"/>
      <c r="AW96" s="606"/>
      <c r="AX96" s="606"/>
      <c r="AY96" s="606"/>
    </row>
    <row r="97" spans="1:51" ht="15.75">
      <c r="A97" s="686"/>
      <c r="B97" s="686"/>
      <c r="C97" s="686"/>
      <c r="D97" s="686"/>
      <c r="E97" s="686"/>
      <c r="F97" s="686"/>
      <c r="G97" s="686"/>
      <c r="H97" s="686"/>
      <c r="I97" s="673"/>
      <c r="J97" s="716"/>
      <c r="K97" s="686"/>
      <c r="L97" s="686"/>
      <c r="M97" s="716"/>
      <c r="N97" s="686"/>
      <c r="O97" s="671"/>
      <c r="P97" s="606"/>
      <c r="Q97" s="606"/>
      <c r="R97" s="606"/>
      <c r="S97" s="606"/>
      <c r="T97" s="606"/>
      <c r="U97" s="606"/>
      <c r="V97" s="606"/>
      <c r="W97" s="606"/>
      <c r="X97" s="606"/>
      <c r="Y97" s="606"/>
      <c r="AB97" s="606"/>
      <c r="AL97" s="606"/>
      <c r="AM97" s="606"/>
      <c r="AN97" s="606"/>
      <c r="AO97" s="606"/>
      <c r="AP97" s="606"/>
      <c r="AQ97" s="606"/>
      <c r="AR97" s="606"/>
      <c r="AS97" s="606"/>
      <c r="AT97" s="606"/>
      <c r="AU97" s="606"/>
      <c r="AV97" s="606"/>
      <c r="AW97" s="606"/>
      <c r="AX97" s="606"/>
      <c r="AY97" s="606"/>
    </row>
    <row r="98" spans="1:51" ht="15.75">
      <c r="A98" s="686"/>
      <c r="B98" s="686"/>
      <c r="C98" s="686"/>
      <c r="D98" s="686"/>
      <c r="E98" s="686"/>
      <c r="F98" s="686"/>
      <c r="G98" s="686"/>
      <c r="H98" s="686"/>
      <c r="I98" s="673"/>
      <c r="J98" s="716"/>
      <c r="K98" s="686"/>
      <c r="L98" s="686"/>
      <c r="M98" s="716"/>
      <c r="N98" s="686"/>
      <c r="O98" s="671"/>
      <c r="P98" s="606"/>
      <c r="Q98" s="606"/>
      <c r="R98" s="606"/>
      <c r="S98" s="606"/>
      <c r="T98" s="606"/>
      <c r="U98" s="606"/>
      <c r="V98" s="606"/>
      <c r="W98" s="606"/>
      <c r="X98" s="606"/>
      <c r="Y98" s="606"/>
      <c r="AB98" s="606"/>
      <c r="AL98" s="606"/>
      <c r="AM98" s="606"/>
      <c r="AN98" s="606"/>
      <c r="AO98" s="606"/>
      <c r="AP98" s="606"/>
      <c r="AQ98" s="606"/>
      <c r="AR98" s="606"/>
      <c r="AS98" s="606"/>
      <c r="AT98" s="606"/>
      <c r="AU98" s="606"/>
      <c r="AV98" s="606"/>
      <c r="AW98" s="606"/>
      <c r="AX98" s="606"/>
      <c r="AY98" s="606"/>
    </row>
    <row r="99" spans="1:51">
      <c r="A99" s="686"/>
      <c r="B99" s="686"/>
      <c r="C99" s="686"/>
      <c r="D99" s="686"/>
      <c r="E99" s="686"/>
      <c r="F99" s="686"/>
      <c r="G99" s="686"/>
      <c r="H99" s="686"/>
      <c r="I99" s="673"/>
      <c r="J99" s="716"/>
      <c r="K99" s="686"/>
      <c r="L99" s="686"/>
      <c r="M99" s="716"/>
      <c r="N99" s="686"/>
      <c r="O99" s="671"/>
      <c r="AL99" s="606"/>
      <c r="AM99" s="606"/>
      <c r="AN99" s="606"/>
      <c r="AO99" s="606"/>
      <c r="AP99" s="606"/>
      <c r="AQ99" s="606"/>
      <c r="AR99" s="606"/>
      <c r="AS99" s="606"/>
      <c r="AT99" s="606"/>
      <c r="AU99" s="606"/>
      <c r="AV99" s="606"/>
      <c r="AW99" s="606"/>
      <c r="AX99" s="606"/>
      <c r="AY99" s="606"/>
    </row>
    <row r="100" spans="1:51">
      <c r="A100" s="686"/>
      <c r="B100" s="686"/>
      <c r="C100" s="686"/>
      <c r="D100" s="686"/>
      <c r="E100" s="686"/>
      <c r="F100" s="686"/>
      <c r="G100" s="686"/>
      <c r="H100" s="686"/>
      <c r="I100" s="673"/>
      <c r="J100" s="716"/>
      <c r="K100" s="686"/>
      <c r="L100" s="686"/>
      <c r="M100" s="716"/>
      <c r="N100" s="686"/>
      <c r="O100" s="671"/>
      <c r="AL100" s="606"/>
      <c r="AM100" s="606"/>
      <c r="AN100" s="606"/>
      <c r="AO100" s="606"/>
      <c r="AP100" s="606"/>
      <c r="AQ100" s="606"/>
      <c r="AR100" s="606"/>
      <c r="AS100" s="606"/>
      <c r="AT100" s="606"/>
      <c r="AU100" s="606"/>
      <c r="AV100" s="606"/>
      <c r="AW100" s="606"/>
      <c r="AX100" s="606"/>
      <c r="AY100" s="606"/>
    </row>
    <row r="101" spans="1:51">
      <c r="A101" s="980"/>
      <c r="B101" s="980"/>
      <c r="C101" s="980"/>
      <c r="D101" s="980"/>
      <c r="E101" s="980"/>
      <c r="F101" s="980"/>
      <c r="G101" s="980"/>
      <c r="H101" s="980"/>
      <c r="I101" s="981"/>
      <c r="J101" s="716"/>
      <c r="K101" s="604"/>
      <c r="L101" s="604"/>
      <c r="M101" s="681"/>
      <c r="N101" s="604"/>
      <c r="O101" s="671"/>
      <c r="AD101" s="923"/>
      <c r="AL101" s="606"/>
      <c r="AM101" s="606"/>
      <c r="AN101" s="606"/>
      <c r="AO101" s="606"/>
      <c r="AP101" s="606"/>
      <c r="AQ101" s="606"/>
      <c r="AR101" s="606"/>
      <c r="AS101" s="606"/>
      <c r="AT101" s="606"/>
      <c r="AU101" s="606"/>
      <c r="AV101" s="606"/>
      <c r="AW101" s="606"/>
      <c r="AX101" s="606"/>
      <c r="AY101" s="606"/>
    </row>
    <row r="102" spans="1:51">
      <c r="A102" s="672"/>
      <c r="B102" s="672"/>
      <c r="C102" s="672"/>
      <c r="D102" s="672"/>
      <c r="E102" s="672"/>
      <c r="F102" s="672"/>
      <c r="G102" s="672"/>
      <c r="H102" s="672"/>
      <c r="I102" s="673"/>
      <c r="J102" s="716"/>
      <c r="K102" s="686"/>
      <c r="L102" s="686"/>
      <c r="M102" s="716"/>
      <c r="N102" s="686"/>
      <c r="O102" s="671"/>
      <c r="AA102" s="827"/>
      <c r="AD102" s="923"/>
      <c r="AL102" s="606"/>
      <c r="AM102" s="606"/>
      <c r="AN102" s="606"/>
      <c r="AO102" s="606"/>
      <c r="AP102" s="606"/>
      <c r="AQ102" s="606"/>
      <c r="AR102" s="606"/>
      <c r="AS102" s="606"/>
      <c r="AT102" s="606"/>
      <c r="AU102" s="606"/>
      <c r="AV102" s="606"/>
      <c r="AW102" s="606"/>
      <c r="AX102" s="606"/>
      <c r="AY102" s="606"/>
    </row>
    <row r="103" spans="1:51">
      <c r="A103" s="1192"/>
      <c r="B103" s="1192"/>
      <c r="C103" s="1192"/>
      <c r="D103" s="1192"/>
      <c r="E103" s="1192"/>
      <c r="F103" s="1192"/>
      <c r="G103" s="1192"/>
      <c r="H103" s="1192"/>
      <c r="I103" s="1192"/>
      <c r="J103" s="1192"/>
      <c r="K103" s="1192"/>
      <c r="L103" s="1192"/>
      <c r="M103" s="1192"/>
      <c r="N103" s="1192"/>
      <c r="O103" s="1192"/>
      <c r="Y103" s="828"/>
      <c r="Z103" s="924"/>
      <c r="AA103" s="924"/>
      <c r="AB103" s="924"/>
      <c r="AD103" s="923"/>
      <c r="AG103" s="1184"/>
      <c r="AH103" s="1184"/>
      <c r="AL103" s="606"/>
      <c r="AM103" s="606"/>
      <c r="AN103" s="606"/>
      <c r="AO103" s="606"/>
      <c r="AP103" s="606"/>
      <c r="AQ103" s="606"/>
      <c r="AR103" s="606"/>
      <c r="AS103" s="606"/>
      <c r="AT103" s="606"/>
      <c r="AU103" s="606"/>
      <c r="AV103" s="606"/>
      <c r="AW103" s="606"/>
      <c r="AX103" s="606"/>
      <c r="AY103" s="606"/>
    </row>
    <row r="104" spans="1:51">
      <c r="A104" s="1202"/>
      <c r="B104" s="1202"/>
      <c r="C104" s="1202"/>
      <c r="D104" s="1202"/>
      <c r="E104" s="1202"/>
      <c r="F104" s="1202"/>
      <c r="G104" s="1202"/>
      <c r="H104" s="1202"/>
      <c r="I104" s="1202"/>
      <c r="J104" s="1202"/>
      <c r="K104" s="1202"/>
      <c r="L104" s="1202"/>
      <c r="M104" s="1202"/>
      <c r="N104" s="1202"/>
      <c r="O104" s="1202"/>
      <c r="Y104" s="828"/>
      <c r="Z104" s="924"/>
      <c r="AA104" s="924"/>
      <c r="AB104" s="924"/>
      <c r="AD104" s="923"/>
      <c r="AL104" s="606"/>
      <c r="AM104" s="606"/>
      <c r="AN104" s="606"/>
      <c r="AO104" s="606"/>
      <c r="AP104" s="606"/>
      <c r="AQ104" s="606"/>
      <c r="AR104" s="606"/>
      <c r="AS104" s="606"/>
      <c r="AT104" s="606"/>
      <c r="AU104" s="606"/>
      <c r="AV104" s="606"/>
      <c r="AW104" s="606"/>
      <c r="AX104" s="606"/>
      <c r="AY104" s="606"/>
    </row>
    <row r="105" spans="1:51">
      <c r="A105" s="686"/>
      <c r="B105" s="686"/>
      <c r="C105" s="686"/>
      <c r="D105" s="686"/>
      <c r="E105" s="686"/>
      <c r="F105" s="686"/>
      <c r="G105" s="686"/>
      <c r="H105" s="686"/>
      <c r="I105" s="673"/>
      <c r="J105" s="716"/>
      <c r="K105" s="686"/>
      <c r="L105" s="686"/>
      <c r="M105" s="716"/>
      <c r="N105" s="686"/>
      <c r="O105" s="671"/>
      <c r="Y105" s="828"/>
      <c r="Z105" s="924"/>
      <c r="AA105" s="924"/>
      <c r="AB105" s="924"/>
      <c r="AL105" s="606"/>
      <c r="AM105" s="606"/>
      <c r="AN105" s="606"/>
      <c r="AO105" s="606"/>
      <c r="AP105" s="606"/>
      <c r="AQ105" s="606"/>
      <c r="AR105" s="606"/>
      <c r="AS105" s="606"/>
      <c r="AT105" s="606"/>
      <c r="AU105" s="606"/>
      <c r="AV105" s="606"/>
      <c r="AW105" s="606"/>
      <c r="AX105" s="606"/>
      <c r="AY105" s="606"/>
    </row>
    <row r="106" spans="1:51">
      <c r="A106" s="982"/>
      <c r="B106" s="982"/>
      <c r="C106" s="982"/>
      <c r="D106" s="982"/>
      <c r="E106" s="982"/>
      <c r="F106" s="982"/>
      <c r="G106" s="982"/>
      <c r="H106" s="982"/>
      <c r="I106" s="983"/>
      <c r="J106" s="698"/>
      <c r="K106" s="984"/>
      <c r="L106" s="984"/>
      <c r="M106" s="672"/>
      <c r="N106" s="686"/>
      <c r="O106" s="837"/>
      <c r="Y106" s="828"/>
      <c r="Z106" s="924"/>
      <c r="AA106" s="924"/>
      <c r="AB106" s="924"/>
      <c r="AL106" s="606"/>
      <c r="AM106" s="606"/>
      <c r="AN106" s="606"/>
      <c r="AO106" s="606"/>
      <c r="AP106" s="606"/>
      <c r="AQ106" s="606"/>
      <c r="AR106" s="606"/>
      <c r="AS106" s="606"/>
      <c r="AT106" s="606"/>
      <c r="AU106" s="606"/>
      <c r="AV106" s="606"/>
      <c r="AW106" s="606"/>
      <c r="AX106" s="606"/>
      <c r="AY106" s="606"/>
    </row>
    <row r="107" spans="1:51">
      <c r="A107" s="1191"/>
      <c r="B107" s="1191"/>
      <c r="C107" s="1191"/>
      <c r="D107" s="1191"/>
      <c r="E107" s="1191"/>
      <c r="F107" s="1191"/>
      <c r="G107" s="1191"/>
      <c r="H107" s="1191"/>
      <c r="I107" s="1191"/>
      <c r="J107" s="1191"/>
      <c r="K107" s="1191"/>
      <c r="L107" s="1191"/>
      <c r="M107" s="697"/>
      <c r="N107" s="686"/>
      <c r="O107" s="837"/>
      <c r="Y107" s="920"/>
      <c r="Z107" s="928"/>
      <c r="AA107" s="928"/>
      <c r="AB107" s="928"/>
      <c r="AG107" s="1184"/>
      <c r="AH107" s="1184"/>
      <c r="AL107" s="606"/>
      <c r="AM107" s="606"/>
      <c r="AN107" s="606"/>
      <c r="AO107" s="606"/>
      <c r="AP107" s="606"/>
      <c r="AQ107" s="606"/>
      <c r="AR107" s="606"/>
      <c r="AS107" s="606"/>
      <c r="AT107" s="606"/>
      <c r="AU107" s="606"/>
      <c r="AV107" s="606"/>
      <c r="AW107" s="606"/>
      <c r="AX107" s="606"/>
      <c r="AY107" s="606"/>
    </row>
    <row r="108" spans="1:51">
      <c r="A108" s="982"/>
      <c r="B108" s="982"/>
      <c r="C108" s="982"/>
      <c r="D108" s="982"/>
      <c r="E108" s="982"/>
      <c r="F108" s="982"/>
      <c r="G108" s="982"/>
      <c r="H108" s="982"/>
      <c r="I108" s="983"/>
      <c r="J108" s="1204"/>
      <c r="K108" s="1204"/>
      <c r="L108" s="1204"/>
      <c r="M108" s="697"/>
      <c r="N108" s="686"/>
      <c r="O108" s="837"/>
      <c r="Y108" s="828"/>
      <c r="Z108" s="929"/>
      <c r="AA108" s="929"/>
      <c r="AB108" s="929"/>
      <c r="AL108" s="606"/>
      <c r="AM108" s="606"/>
      <c r="AN108" s="606"/>
      <c r="AO108" s="606"/>
      <c r="AP108" s="606"/>
      <c r="AQ108" s="606"/>
      <c r="AR108" s="606"/>
      <c r="AS108" s="606"/>
      <c r="AT108" s="606"/>
      <c r="AU108" s="606"/>
      <c r="AV108" s="606"/>
      <c r="AW108" s="606"/>
      <c r="AX108" s="606"/>
      <c r="AY108" s="606"/>
    </row>
    <row r="109" spans="1:51">
      <c r="A109" s="982"/>
      <c r="B109" s="982"/>
      <c r="C109" s="982"/>
      <c r="D109" s="982"/>
      <c r="E109" s="982"/>
      <c r="F109" s="982"/>
      <c r="G109" s="982"/>
      <c r="H109" s="982"/>
      <c r="I109" s="983"/>
      <c r="J109" s="1204"/>
      <c r="K109" s="1204"/>
      <c r="L109" s="1204"/>
      <c r="M109" s="697"/>
      <c r="N109" s="686"/>
      <c r="O109" s="837"/>
      <c r="Y109" s="828"/>
      <c r="Z109" s="929"/>
      <c r="AA109" s="929"/>
      <c r="AB109" s="929"/>
      <c r="AL109" s="606"/>
      <c r="AM109" s="606"/>
      <c r="AN109" s="606"/>
      <c r="AO109" s="606"/>
      <c r="AP109" s="606"/>
      <c r="AQ109" s="606"/>
      <c r="AR109" s="606"/>
      <c r="AS109" s="606"/>
      <c r="AT109" s="606"/>
      <c r="AU109" s="606"/>
      <c r="AV109" s="606"/>
      <c r="AW109" s="606"/>
      <c r="AX109" s="606"/>
      <c r="AY109" s="606"/>
    </row>
    <row r="110" spans="1:51">
      <c r="A110" s="698"/>
      <c r="B110" s="698"/>
      <c r="C110" s="698"/>
      <c r="D110" s="698"/>
      <c r="E110" s="698"/>
      <c r="F110" s="698"/>
      <c r="G110" s="698"/>
      <c r="H110" s="698"/>
      <c r="I110" s="985"/>
      <c r="J110" s="1204"/>
      <c r="K110" s="1204"/>
      <c r="L110" s="1204"/>
      <c r="M110" s="697"/>
      <c r="N110" s="686"/>
      <c r="O110" s="837"/>
      <c r="Y110" s="920"/>
      <c r="Z110" s="972"/>
      <c r="AA110" s="986"/>
      <c r="AB110" s="932"/>
      <c r="AL110" s="606"/>
      <c r="AM110" s="606"/>
      <c r="AN110" s="606"/>
      <c r="AO110" s="606"/>
      <c r="AP110" s="606"/>
      <c r="AQ110" s="606"/>
      <c r="AR110" s="606"/>
      <c r="AS110" s="606"/>
      <c r="AT110" s="606"/>
      <c r="AU110" s="606"/>
      <c r="AV110" s="606"/>
      <c r="AW110" s="606"/>
      <c r="AX110" s="606"/>
      <c r="AY110" s="606"/>
    </row>
    <row r="111" spans="1:51">
      <c r="A111" s="698"/>
      <c r="B111" s="698"/>
      <c r="C111" s="698"/>
      <c r="D111" s="698"/>
      <c r="E111" s="698"/>
      <c r="F111" s="698"/>
      <c r="G111" s="698"/>
      <c r="H111" s="698"/>
      <c r="I111" s="985"/>
      <c r="J111" s="1204"/>
      <c r="K111" s="1204"/>
      <c r="L111" s="1204"/>
      <c r="M111" s="697"/>
      <c r="N111" s="686"/>
      <c r="O111" s="837"/>
      <c r="AG111" s="1184"/>
      <c r="AH111" s="1184"/>
      <c r="AL111" s="606"/>
      <c r="AM111" s="606"/>
      <c r="AN111" s="606"/>
      <c r="AO111" s="606"/>
      <c r="AP111" s="606"/>
      <c r="AQ111" s="606"/>
      <c r="AR111" s="606"/>
      <c r="AS111" s="606"/>
      <c r="AT111" s="606"/>
      <c r="AU111" s="606"/>
      <c r="AV111" s="606"/>
      <c r="AW111" s="606"/>
      <c r="AX111" s="606"/>
      <c r="AY111" s="606"/>
    </row>
    <row r="112" spans="1:51">
      <c r="A112" s="698"/>
      <c r="B112" s="698"/>
      <c r="C112" s="698"/>
      <c r="D112" s="698"/>
      <c r="E112" s="698"/>
      <c r="F112" s="698"/>
      <c r="G112" s="698"/>
      <c r="H112" s="698"/>
      <c r="I112" s="985"/>
      <c r="J112" s="698"/>
      <c r="K112" s="987"/>
      <c r="L112" s="987"/>
      <c r="M112" s="982"/>
      <c r="N112" s="686"/>
      <c r="O112" s="671"/>
      <c r="AI112" s="933"/>
      <c r="AL112" s="606"/>
      <c r="AM112" s="606"/>
      <c r="AN112" s="606"/>
      <c r="AO112" s="606"/>
      <c r="AP112" s="606"/>
      <c r="AQ112" s="606"/>
      <c r="AR112" s="606"/>
      <c r="AS112" s="606"/>
      <c r="AT112" s="606"/>
      <c r="AU112" s="606"/>
      <c r="AV112" s="606"/>
      <c r="AW112" s="606"/>
      <c r="AX112" s="606"/>
      <c r="AY112" s="606"/>
    </row>
    <row r="113" spans="1:51">
      <c r="A113" s="1206"/>
      <c r="B113" s="1206"/>
      <c r="C113" s="1206"/>
      <c r="D113" s="1206"/>
      <c r="E113" s="1206"/>
      <c r="F113" s="1206"/>
      <c r="G113" s="1206"/>
      <c r="H113" s="1206"/>
      <c r="I113" s="1206"/>
      <c r="J113" s="1206"/>
      <c r="K113" s="1206"/>
      <c r="L113" s="1206"/>
      <c r="M113" s="1206"/>
      <c r="N113" s="1206"/>
      <c r="O113" s="1206"/>
      <c r="P113" s="934"/>
      <c r="Q113" s="934"/>
      <c r="R113" s="934"/>
      <c r="S113" s="935"/>
      <c r="T113" s="936"/>
      <c r="U113" s="936"/>
      <c r="V113" s="936"/>
      <c r="W113" s="936"/>
      <c r="AA113" s="827"/>
      <c r="AI113" s="933"/>
      <c r="AL113" s="606"/>
      <c r="AM113" s="606"/>
      <c r="AN113" s="606"/>
      <c r="AO113" s="606"/>
      <c r="AP113" s="606"/>
      <c r="AQ113" s="606"/>
      <c r="AR113" s="606"/>
      <c r="AS113" s="606"/>
      <c r="AT113" s="606"/>
      <c r="AU113" s="606"/>
      <c r="AV113" s="606"/>
      <c r="AW113" s="606"/>
      <c r="AX113" s="606"/>
      <c r="AY113" s="606"/>
    </row>
    <row r="114" spans="1:51">
      <c r="A114" s="686"/>
      <c r="B114" s="686"/>
      <c r="C114" s="686"/>
      <c r="D114" s="686"/>
      <c r="E114" s="686"/>
      <c r="F114" s="686"/>
      <c r="G114" s="686"/>
      <c r="H114" s="686"/>
      <c r="I114" s="673"/>
      <c r="J114" s="716"/>
      <c r="K114" s="686"/>
      <c r="L114" s="686"/>
      <c r="M114" s="681"/>
      <c r="N114" s="604"/>
      <c r="O114" s="671"/>
      <c r="Z114" s="1182"/>
      <c r="AA114" s="1182"/>
      <c r="AC114" s="1183"/>
      <c r="AD114" s="1183"/>
      <c r="AG114" s="1184"/>
      <c r="AH114" s="1184"/>
      <c r="AL114" s="606"/>
      <c r="AM114" s="606"/>
      <c r="AN114" s="606"/>
      <c r="AO114" s="606"/>
      <c r="AP114" s="606"/>
      <c r="AQ114" s="606"/>
      <c r="AR114" s="606"/>
      <c r="AS114" s="606"/>
      <c r="AT114" s="606"/>
      <c r="AU114" s="606"/>
      <c r="AV114" s="606"/>
      <c r="AW114" s="606"/>
      <c r="AX114" s="606"/>
      <c r="AY114" s="606"/>
    </row>
    <row r="115" spans="1:51">
      <c r="A115" s="715"/>
      <c r="B115" s="715"/>
      <c r="C115" s="715"/>
      <c r="D115" s="715"/>
      <c r="E115" s="715"/>
      <c r="F115" s="715"/>
      <c r="G115" s="715"/>
      <c r="H115" s="715"/>
      <c r="I115" s="989"/>
      <c r="J115" s="990"/>
      <c r="K115" s="604"/>
      <c r="L115" s="604"/>
      <c r="M115" s="715"/>
      <c r="N115" s="715"/>
      <c r="O115" s="991"/>
      <c r="Z115" s="702"/>
      <c r="AA115" s="702"/>
      <c r="AC115" s="702"/>
      <c r="AD115" s="702"/>
      <c r="AL115" s="606"/>
      <c r="AM115" s="606"/>
      <c r="AN115" s="606"/>
      <c r="AO115" s="606"/>
      <c r="AP115" s="606"/>
      <c r="AQ115" s="606"/>
      <c r="AR115" s="606"/>
      <c r="AS115" s="606"/>
      <c r="AT115" s="606"/>
      <c r="AU115" s="606"/>
      <c r="AV115" s="606"/>
      <c r="AW115" s="606"/>
      <c r="AX115" s="606"/>
      <c r="AY115" s="606"/>
    </row>
    <row r="116" spans="1:51">
      <c r="A116" s="604"/>
      <c r="B116" s="604"/>
      <c r="C116" s="604"/>
      <c r="D116" s="604"/>
      <c r="E116" s="604"/>
      <c r="F116" s="604"/>
      <c r="G116" s="604"/>
      <c r="H116" s="604"/>
      <c r="I116" s="981"/>
      <c r="J116" s="681"/>
      <c r="K116" s="604"/>
      <c r="L116" s="604"/>
      <c r="M116" s="604"/>
      <c r="N116" s="604"/>
      <c r="O116" s="671"/>
      <c r="Z116" s="700"/>
      <c r="AA116" s="700"/>
      <c r="AC116" s="700"/>
      <c r="AD116" s="700"/>
      <c r="AL116" s="606"/>
      <c r="AM116" s="606"/>
      <c r="AN116" s="606"/>
      <c r="AO116" s="606"/>
      <c r="AP116" s="606"/>
      <c r="AQ116" s="606"/>
      <c r="AR116" s="606"/>
      <c r="AS116" s="606"/>
      <c r="AT116" s="606"/>
      <c r="AU116" s="606"/>
      <c r="AV116" s="606"/>
      <c r="AW116" s="606"/>
      <c r="AX116" s="606"/>
      <c r="AY116" s="606"/>
    </row>
    <row r="117" spans="1:51">
      <c r="A117" s="992"/>
      <c r="B117" s="992"/>
      <c r="C117" s="992"/>
      <c r="D117" s="992"/>
      <c r="E117" s="992"/>
      <c r="F117" s="992"/>
      <c r="G117" s="992"/>
      <c r="H117" s="992"/>
      <c r="I117" s="993"/>
      <c r="J117" s="994"/>
      <c r="K117" s="995"/>
      <c r="L117" s="995"/>
      <c r="M117" s="996"/>
      <c r="N117" s="997"/>
      <c r="O117" s="671"/>
      <c r="Z117" s="700"/>
      <c r="AA117" s="998"/>
      <c r="AC117" s="700"/>
      <c r="AD117" s="998"/>
      <c r="AL117" s="606"/>
      <c r="AM117" s="606"/>
      <c r="AN117" s="606"/>
      <c r="AO117" s="606"/>
      <c r="AP117" s="606"/>
      <c r="AQ117" s="606"/>
      <c r="AR117" s="606"/>
      <c r="AS117" s="606"/>
      <c r="AT117" s="606"/>
      <c r="AU117" s="606"/>
      <c r="AV117" s="606"/>
      <c r="AW117" s="606"/>
      <c r="AX117" s="606"/>
      <c r="AY117" s="606"/>
    </row>
    <row r="118" spans="1:51">
      <c r="A118" s="999"/>
      <c r="B118" s="999"/>
      <c r="C118" s="999"/>
      <c r="D118" s="999"/>
      <c r="E118" s="999"/>
      <c r="F118" s="999"/>
      <c r="G118" s="999"/>
      <c r="H118" s="999"/>
      <c r="I118" s="1000"/>
      <c r="J118" s="1001"/>
      <c r="K118" s="995"/>
      <c r="L118" s="995"/>
      <c r="M118" s="1002"/>
      <c r="N118" s="1003"/>
      <c r="O118" s="991"/>
      <c r="Z118" s="1004"/>
      <c r="AA118" s="1005"/>
      <c r="AC118" s="1004"/>
      <c r="AD118" s="1005"/>
      <c r="AG118" s="1184"/>
      <c r="AH118" s="1184"/>
      <c r="AL118" s="606"/>
      <c r="AM118" s="606"/>
      <c r="AN118" s="606"/>
      <c r="AO118" s="606"/>
      <c r="AP118" s="606"/>
      <c r="AQ118" s="606"/>
      <c r="AR118" s="606"/>
      <c r="AS118" s="606"/>
      <c r="AT118" s="606"/>
      <c r="AU118" s="606"/>
      <c r="AV118" s="606"/>
      <c r="AW118" s="606"/>
      <c r="AX118" s="606"/>
      <c r="AY118" s="606"/>
    </row>
    <row r="119" spans="1:51">
      <c r="A119" s="999"/>
      <c r="B119" s="999"/>
      <c r="C119" s="999"/>
      <c r="D119" s="999"/>
      <c r="E119" s="999"/>
      <c r="F119" s="999"/>
      <c r="G119" s="999"/>
      <c r="H119" s="999"/>
      <c r="I119" s="1000"/>
      <c r="J119" s="1006"/>
      <c r="K119" s="995"/>
      <c r="L119" s="995"/>
      <c r="M119" s="1007"/>
      <c r="N119" s="997"/>
      <c r="O119" s="671"/>
      <c r="Z119" s="724"/>
      <c r="AA119" s="1008"/>
      <c r="AC119" s="724"/>
      <c r="AD119" s="1008"/>
      <c r="AL119" s="606"/>
      <c r="AM119" s="606"/>
      <c r="AN119" s="606"/>
      <c r="AO119" s="606"/>
      <c r="AP119" s="606"/>
      <c r="AQ119" s="606"/>
      <c r="AR119" s="606"/>
      <c r="AS119" s="606"/>
      <c r="AT119" s="606"/>
      <c r="AU119" s="606"/>
      <c r="AV119" s="606"/>
      <c r="AW119" s="606"/>
      <c r="AX119" s="606"/>
      <c r="AY119" s="606"/>
    </row>
    <row r="120" spans="1:51">
      <c r="A120" s="1009"/>
      <c r="B120" s="1009"/>
      <c r="C120" s="1009"/>
      <c r="D120" s="1009"/>
      <c r="E120" s="1009"/>
      <c r="F120" s="1009"/>
      <c r="G120" s="1009"/>
      <c r="H120" s="1009"/>
      <c r="I120" s="1000"/>
      <c r="J120" s="1001"/>
      <c r="K120" s="995"/>
      <c r="L120" s="995"/>
      <c r="M120" s="996"/>
      <c r="N120" s="997"/>
      <c r="O120" s="671"/>
      <c r="Z120" s="724"/>
      <c r="AA120" s="1008"/>
      <c r="AC120" s="724"/>
      <c r="AD120" s="1008"/>
      <c r="AF120" s="827"/>
      <c r="AL120" s="606"/>
      <c r="AM120" s="606"/>
      <c r="AN120" s="606"/>
      <c r="AO120" s="606"/>
      <c r="AP120" s="606"/>
      <c r="AQ120" s="606"/>
      <c r="AR120" s="606"/>
      <c r="AS120" s="606"/>
      <c r="AT120" s="606"/>
      <c r="AU120" s="606"/>
      <c r="AV120" s="606"/>
      <c r="AW120" s="606"/>
      <c r="AX120" s="606"/>
      <c r="AY120" s="606"/>
    </row>
    <row r="121" spans="1:51">
      <c r="A121" s="1009"/>
      <c r="B121" s="1009"/>
      <c r="C121" s="1009"/>
      <c r="D121" s="1009"/>
      <c r="E121" s="1009"/>
      <c r="F121" s="1009"/>
      <c r="G121" s="1009"/>
      <c r="H121" s="1009"/>
      <c r="I121" s="1000"/>
      <c r="J121" s="1001"/>
      <c r="K121" s="995"/>
      <c r="L121" s="995"/>
      <c r="M121" s="996"/>
      <c r="N121" s="997"/>
      <c r="O121" s="671"/>
      <c r="Z121" s="724"/>
      <c r="AA121" s="1008"/>
      <c r="AC121" s="724"/>
      <c r="AD121" s="1008"/>
      <c r="AF121" s="827"/>
      <c r="AL121" s="606"/>
      <c r="AM121" s="606"/>
      <c r="AN121" s="606"/>
      <c r="AO121" s="606"/>
      <c r="AP121" s="606"/>
      <c r="AQ121" s="606"/>
      <c r="AR121" s="606"/>
      <c r="AS121" s="606"/>
      <c r="AT121" s="606"/>
      <c r="AU121" s="606"/>
      <c r="AV121" s="606"/>
      <c r="AW121" s="606"/>
      <c r="AX121" s="606"/>
      <c r="AY121" s="606"/>
    </row>
    <row r="122" spans="1:51">
      <c r="A122" s="999"/>
      <c r="B122" s="999"/>
      <c r="C122" s="999"/>
      <c r="D122" s="999"/>
      <c r="E122" s="999"/>
      <c r="F122" s="999"/>
      <c r="G122" s="999"/>
      <c r="H122" s="999"/>
      <c r="I122" s="1000"/>
      <c r="J122" s="1001"/>
      <c r="K122" s="995"/>
      <c r="L122" s="995"/>
      <c r="M122" s="996"/>
      <c r="N122" s="997"/>
      <c r="O122" s="671"/>
      <c r="Z122" s="724"/>
      <c r="AA122" s="1008"/>
      <c r="AC122" s="724"/>
      <c r="AD122" s="1008"/>
      <c r="AF122" s="827"/>
      <c r="AG122" s="1184"/>
      <c r="AH122" s="1184"/>
      <c r="AL122" s="606"/>
      <c r="AM122" s="606"/>
      <c r="AN122" s="606"/>
      <c r="AO122" s="606"/>
      <c r="AP122" s="606"/>
      <c r="AQ122" s="606"/>
      <c r="AR122" s="606"/>
      <c r="AS122" s="606"/>
      <c r="AT122" s="606"/>
      <c r="AU122" s="606"/>
      <c r="AV122" s="606"/>
      <c r="AW122" s="606"/>
      <c r="AX122" s="606"/>
      <c r="AY122" s="606"/>
    </row>
    <row r="123" spans="1:51">
      <c r="A123" s="999"/>
      <c r="B123" s="999"/>
      <c r="C123" s="999"/>
      <c r="D123" s="999"/>
      <c r="E123" s="999"/>
      <c r="F123" s="999"/>
      <c r="G123" s="999"/>
      <c r="H123" s="999"/>
      <c r="I123" s="1000"/>
      <c r="J123" s="1006"/>
      <c r="K123" s="995"/>
      <c r="L123" s="995"/>
      <c r="M123" s="996"/>
      <c r="N123" s="997"/>
      <c r="O123" s="991"/>
      <c r="Z123" s="724"/>
      <c r="AA123" s="1008"/>
      <c r="AC123" s="724"/>
      <c r="AD123" s="1008"/>
      <c r="AF123" s="827"/>
      <c r="AL123" s="606"/>
      <c r="AM123" s="606"/>
      <c r="AN123" s="606"/>
      <c r="AO123" s="606"/>
      <c r="AP123" s="606"/>
      <c r="AQ123" s="606"/>
      <c r="AR123" s="606"/>
      <c r="AS123" s="606"/>
      <c r="AT123" s="606"/>
      <c r="AU123" s="606"/>
      <c r="AV123" s="606"/>
      <c r="AW123" s="606"/>
      <c r="AX123" s="606"/>
      <c r="AY123" s="606"/>
    </row>
    <row r="124" spans="1:51">
      <c r="A124" s="999"/>
      <c r="B124" s="999"/>
      <c r="C124" s="999"/>
      <c r="D124" s="999"/>
      <c r="E124" s="999"/>
      <c r="F124" s="999"/>
      <c r="G124" s="999"/>
      <c r="H124" s="999"/>
      <c r="I124" s="1000"/>
      <c r="J124" s="1001"/>
      <c r="K124" s="995"/>
      <c r="L124" s="995"/>
      <c r="M124" s="996"/>
      <c r="N124" s="997"/>
      <c r="O124" s="671"/>
      <c r="Z124" s="724"/>
      <c r="AA124" s="1008"/>
      <c r="AC124" s="724"/>
      <c r="AD124" s="1008"/>
      <c r="AF124" s="827"/>
      <c r="AL124" s="606"/>
      <c r="AM124" s="606"/>
      <c r="AN124" s="606"/>
      <c r="AO124" s="606"/>
      <c r="AP124" s="606"/>
      <c r="AQ124" s="606"/>
      <c r="AR124" s="606"/>
      <c r="AS124" s="606"/>
      <c r="AT124" s="606"/>
      <c r="AU124" s="606"/>
      <c r="AV124" s="606"/>
      <c r="AW124" s="606"/>
      <c r="AX124" s="606"/>
      <c r="AY124" s="606"/>
    </row>
    <row r="125" spans="1:51">
      <c r="A125" s="999"/>
      <c r="B125" s="999"/>
      <c r="C125" s="999"/>
      <c r="D125" s="999"/>
      <c r="E125" s="999"/>
      <c r="F125" s="999"/>
      <c r="G125" s="999"/>
      <c r="H125" s="999"/>
      <c r="I125" s="1000"/>
      <c r="J125" s="1001"/>
      <c r="K125" s="995"/>
      <c r="L125" s="995"/>
      <c r="M125" s="996"/>
      <c r="N125" s="997"/>
      <c r="O125" s="671"/>
      <c r="Z125" s="724"/>
      <c r="AA125" s="1008"/>
      <c r="AC125" s="724"/>
      <c r="AD125" s="1008"/>
      <c r="AF125" s="827"/>
      <c r="AL125" s="606"/>
      <c r="AM125" s="606"/>
      <c r="AN125" s="606"/>
      <c r="AO125" s="606"/>
      <c r="AP125" s="606"/>
      <c r="AQ125" s="606"/>
      <c r="AR125" s="606"/>
      <c r="AS125" s="606"/>
      <c r="AT125" s="606"/>
      <c r="AU125" s="606"/>
      <c r="AV125" s="606"/>
      <c r="AW125" s="606"/>
      <c r="AX125" s="606"/>
      <c r="AY125" s="606"/>
    </row>
    <row r="126" spans="1:51">
      <c r="A126" s="999"/>
      <c r="B126" s="999"/>
      <c r="C126" s="999"/>
      <c r="D126" s="999"/>
      <c r="E126" s="999"/>
      <c r="F126" s="999"/>
      <c r="G126" s="999"/>
      <c r="H126" s="999"/>
      <c r="I126" s="1000"/>
      <c r="J126" s="1001"/>
      <c r="K126" s="995"/>
      <c r="L126" s="995"/>
      <c r="M126" s="996"/>
      <c r="N126" s="997"/>
      <c r="O126" s="991"/>
      <c r="Z126" s="724"/>
      <c r="AA126" s="1008"/>
      <c r="AC126" s="724"/>
      <c r="AD126" s="1008"/>
      <c r="AF126" s="827"/>
      <c r="AL126" s="606"/>
      <c r="AM126" s="606"/>
      <c r="AN126" s="606"/>
      <c r="AO126" s="606"/>
      <c r="AP126" s="606"/>
      <c r="AQ126" s="606"/>
      <c r="AR126" s="606"/>
      <c r="AS126" s="606"/>
      <c r="AT126" s="606"/>
      <c r="AU126" s="606"/>
      <c r="AV126" s="606"/>
      <c r="AW126" s="606"/>
      <c r="AX126" s="606"/>
      <c r="AY126" s="606"/>
    </row>
    <row r="127" spans="1:51">
      <c r="A127" s="999"/>
      <c r="B127" s="999"/>
      <c r="C127" s="999"/>
      <c r="D127" s="999"/>
      <c r="E127" s="999"/>
      <c r="F127" s="999"/>
      <c r="G127" s="999"/>
      <c r="H127" s="999"/>
      <c r="I127" s="1000"/>
      <c r="J127" s="1006"/>
      <c r="K127" s="995"/>
      <c r="L127" s="995"/>
      <c r="M127" s="1010"/>
      <c r="N127" s="997"/>
      <c r="O127" s="1011"/>
      <c r="Z127" s="724"/>
      <c r="AA127" s="1008"/>
      <c r="AC127" s="724"/>
      <c r="AD127" s="1008"/>
      <c r="AF127" s="827"/>
      <c r="AL127" s="606"/>
      <c r="AM127" s="606"/>
      <c r="AN127" s="606"/>
      <c r="AO127" s="606"/>
      <c r="AP127" s="606"/>
      <c r="AQ127" s="606"/>
      <c r="AR127" s="606"/>
      <c r="AS127" s="606"/>
      <c r="AT127" s="606"/>
      <c r="AU127" s="606"/>
      <c r="AV127" s="606"/>
      <c r="AW127" s="606"/>
      <c r="AX127" s="606"/>
      <c r="AY127" s="606"/>
    </row>
    <row r="128" spans="1:51">
      <c r="A128" s="1009"/>
      <c r="B128" s="1009"/>
      <c r="C128" s="1009"/>
      <c r="D128" s="1009"/>
      <c r="E128" s="1009"/>
      <c r="F128" s="1009"/>
      <c r="G128" s="1009"/>
      <c r="H128" s="1009"/>
      <c r="I128" s="1000"/>
      <c r="J128" s="1012"/>
      <c r="K128" s="995"/>
      <c r="L128" s="995"/>
      <c r="M128" s="996"/>
      <c r="N128" s="997"/>
      <c r="O128" s="671"/>
      <c r="X128" s="828"/>
      <c r="Z128" s="724"/>
      <c r="AA128" s="1008"/>
      <c r="AC128" s="724"/>
      <c r="AD128" s="1008"/>
      <c r="AF128" s="827"/>
      <c r="AL128" s="606"/>
      <c r="AM128" s="606"/>
      <c r="AN128" s="606"/>
      <c r="AO128" s="606"/>
      <c r="AP128" s="606"/>
      <c r="AQ128" s="606"/>
      <c r="AR128" s="606"/>
      <c r="AS128" s="606"/>
      <c r="AT128" s="606"/>
      <c r="AU128" s="606"/>
      <c r="AV128" s="606"/>
      <c r="AW128" s="606"/>
      <c r="AX128" s="606"/>
      <c r="AY128" s="606"/>
    </row>
    <row r="129" spans="1:51">
      <c r="A129" s="1009"/>
      <c r="B129" s="1009"/>
      <c r="C129" s="1009"/>
      <c r="D129" s="1009"/>
      <c r="E129" s="1009"/>
      <c r="F129" s="1009"/>
      <c r="G129" s="1009"/>
      <c r="H129" s="1009"/>
      <c r="I129" s="1000"/>
      <c r="J129" s="1013"/>
      <c r="K129" s="995"/>
      <c r="L129" s="995"/>
      <c r="M129" s="1010"/>
      <c r="N129" s="997"/>
      <c r="O129" s="671"/>
      <c r="X129" s="828"/>
      <c r="Z129" s="724"/>
      <c r="AA129" s="1008"/>
      <c r="AC129" s="724"/>
      <c r="AD129" s="1008"/>
      <c r="AF129" s="827"/>
      <c r="AL129" s="606"/>
      <c r="AM129" s="606"/>
      <c r="AN129" s="606"/>
      <c r="AO129" s="606"/>
      <c r="AP129" s="606"/>
      <c r="AQ129" s="606"/>
      <c r="AR129" s="606"/>
      <c r="AS129" s="606"/>
      <c r="AT129" s="606"/>
      <c r="AU129" s="606"/>
      <c r="AV129" s="606"/>
      <c r="AW129" s="606"/>
      <c r="AX129" s="606"/>
      <c r="AY129" s="606"/>
    </row>
    <row r="130" spans="1:51">
      <c r="A130" s="1009"/>
      <c r="B130" s="1009"/>
      <c r="C130" s="1009"/>
      <c r="D130" s="1009"/>
      <c r="E130" s="1009"/>
      <c r="F130" s="1009"/>
      <c r="G130" s="1009"/>
      <c r="H130" s="1009"/>
      <c r="I130" s="1000"/>
      <c r="J130" s="1013"/>
      <c r="K130" s="995"/>
      <c r="L130" s="995"/>
      <c r="M130" s="1010"/>
      <c r="N130" s="997"/>
      <c r="O130" s="671"/>
      <c r="X130" s="828"/>
      <c r="Z130" s="724"/>
      <c r="AA130" s="1008"/>
      <c r="AC130" s="724"/>
      <c r="AD130" s="1008"/>
      <c r="AF130" s="827"/>
      <c r="AL130" s="606"/>
      <c r="AM130" s="606"/>
      <c r="AN130" s="606"/>
      <c r="AO130" s="606"/>
      <c r="AP130" s="606"/>
      <c r="AQ130" s="606"/>
      <c r="AR130" s="606"/>
      <c r="AS130" s="606"/>
      <c r="AT130" s="606"/>
      <c r="AU130" s="606"/>
      <c r="AV130" s="606"/>
      <c r="AW130" s="606"/>
      <c r="AX130" s="606"/>
      <c r="AY130" s="606"/>
    </row>
    <row r="131" spans="1:51">
      <c r="A131" s="992"/>
      <c r="B131" s="992"/>
      <c r="C131" s="992"/>
      <c r="D131" s="992"/>
      <c r="E131" s="992"/>
      <c r="F131" s="992"/>
      <c r="G131" s="992"/>
      <c r="H131" s="992"/>
      <c r="I131" s="993"/>
      <c r="J131" s="1014"/>
      <c r="K131" s="995"/>
      <c r="L131" s="995"/>
      <c r="M131" s="996"/>
      <c r="N131" s="997"/>
      <c r="O131" s="671"/>
      <c r="Z131" s="724"/>
      <c r="AA131" s="1008"/>
      <c r="AC131" s="724"/>
      <c r="AD131" s="1008"/>
      <c r="AF131" s="827"/>
      <c r="AL131" s="606"/>
      <c r="AM131" s="606"/>
      <c r="AN131" s="606"/>
      <c r="AO131" s="606"/>
      <c r="AP131" s="606"/>
      <c r="AQ131" s="606"/>
      <c r="AR131" s="606"/>
      <c r="AS131" s="606"/>
      <c r="AT131" s="606"/>
      <c r="AU131" s="606"/>
      <c r="AV131" s="606"/>
      <c r="AW131" s="606"/>
      <c r="AX131" s="606"/>
      <c r="AY131" s="606"/>
    </row>
    <row r="132" spans="1:51">
      <c r="A132" s="1009"/>
      <c r="B132" s="1009"/>
      <c r="C132" s="1009"/>
      <c r="D132" s="1009"/>
      <c r="E132" s="1009"/>
      <c r="F132" s="1009"/>
      <c r="G132" s="1009"/>
      <c r="H132" s="1009"/>
      <c r="I132" s="1000"/>
      <c r="J132" s="1015"/>
      <c r="K132" s="995"/>
      <c r="L132" s="995"/>
      <c r="M132" s="996"/>
      <c r="N132" s="997"/>
      <c r="O132" s="671"/>
      <c r="Z132" s="724"/>
      <c r="AA132" s="1008"/>
      <c r="AC132" s="724"/>
      <c r="AD132" s="1008"/>
      <c r="AF132" s="827"/>
      <c r="AL132" s="606"/>
      <c r="AM132" s="606"/>
      <c r="AN132" s="606"/>
      <c r="AO132" s="606"/>
      <c r="AP132" s="606"/>
      <c r="AQ132" s="606"/>
      <c r="AR132" s="606"/>
      <c r="AS132" s="606"/>
      <c r="AT132" s="606"/>
      <c r="AU132" s="606"/>
      <c r="AV132" s="606"/>
      <c r="AW132" s="606"/>
      <c r="AX132" s="606"/>
      <c r="AY132" s="606"/>
    </row>
    <row r="133" spans="1:51">
      <c r="A133" s="999"/>
      <c r="B133" s="999"/>
      <c r="C133" s="999"/>
      <c r="D133" s="999"/>
      <c r="E133" s="999"/>
      <c r="F133" s="999"/>
      <c r="G133" s="999"/>
      <c r="H133" s="999"/>
      <c r="I133" s="1000"/>
      <c r="J133" s="1001"/>
      <c r="K133" s="995"/>
      <c r="L133" s="995"/>
      <c r="M133" s="996"/>
      <c r="N133" s="997"/>
      <c r="O133" s="671"/>
      <c r="Z133" s="724"/>
      <c r="AA133" s="1008"/>
      <c r="AC133" s="724"/>
      <c r="AD133" s="1008"/>
      <c r="AF133" s="827"/>
      <c r="AL133" s="606"/>
      <c r="AM133" s="606"/>
      <c r="AN133" s="606"/>
      <c r="AO133" s="606"/>
      <c r="AP133" s="606"/>
      <c r="AQ133" s="606"/>
      <c r="AR133" s="606"/>
      <c r="AS133" s="606"/>
      <c r="AT133" s="606"/>
      <c r="AU133" s="606"/>
      <c r="AV133" s="606"/>
      <c r="AW133" s="606"/>
      <c r="AX133" s="606"/>
      <c r="AY133" s="606"/>
    </row>
    <row r="134" spans="1:51">
      <c r="A134" s="1009"/>
      <c r="B134" s="1009"/>
      <c r="C134" s="1009"/>
      <c r="D134" s="1009"/>
      <c r="E134" s="1009"/>
      <c r="F134" s="1009"/>
      <c r="G134" s="1009"/>
      <c r="H134" s="1009"/>
      <c r="I134" s="1000"/>
      <c r="J134" s="1013"/>
      <c r="K134" s="995"/>
      <c r="L134" s="995"/>
      <c r="M134" s="1010"/>
      <c r="N134" s="997"/>
      <c r="O134" s="671"/>
      <c r="Z134" s="724"/>
      <c r="AA134" s="1008"/>
      <c r="AC134" s="724"/>
      <c r="AD134" s="1008"/>
      <c r="AF134" s="827"/>
      <c r="AL134" s="606"/>
      <c r="AM134" s="606"/>
      <c r="AN134" s="606"/>
      <c r="AO134" s="606"/>
      <c r="AP134" s="606"/>
      <c r="AQ134" s="606"/>
      <c r="AR134" s="606"/>
      <c r="AS134" s="606"/>
      <c r="AT134" s="606"/>
      <c r="AU134" s="606"/>
      <c r="AV134" s="606"/>
      <c r="AW134" s="606"/>
      <c r="AX134" s="606"/>
      <c r="AY134" s="606"/>
    </row>
    <row r="135" spans="1:51">
      <c r="A135" s="992"/>
      <c r="B135" s="992"/>
      <c r="C135" s="992"/>
      <c r="D135" s="992"/>
      <c r="E135" s="992"/>
      <c r="F135" s="992"/>
      <c r="G135" s="992"/>
      <c r="H135" s="992"/>
      <c r="I135" s="993"/>
      <c r="J135" s="994"/>
      <c r="K135" s="995"/>
      <c r="L135" s="995"/>
      <c r="M135" s="996"/>
      <c r="N135" s="997"/>
      <c r="O135" s="671"/>
      <c r="Z135" s="724"/>
      <c r="AA135" s="1016"/>
      <c r="AC135" s="724"/>
      <c r="AD135" s="1016"/>
      <c r="AF135" s="827"/>
      <c r="AL135" s="606"/>
      <c r="AM135" s="606"/>
      <c r="AN135" s="606"/>
      <c r="AO135" s="606"/>
      <c r="AP135" s="606"/>
      <c r="AQ135" s="606"/>
      <c r="AR135" s="606"/>
      <c r="AS135" s="606"/>
      <c r="AT135" s="606"/>
      <c r="AU135" s="606"/>
      <c r="AV135" s="606"/>
      <c r="AW135" s="606"/>
      <c r="AX135" s="606"/>
      <c r="AY135" s="606"/>
    </row>
    <row r="136" spans="1:51">
      <c r="A136" s="999"/>
      <c r="B136" s="999"/>
      <c r="C136" s="999"/>
      <c r="D136" s="999"/>
      <c r="E136" s="999"/>
      <c r="F136" s="999"/>
      <c r="G136" s="999"/>
      <c r="H136" s="999"/>
      <c r="I136" s="1000"/>
      <c r="J136" s="1001"/>
      <c r="K136" s="995"/>
      <c r="L136" s="995"/>
      <c r="M136" s="1010"/>
      <c r="N136" s="997"/>
      <c r="O136" s="1011"/>
      <c r="Z136" s="724"/>
      <c r="AA136" s="1016"/>
      <c r="AC136" s="724"/>
      <c r="AD136" s="1016"/>
      <c r="AF136" s="827"/>
      <c r="AL136" s="606"/>
      <c r="AM136" s="606"/>
      <c r="AN136" s="606"/>
      <c r="AO136" s="606"/>
      <c r="AP136" s="606"/>
      <c r="AQ136" s="606"/>
      <c r="AR136" s="606"/>
      <c r="AS136" s="606"/>
      <c r="AT136" s="606"/>
      <c r="AU136" s="606"/>
      <c r="AV136" s="606"/>
      <c r="AW136" s="606"/>
      <c r="AX136" s="606"/>
      <c r="AY136" s="606"/>
    </row>
    <row r="137" spans="1:51">
      <c r="A137" s="999"/>
      <c r="B137" s="999"/>
      <c r="C137" s="999"/>
      <c r="D137" s="999"/>
      <c r="E137" s="999"/>
      <c r="F137" s="999"/>
      <c r="G137" s="999"/>
      <c r="H137" s="999"/>
      <c r="I137" s="1000"/>
      <c r="J137" s="1001"/>
      <c r="K137" s="1009"/>
      <c r="L137" s="995"/>
      <c r="M137" s="1010"/>
      <c r="N137" s="997"/>
      <c r="O137" s="671"/>
      <c r="Z137" s="724"/>
      <c r="AA137" s="1008"/>
      <c r="AC137" s="724"/>
      <c r="AD137" s="1008"/>
      <c r="AF137" s="827"/>
      <c r="AL137" s="606"/>
      <c r="AM137" s="606"/>
      <c r="AN137" s="606"/>
      <c r="AO137" s="606"/>
      <c r="AP137" s="606"/>
      <c r="AQ137" s="606"/>
      <c r="AR137" s="606"/>
      <c r="AS137" s="606"/>
      <c r="AT137" s="606"/>
      <c r="AU137" s="606"/>
      <c r="AV137" s="606"/>
      <c r="AW137" s="606"/>
      <c r="AX137" s="606"/>
      <c r="AY137" s="606"/>
    </row>
    <row r="138" spans="1:51">
      <c r="A138" s="1009"/>
      <c r="B138" s="1009"/>
      <c r="C138" s="1009"/>
      <c r="D138" s="1009"/>
      <c r="E138" s="1009"/>
      <c r="F138" s="1009"/>
      <c r="G138" s="1009"/>
      <c r="H138" s="1009"/>
      <c r="I138" s="1000"/>
      <c r="J138" s="1001"/>
      <c r="K138" s="1009"/>
      <c r="L138" s="995"/>
      <c r="M138" s="1010"/>
      <c r="N138" s="997"/>
      <c r="O138" s="671"/>
      <c r="Z138" s="724"/>
      <c r="AA138" s="1008"/>
      <c r="AC138" s="724"/>
      <c r="AD138" s="1008"/>
      <c r="AF138" s="827"/>
      <c r="AL138" s="606"/>
      <c r="AM138" s="606"/>
      <c r="AN138" s="606"/>
      <c r="AO138" s="606"/>
      <c r="AP138" s="606"/>
      <c r="AQ138" s="606"/>
      <c r="AR138" s="606"/>
      <c r="AS138" s="606"/>
      <c r="AT138" s="606"/>
      <c r="AU138" s="606"/>
      <c r="AV138" s="606"/>
      <c r="AW138" s="606"/>
      <c r="AX138" s="606"/>
      <c r="AY138" s="606"/>
    </row>
    <row r="139" spans="1:51">
      <c r="A139" s="1009"/>
      <c r="B139" s="1009"/>
      <c r="C139" s="1009"/>
      <c r="D139" s="1009"/>
      <c r="E139" s="1009"/>
      <c r="F139" s="1009"/>
      <c r="G139" s="1009"/>
      <c r="H139" s="1009"/>
      <c r="I139" s="1000"/>
      <c r="J139" s="1001"/>
      <c r="K139" s="1009"/>
      <c r="L139" s="995"/>
      <c r="M139" s="1010"/>
      <c r="N139" s="997"/>
      <c r="O139" s="671"/>
      <c r="Z139" s="724"/>
      <c r="AA139" s="1008"/>
      <c r="AC139" s="724"/>
      <c r="AD139" s="1008"/>
      <c r="AF139" s="827"/>
      <c r="AL139" s="606"/>
      <c r="AM139" s="606"/>
      <c r="AN139" s="606"/>
      <c r="AO139" s="606"/>
      <c r="AP139" s="606"/>
      <c r="AQ139" s="606"/>
      <c r="AR139" s="606"/>
      <c r="AS139" s="606"/>
      <c r="AT139" s="606"/>
      <c r="AU139" s="606"/>
      <c r="AV139" s="606"/>
      <c r="AW139" s="606"/>
      <c r="AX139" s="606"/>
      <c r="AY139" s="606"/>
    </row>
    <row r="140" spans="1:51">
      <c r="A140" s="1009"/>
      <c r="B140" s="1009"/>
      <c r="C140" s="1009"/>
      <c r="D140" s="1009"/>
      <c r="E140" s="1009"/>
      <c r="F140" s="1009"/>
      <c r="G140" s="1009"/>
      <c r="H140" s="1009"/>
      <c r="I140" s="1000"/>
      <c r="J140" s="1001"/>
      <c r="K140" s="1009"/>
      <c r="L140" s="995"/>
      <c r="M140" s="1010"/>
      <c r="N140" s="997"/>
      <c r="O140" s="671"/>
      <c r="Z140" s="724"/>
      <c r="AA140" s="1008"/>
      <c r="AC140" s="724"/>
      <c r="AD140" s="1008"/>
      <c r="AF140" s="827"/>
      <c r="AL140" s="606"/>
      <c r="AM140" s="606"/>
      <c r="AN140" s="606"/>
      <c r="AO140" s="606"/>
      <c r="AP140" s="606"/>
      <c r="AQ140" s="606"/>
      <c r="AR140" s="606"/>
      <c r="AS140" s="606"/>
      <c r="AT140" s="606"/>
      <c r="AU140" s="606"/>
      <c r="AV140" s="606"/>
      <c r="AW140" s="606"/>
      <c r="AX140" s="606"/>
      <c r="AY140" s="606"/>
    </row>
    <row r="141" spans="1:51">
      <c r="A141" s="1009"/>
      <c r="B141" s="1009"/>
      <c r="C141" s="1009"/>
      <c r="D141" s="1009"/>
      <c r="E141" s="1009"/>
      <c r="F141" s="1009"/>
      <c r="G141" s="1009"/>
      <c r="H141" s="1009"/>
      <c r="I141" s="1000"/>
      <c r="J141" s="1001"/>
      <c r="K141" s="1009"/>
      <c r="L141" s="995"/>
      <c r="M141" s="1010"/>
      <c r="N141" s="997"/>
      <c r="O141" s="671"/>
      <c r="Z141" s="724"/>
      <c r="AA141" s="1008"/>
      <c r="AC141" s="724"/>
      <c r="AD141" s="1008"/>
      <c r="AF141" s="827"/>
      <c r="AL141" s="606"/>
      <c r="AM141" s="606"/>
      <c r="AN141" s="606"/>
      <c r="AO141" s="606"/>
      <c r="AP141" s="606"/>
      <c r="AQ141" s="606"/>
      <c r="AR141" s="606"/>
      <c r="AS141" s="606"/>
      <c r="AT141" s="606"/>
      <c r="AU141" s="606"/>
      <c r="AV141" s="606"/>
      <c r="AW141" s="606"/>
      <c r="AX141" s="606"/>
      <c r="AY141" s="606"/>
    </row>
    <row r="142" spans="1:51">
      <c r="A142" s="1009"/>
      <c r="B142" s="1009"/>
      <c r="C142" s="1009"/>
      <c r="D142" s="1009"/>
      <c r="E142" s="1009"/>
      <c r="F142" s="1009"/>
      <c r="G142" s="1009"/>
      <c r="H142" s="1009"/>
      <c r="I142" s="1000"/>
      <c r="J142" s="1001"/>
      <c r="K142" s="1009"/>
      <c r="L142" s="995"/>
      <c r="M142" s="1010"/>
      <c r="N142" s="997"/>
      <c r="O142" s="671"/>
      <c r="Z142" s="724"/>
      <c r="AA142" s="1008"/>
      <c r="AC142" s="724"/>
      <c r="AD142" s="1008"/>
      <c r="AF142" s="827"/>
      <c r="AL142" s="606"/>
      <c r="AM142" s="606"/>
      <c r="AN142" s="606"/>
      <c r="AO142" s="606"/>
      <c r="AP142" s="606"/>
      <c r="AQ142" s="606"/>
      <c r="AR142" s="606"/>
      <c r="AS142" s="606"/>
      <c r="AT142" s="606"/>
      <c r="AU142" s="606"/>
      <c r="AV142" s="606"/>
      <c r="AW142" s="606"/>
      <c r="AX142" s="606"/>
      <c r="AY142" s="606"/>
    </row>
    <row r="143" spans="1:51">
      <c r="A143" s="1009"/>
      <c r="B143" s="1009"/>
      <c r="C143" s="1009"/>
      <c r="D143" s="1009"/>
      <c r="E143" s="1009"/>
      <c r="F143" s="1009"/>
      <c r="G143" s="1009"/>
      <c r="H143" s="1009"/>
      <c r="I143" s="1000"/>
      <c r="J143" s="1001"/>
      <c r="K143" s="1009"/>
      <c r="L143" s="995"/>
      <c r="M143" s="1010"/>
      <c r="N143" s="997"/>
      <c r="O143" s="671"/>
      <c r="Z143" s="724"/>
      <c r="AA143" s="1008"/>
      <c r="AC143" s="724"/>
      <c r="AD143" s="1008"/>
      <c r="AF143" s="827"/>
      <c r="AL143" s="606"/>
      <c r="AM143" s="606"/>
      <c r="AN143" s="606"/>
      <c r="AO143" s="606"/>
      <c r="AP143" s="606"/>
      <c r="AQ143" s="606"/>
      <c r="AR143" s="606"/>
      <c r="AS143" s="606"/>
      <c r="AT143" s="606"/>
      <c r="AU143" s="606"/>
      <c r="AV143" s="606"/>
      <c r="AW143" s="606"/>
      <c r="AX143" s="606"/>
      <c r="AY143" s="606"/>
    </row>
    <row r="144" spans="1:51">
      <c r="A144" s="992"/>
      <c r="B144" s="992"/>
      <c r="C144" s="992"/>
      <c r="D144" s="992"/>
      <c r="E144" s="992"/>
      <c r="F144" s="992"/>
      <c r="G144" s="992"/>
      <c r="H144" s="992"/>
      <c r="I144" s="993"/>
      <c r="J144" s="994"/>
      <c r="K144" s="995"/>
      <c r="L144" s="995"/>
      <c r="M144" s="996"/>
      <c r="N144" s="997"/>
      <c r="O144" s="671"/>
      <c r="Z144" s="724"/>
      <c r="AA144" s="1016"/>
      <c r="AC144" s="724"/>
      <c r="AD144" s="1016"/>
      <c r="AF144" s="827"/>
      <c r="AL144" s="606"/>
      <c r="AM144" s="606"/>
      <c r="AN144" s="606"/>
      <c r="AO144" s="606"/>
      <c r="AP144" s="606"/>
      <c r="AQ144" s="606"/>
      <c r="AR144" s="606"/>
      <c r="AS144" s="606"/>
      <c r="AT144" s="606"/>
      <c r="AU144" s="606"/>
      <c r="AV144" s="606"/>
      <c r="AW144" s="606"/>
      <c r="AX144" s="606"/>
      <c r="AY144" s="606"/>
    </row>
    <row r="145" spans="1:51">
      <c r="A145" s="999"/>
      <c r="B145" s="999"/>
      <c r="C145" s="999"/>
      <c r="D145" s="999"/>
      <c r="E145" s="999"/>
      <c r="F145" s="999"/>
      <c r="G145" s="999"/>
      <c r="H145" s="999"/>
      <c r="I145" s="1000"/>
      <c r="J145" s="1017"/>
      <c r="K145" s="995"/>
      <c r="L145" s="995"/>
      <c r="M145" s="1010"/>
      <c r="N145" s="997"/>
      <c r="O145" s="1011"/>
      <c r="Z145" s="724"/>
      <c r="AA145" s="1016"/>
      <c r="AC145" s="724"/>
      <c r="AD145" s="1016"/>
      <c r="AF145" s="827"/>
      <c r="AL145" s="606"/>
      <c r="AM145" s="606"/>
      <c r="AN145" s="606"/>
      <c r="AO145" s="606"/>
      <c r="AP145" s="606"/>
      <c r="AQ145" s="606"/>
      <c r="AR145" s="606"/>
      <c r="AS145" s="606"/>
      <c r="AT145" s="606"/>
      <c r="AU145" s="606"/>
      <c r="AV145" s="606"/>
      <c r="AW145" s="606"/>
      <c r="AX145" s="606"/>
      <c r="AY145" s="606"/>
    </row>
    <row r="146" spans="1:51">
      <c r="A146" s="999"/>
      <c r="B146" s="999"/>
      <c r="C146" s="999"/>
      <c r="D146" s="999"/>
      <c r="E146" s="999"/>
      <c r="F146" s="999"/>
      <c r="G146" s="999"/>
      <c r="H146" s="999"/>
      <c r="I146" s="1000"/>
      <c r="J146" s="1001"/>
      <c r="K146" s="1009"/>
      <c r="L146" s="995"/>
      <c r="M146" s="1010"/>
      <c r="N146" s="997"/>
      <c r="O146" s="671"/>
      <c r="Z146" s="724"/>
      <c r="AA146" s="1008"/>
      <c r="AC146" s="724"/>
      <c r="AD146" s="1008"/>
      <c r="AF146" s="827"/>
      <c r="AL146" s="606"/>
      <c r="AM146" s="606"/>
      <c r="AN146" s="606"/>
      <c r="AO146" s="606"/>
      <c r="AP146" s="606"/>
      <c r="AQ146" s="606"/>
      <c r="AR146" s="606"/>
      <c r="AS146" s="606"/>
      <c r="AT146" s="606"/>
      <c r="AU146" s="606"/>
      <c r="AV146" s="606"/>
      <c r="AW146" s="606"/>
      <c r="AX146" s="606"/>
      <c r="AY146" s="606"/>
    </row>
    <row r="147" spans="1:51">
      <c r="A147" s="999"/>
      <c r="B147" s="999"/>
      <c r="C147" s="999"/>
      <c r="D147" s="999"/>
      <c r="E147" s="999"/>
      <c r="F147" s="999"/>
      <c r="G147" s="999"/>
      <c r="H147" s="999"/>
      <c r="I147" s="1000"/>
      <c r="J147" s="994"/>
      <c r="K147" s="995"/>
      <c r="L147" s="995"/>
      <c r="M147" s="996"/>
      <c r="N147" s="997"/>
      <c r="O147" s="671"/>
      <c r="Z147" s="724"/>
      <c r="AA147" s="1008"/>
      <c r="AC147" s="724"/>
      <c r="AD147" s="1008"/>
      <c r="AF147" s="827"/>
      <c r="AL147" s="606"/>
      <c r="AM147" s="606"/>
      <c r="AN147" s="606"/>
      <c r="AO147" s="606"/>
      <c r="AP147" s="606"/>
      <c r="AQ147" s="606"/>
      <c r="AR147" s="606"/>
      <c r="AS147" s="606"/>
      <c r="AT147" s="606"/>
      <c r="AU147" s="606"/>
      <c r="AV147" s="606"/>
      <c r="AW147" s="606"/>
      <c r="AX147" s="606"/>
      <c r="AY147" s="606"/>
    </row>
    <row r="148" spans="1:51">
      <c r="A148" s="992"/>
      <c r="B148" s="992"/>
      <c r="C148" s="992"/>
      <c r="D148" s="992"/>
      <c r="E148" s="992"/>
      <c r="F148" s="992"/>
      <c r="G148" s="992"/>
      <c r="H148" s="992"/>
      <c r="I148" s="993"/>
      <c r="J148" s="1018"/>
      <c r="K148" s="1009"/>
      <c r="L148" s="995"/>
      <c r="M148" s="1019"/>
      <c r="N148" s="997"/>
      <c r="O148" s="671"/>
      <c r="Z148" s="724"/>
      <c r="AA148" s="1008"/>
      <c r="AC148" s="724"/>
      <c r="AD148" s="1008"/>
      <c r="AF148" s="827"/>
      <c r="AL148" s="606"/>
      <c r="AM148" s="606"/>
      <c r="AN148" s="606"/>
      <c r="AO148" s="606"/>
      <c r="AP148" s="606"/>
      <c r="AQ148" s="606"/>
      <c r="AR148" s="606"/>
      <c r="AS148" s="606"/>
      <c r="AT148" s="606"/>
      <c r="AU148" s="606"/>
      <c r="AV148" s="606"/>
      <c r="AW148" s="606"/>
      <c r="AX148" s="606"/>
      <c r="AY148" s="606"/>
    </row>
    <row r="149" spans="1:51">
      <c r="A149" s="992"/>
      <c r="B149" s="992"/>
      <c r="C149" s="992"/>
      <c r="D149" s="992"/>
      <c r="E149" s="992"/>
      <c r="F149" s="992"/>
      <c r="G149" s="992"/>
      <c r="H149" s="992"/>
      <c r="I149" s="993"/>
      <c r="J149" s="1018"/>
      <c r="K149" s="1009"/>
      <c r="L149" s="995"/>
      <c r="M149" s="996"/>
      <c r="N149" s="997"/>
      <c r="O149" s="671"/>
      <c r="Z149" s="724"/>
      <c r="AA149" s="1008"/>
      <c r="AC149" s="724"/>
      <c r="AD149" s="1008"/>
      <c r="AF149" s="827"/>
      <c r="AL149" s="606"/>
      <c r="AM149" s="606"/>
      <c r="AN149" s="606"/>
      <c r="AO149" s="606"/>
      <c r="AP149" s="606"/>
      <c r="AQ149" s="606"/>
      <c r="AR149" s="606"/>
      <c r="AS149" s="606"/>
      <c r="AT149" s="606"/>
      <c r="AU149" s="606"/>
      <c r="AV149" s="606"/>
      <c r="AW149" s="606"/>
      <c r="AX149" s="606"/>
      <c r="AY149" s="606"/>
    </row>
    <row r="150" spans="1:51">
      <c r="A150" s="992"/>
      <c r="B150" s="992"/>
      <c r="C150" s="992"/>
      <c r="D150" s="992"/>
      <c r="E150" s="992"/>
      <c r="F150" s="992"/>
      <c r="G150" s="992"/>
      <c r="H150" s="992"/>
      <c r="I150" s="993"/>
      <c r="J150" s="1018"/>
      <c r="K150" s="1009"/>
      <c r="L150" s="995"/>
      <c r="M150" s="1019"/>
      <c r="N150" s="997"/>
      <c r="O150" s="671"/>
      <c r="Z150" s="724"/>
      <c r="AA150" s="1008"/>
      <c r="AC150" s="724"/>
      <c r="AD150" s="1008"/>
      <c r="AF150" s="827"/>
      <c r="AL150" s="606"/>
      <c r="AM150" s="606"/>
      <c r="AN150" s="606"/>
      <c r="AO150" s="606"/>
      <c r="AP150" s="606"/>
      <c r="AQ150" s="606"/>
      <c r="AR150" s="606"/>
      <c r="AS150" s="606"/>
      <c r="AT150" s="606"/>
      <c r="AU150" s="606"/>
      <c r="AV150" s="606"/>
      <c r="AW150" s="606"/>
      <c r="AX150" s="606"/>
      <c r="AY150" s="606"/>
    </row>
    <row r="151" spans="1:51">
      <c r="A151" s="992"/>
      <c r="B151" s="992"/>
      <c r="C151" s="992"/>
      <c r="D151" s="992"/>
      <c r="E151" s="992"/>
      <c r="F151" s="992"/>
      <c r="G151" s="992"/>
      <c r="H151" s="992"/>
      <c r="I151" s="993"/>
      <c r="J151" s="1018"/>
      <c r="K151" s="1009"/>
      <c r="L151" s="995"/>
      <c r="M151" s="1019"/>
      <c r="N151" s="997"/>
      <c r="O151" s="671"/>
      <c r="Z151" s="724"/>
      <c r="AA151" s="1008"/>
      <c r="AC151" s="724"/>
      <c r="AD151" s="1008"/>
      <c r="AF151" s="827"/>
      <c r="AL151" s="606"/>
      <c r="AM151" s="606"/>
      <c r="AN151" s="606"/>
      <c r="AO151" s="606"/>
      <c r="AP151" s="606"/>
      <c r="AQ151" s="606"/>
      <c r="AR151" s="606"/>
      <c r="AS151" s="606"/>
      <c r="AT151" s="606"/>
      <c r="AU151" s="606"/>
      <c r="AV151" s="606"/>
      <c r="AW151" s="606"/>
      <c r="AX151" s="606"/>
      <c r="AY151" s="606"/>
    </row>
    <row r="152" spans="1:51">
      <c r="A152" s="992"/>
      <c r="B152" s="992"/>
      <c r="C152" s="992"/>
      <c r="D152" s="992"/>
      <c r="E152" s="992"/>
      <c r="F152" s="992"/>
      <c r="G152" s="992"/>
      <c r="H152" s="992"/>
      <c r="I152" s="993"/>
      <c r="J152" s="1001"/>
      <c r="K152" s="1009"/>
      <c r="L152" s="995"/>
      <c r="M152" s="1019"/>
      <c r="N152" s="997"/>
      <c r="O152" s="671"/>
      <c r="Z152" s="724"/>
      <c r="AA152" s="1008"/>
      <c r="AC152" s="724"/>
      <c r="AD152" s="1008"/>
      <c r="AF152" s="827"/>
      <c r="AL152" s="606"/>
      <c r="AM152" s="606"/>
      <c r="AN152" s="606"/>
      <c r="AO152" s="606"/>
      <c r="AP152" s="606"/>
      <c r="AQ152" s="606"/>
      <c r="AR152" s="606"/>
      <c r="AS152" s="606"/>
      <c r="AT152" s="606"/>
      <c r="AU152" s="606"/>
      <c r="AV152" s="606"/>
      <c r="AW152" s="606"/>
      <c r="AX152" s="606"/>
      <c r="AY152" s="606"/>
    </row>
    <row r="153" spans="1:51">
      <c r="A153" s="992"/>
      <c r="B153" s="992"/>
      <c r="C153" s="992"/>
      <c r="D153" s="992"/>
      <c r="E153" s="992"/>
      <c r="F153" s="992"/>
      <c r="G153" s="992"/>
      <c r="H153" s="992"/>
      <c r="I153" s="993"/>
      <c r="J153" s="1001"/>
      <c r="K153" s="1009"/>
      <c r="L153" s="995"/>
      <c r="M153" s="1019"/>
      <c r="N153" s="997"/>
      <c r="O153" s="671"/>
      <c r="Z153" s="724"/>
      <c r="AA153" s="1008"/>
      <c r="AC153" s="724"/>
      <c r="AD153" s="1008"/>
      <c r="AF153" s="827"/>
      <c r="AL153" s="606"/>
      <c r="AM153" s="606"/>
      <c r="AN153" s="606"/>
      <c r="AO153" s="606"/>
      <c r="AP153" s="606"/>
      <c r="AQ153" s="606"/>
      <c r="AR153" s="606"/>
      <c r="AS153" s="606"/>
      <c r="AT153" s="606"/>
      <c r="AU153" s="606"/>
      <c r="AV153" s="606"/>
      <c r="AW153" s="606"/>
      <c r="AX153" s="606"/>
      <c r="AY153" s="606"/>
    </row>
    <row r="154" spans="1:51">
      <c r="A154" s="992"/>
      <c r="B154" s="992"/>
      <c r="C154" s="992"/>
      <c r="D154" s="992"/>
      <c r="E154" s="992"/>
      <c r="F154" s="992"/>
      <c r="G154" s="992"/>
      <c r="H154" s="992"/>
      <c r="I154" s="993"/>
      <c r="J154" s="994"/>
      <c r="K154" s="995"/>
      <c r="L154" s="995"/>
      <c r="M154" s="996"/>
      <c r="N154" s="997"/>
      <c r="O154" s="671"/>
      <c r="Z154" s="724"/>
      <c r="AA154" s="1008"/>
      <c r="AC154" s="724"/>
      <c r="AD154" s="1008"/>
      <c r="AF154" s="827"/>
      <c r="AL154" s="606"/>
      <c r="AM154" s="606"/>
      <c r="AN154" s="606"/>
      <c r="AO154" s="606"/>
      <c r="AP154" s="606"/>
      <c r="AQ154" s="606"/>
      <c r="AR154" s="606"/>
      <c r="AS154" s="606"/>
      <c r="AT154" s="606"/>
      <c r="AU154" s="606"/>
      <c r="AV154" s="606"/>
      <c r="AW154" s="606"/>
      <c r="AX154" s="606"/>
      <c r="AY154" s="606"/>
    </row>
    <row r="155" spans="1:51">
      <c r="A155" s="999"/>
      <c r="B155" s="999"/>
      <c r="C155" s="999"/>
      <c r="D155" s="999"/>
      <c r="E155" s="999"/>
      <c r="F155" s="999"/>
      <c r="G155" s="999"/>
      <c r="H155" s="999"/>
      <c r="I155" s="1000"/>
      <c r="J155" s="1018"/>
      <c r="K155" s="1009"/>
      <c r="L155" s="1009"/>
      <c r="M155" s="1019"/>
      <c r="N155" s="997"/>
      <c r="O155" s="671"/>
      <c r="Z155" s="724"/>
      <c r="AA155" s="1008"/>
      <c r="AC155" s="724"/>
      <c r="AD155" s="1008"/>
      <c r="AF155" s="827"/>
      <c r="AL155" s="606"/>
      <c r="AM155" s="606"/>
      <c r="AN155" s="606"/>
      <c r="AO155" s="606"/>
      <c r="AP155" s="606"/>
      <c r="AQ155" s="606"/>
      <c r="AR155" s="606"/>
      <c r="AS155" s="606"/>
      <c r="AT155" s="606"/>
      <c r="AU155" s="606"/>
      <c r="AV155" s="606"/>
      <c r="AW155" s="606"/>
      <c r="AX155" s="606"/>
      <c r="AY155" s="606"/>
    </row>
    <row r="156" spans="1:51">
      <c r="A156" s="999"/>
      <c r="B156" s="999"/>
      <c r="C156" s="999"/>
      <c r="D156" s="999"/>
      <c r="E156" s="999"/>
      <c r="F156" s="999"/>
      <c r="G156" s="999"/>
      <c r="H156" s="999"/>
      <c r="I156" s="1000"/>
      <c r="J156" s="1018"/>
      <c r="K156" s="1009"/>
      <c r="L156" s="1009"/>
      <c r="M156" s="1019"/>
      <c r="N156" s="997"/>
      <c r="O156" s="671"/>
      <c r="Z156" s="724"/>
      <c r="AA156" s="1008"/>
      <c r="AC156" s="724"/>
      <c r="AD156" s="1008"/>
      <c r="AF156" s="827"/>
      <c r="AL156" s="606"/>
      <c r="AM156" s="606"/>
      <c r="AN156" s="606"/>
      <c r="AO156" s="606"/>
      <c r="AP156" s="606"/>
      <c r="AQ156" s="606"/>
      <c r="AR156" s="606"/>
      <c r="AS156" s="606"/>
      <c r="AT156" s="606"/>
      <c r="AU156" s="606"/>
      <c r="AV156" s="606"/>
      <c r="AW156" s="606"/>
      <c r="AX156" s="606"/>
      <c r="AY156" s="606"/>
    </row>
    <row r="157" spans="1:51">
      <c r="A157" s="999"/>
      <c r="B157" s="999"/>
      <c r="C157" s="999"/>
      <c r="D157" s="999"/>
      <c r="E157" s="999"/>
      <c r="F157" s="999"/>
      <c r="G157" s="999"/>
      <c r="H157" s="999"/>
      <c r="I157" s="1000"/>
      <c r="J157" s="1018"/>
      <c r="K157" s="1009"/>
      <c r="L157" s="1009"/>
      <c r="M157" s="1019"/>
      <c r="N157" s="997"/>
      <c r="O157" s="671"/>
      <c r="Z157" s="724"/>
      <c r="AA157" s="1008"/>
      <c r="AC157" s="724"/>
      <c r="AD157" s="1008"/>
      <c r="AF157" s="827"/>
      <c r="AL157" s="606"/>
      <c r="AM157" s="606"/>
      <c r="AN157" s="606"/>
      <c r="AO157" s="606"/>
      <c r="AP157" s="606"/>
      <c r="AQ157" s="606"/>
      <c r="AR157" s="606"/>
      <c r="AS157" s="606"/>
      <c r="AT157" s="606"/>
      <c r="AU157" s="606"/>
      <c r="AV157" s="606"/>
      <c r="AW157" s="606"/>
      <c r="AX157" s="606"/>
      <c r="AY157" s="606"/>
    </row>
    <row r="158" spans="1:51">
      <c r="A158" s="999"/>
      <c r="B158" s="999"/>
      <c r="C158" s="999"/>
      <c r="D158" s="999"/>
      <c r="E158" s="999"/>
      <c r="F158" s="999"/>
      <c r="G158" s="999"/>
      <c r="H158" s="999"/>
      <c r="I158" s="1000"/>
      <c r="J158" s="1018"/>
      <c r="K158" s="1009"/>
      <c r="L158" s="1009"/>
      <c r="M158" s="1019"/>
      <c r="N158" s="997"/>
      <c r="O158" s="671"/>
      <c r="Z158" s="724"/>
      <c r="AA158" s="1008"/>
      <c r="AC158" s="724"/>
      <c r="AD158" s="1008"/>
      <c r="AF158" s="827"/>
      <c r="AL158" s="606"/>
      <c r="AM158" s="606"/>
      <c r="AN158" s="606"/>
      <c r="AO158" s="606"/>
      <c r="AP158" s="606"/>
      <c r="AQ158" s="606"/>
      <c r="AR158" s="606"/>
      <c r="AS158" s="606"/>
      <c r="AT158" s="606"/>
      <c r="AU158" s="606"/>
      <c r="AV158" s="606"/>
      <c r="AW158" s="606"/>
      <c r="AX158" s="606"/>
      <c r="AY158" s="606"/>
    </row>
    <row r="159" spans="1:51">
      <c r="A159" s="1020"/>
      <c r="B159" s="1020"/>
      <c r="C159" s="1020"/>
      <c r="D159" s="1020"/>
      <c r="E159" s="1020"/>
      <c r="F159" s="1020"/>
      <c r="G159" s="1020"/>
      <c r="H159" s="1020"/>
      <c r="I159" s="993"/>
      <c r="J159" s="994"/>
      <c r="K159" s="995"/>
      <c r="L159" s="995"/>
      <c r="M159" s="996"/>
      <c r="N159" s="997"/>
      <c r="O159" s="671"/>
      <c r="Z159" s="724"/>
      <c r="AA159" s="1008"/>
      <c r="AC159" s="724"/>
      <c r="AD159" s="1008"/>
      <c r="AF159" s="827"/>
      <c r="AL159" s="606"/>
      <c r="AM159" s="606"/>
      <c r="AN159" s="606"/>
      <c r="AO159" s="606"/>
      <c r="AP159" s="606"/>
      <c r="AQ159" s="606"/>
      <c r="AR159" s="606"/>
      <c r="AS159" s="606"/>
      <c r="AT159" s="606"/>
      <c r="AU159" s="606"/>
      <c r="AV159" s="606"/>
      <c r="AW159" s="606"/>
      <c r="AX159" s="606"/>
      <c r="AY159" s="606"/>
    </row>
    <row r="160" spans="1:51">
      <c r="A160" s="1021"/>
      <c r="B160" s="1021"/>
      <c r="C160" s="1021"/>
      <c r="D160" s="1021"/>
      <c r="E160" s="1021"/>
      <c r="F160" s="1021"/>
      <c r="G160" s="1021"/>
      <c r="H160" s="1021"/>
      <c r="I160" s="1022"/>
      <c r="J160" s="1018"/>
      <c r="K160" s="1021"/>
      <c r="L160" s="1021"/>
      <c r="M160" s="1019"/>
      <c r="N160" s="997"/>
      <c r="O160" s="671"/>
      <c r="Z160" s="724"/>
      <c r="AA160" s="1008"/>
      <c r="AC160" s="724"/>
      <c r="AD160" s="1008"/>
      <c r="AF160" s="827"/>
      <c r="AL160" s="606"/>
      <c r="AM160" s="606"/>
      <c r="AN160" s="606"/>
      <c r="AO160" s="606"/>
      <c r="AP160" s="606"/>
      <c r="AQ160" s="606"/>
      <c r="AR160" s="606"/>
      <c r="AS160" s="606"/>
      <c r="AT160" s="606"/>
      <c r="AU160" s="606"/>
      <c r="AV160" s="606"/>
      <c r="AW160" s="606"/>
      <c r="AX160" s="606"/>
      <c r="AY160" s="606"/>
    </row>
    <row r="161" spans="1:51">
      <c r="A161" s="1021"/>
      <c r="B161" s="1021"/>
      <c r="C161" s="1021"/>
      <c r="D161" s="1021"/>
      <c r="E161" s="1021"/>
      <c r="F161" s="1021"/>
      <c r="G161" s="1021"/>
      <c r="H161" s="1021"/>
      <c r="I161" s="1022"/>
      <c r="J161" s="1018"/>
      <c r="K161" s="1021"/>
      <c r="L161" s="1021"/>
      <c r="M161" s="1019"/>
      <c r="N161" s="997"/>
      <c r="O161" s="671"/>
      <c r="Z161" s="724"/>
      <c r="AA161" s="1008"/>
      <c r="AC161" s="724"/>
      <c r="AD161" s="1008"/>
      <c r="AF161" s="827"/>
      <c r="AL161" s="606"/>
      <c r="AM161" s="606"/>
      <c r="AN161" s="606"/>
      <c r="AO161" s="606"/>
      <c r="AP161" s="606"/>
      <c r="AQ161" s="606"/>
      <c r="AR161" s="606"/>
      <c r="AS161" s="606"/>
      <c r="AT161" s="606"/>
      <c r="AU161" s="606"/>
      <c r="AV161" s="606"/>
      <c r="AW161" s="606"/>
      <c r="AX161" s="606"/>
      <c r="AY161" s="606"/>
    </row>
    <row r="162" spans="1:51">
      <c r="A162" s="1021"/>
      <c r="B162" s="1021"/>
      <c r="C162" s="1021"/>
      <c r="D162" s="1021"/>
      <c r="E162" s="1021"/>
      <c r="F162" s="1021"/>
      <c r="G162" s="1021"/>
      <c r="H162" s="1021"/>
      <c r="I162" s="1022"/>
      <c r="J162" s="1018"/>
      <c r="K162" s="1021"/>
      <c r="L162" s="1021"/>
      <c r="M162" s="1019"/>
      <c r="N162" s="997"/>
      <c r="O162" s="671"/>
      <c r="Z162" s="724"/>
      <c r="AA162" s="1008"/>
      <c r="AC162" s="724"/>
      <c r="AD162" s="1008"/>
      <c r="AF162" s="827"/>
      <c r="AL162" s="606"/>
      <c r="AM162" s="606"/>
      <c r="AN162" s="606"/>
      <c r="AO162" s="606"/>
      <c r="AP162" s="606"/>
      <c r="AQ162" s="606"/>
      <c r="AR162" s="606"/>
      <c r="AS162" s="606"/>
      <c r="AT162" s="606"/>
      <c r="AU162" s="606"/>
      <c r="AV162" s="606"/>
      <c r="AW162" s="606"/>
      <c r="AX162" s="606"/>
      <c r="AY162" s="606"/>
    </row>
    <row r="163" spans="1:51">
      <c r="A163" s="1021"/>
      <c r="B163" s="1021"/>
      <c r="C163" s="1021"/>
      <c r="D163" s="1021"/>
      <c r="E163" s="1021"/>
      <c r="F163" s="1021"/>
      <c r="G163" s="1021"/>
      <c r="H163" s="1021"/>
      <c r="I163" s="1022"/>
      <c r="J163" s="1018"/>
      <c r="K163" s="1021"/>
      <c r="L163" s="1021"/>
      <c r="M163" s="1019"/>
      <c r="N163" s="997"/>
      <c r="O163" s="671"/>
      <c r="Z163" s="724"/>
      <c r="AA163" s="1008"/>
      <c r="AC163" s="724"/>
      <c r="AD163" s="1008"/>
      <c r="AF163" s="827"/>
      <c r="AL163" s="606"/>
      <c r="AM163" s="606"/>
      <c r="AN163" s="606"/>
      <c r="AO163" s="606"/>
      <c r="AP163" s="606"/>
      <c r="AQ163" s="606"/>
      <c r="AR163" s="606"/>
      <c r="AS163" s="606"/>
      <c r="AT163" s="606"/>
      <c r="AU163" s="606"/>
      <c r="AV163" s="606"/>
      <c r="AW163" s="606"/>
      <c r="AX163" s="606"/>
      <c r="AY163" s="606"/>
    </row>
    <row r="164" spans="1:51">
      <c r="A164" s="1021"/>
      <c r="B164" s="1021"/>
      <c r="C164" s="1021"/>
      <c r="D164" s="1021"/>
      <c r="E164" s="1021"/>
      <c r="F164" s="1021"/>
      <c r="G164" s="1021"/>
      <c r="H164" s="1021"/>
      <c r="I164" s="1022"/>
      <c r="J164" s="1018"/>
      <c r="K164" s="1021"/>
      <c r="L164" s="1021"/>
      <c r="M164" s="1019"/>
      <c r="N164" s="997"/>
      <c r="O164" s="671"/>
      <c r="Z164" s="724"/>
      <c r="AA164" s="1008"/>
      <c r="AC164" s="724"/>
      <c r="AD164" s="1008"/>
      <c r="AF164" s="827"/>
      <c r="AL164" s="606"/>
      <c r="AM164" s="606"/>
      <c r="AN164" s="606"/>
      <c r="AO164" s="606"/>
      <c r="AP164" s="606"/>
      <c r="AQ164" s="606"/>
      <c r="AR164" s="606"/>
      <c r="AS164" s="606"/>
      <c r="AT164" s="606"/>
      <c r="AU164" s="606"/>
      <c r="AV164" s="606"/>
      <c r="AW164" s="606"/>
      <c r="AX164" s="606"/>
      <c r="AY164" s="606"/>
    </row>
    <row r="165" spans="1:51">
      <c r="A165" s="1009"/>
      <c r="B165" s="1009"/>
      <c r="C165" s="1009"/>
      <c r="D165" s="1009"/>
      <c r="E165" s="1009"/>
      <c r="F165" s="1009"/>
      <c r="G165" s="1009"/>
      <c r="H165" s="1009"/>
      <c r="I165" s="1000"/>
      <c r="J165" s="1205"/>
      <c r="K165" s="1205"/>
      <c r="L165" s="1205"/>
      <c r="M165" s="1019"/>
      <c r="N165" s="997"/>
      <c r="O165" s="671"/>
      <c r="Z165" s="671"/>
      <c r="AA165" s="1008"/>
      <c r="AC165" s="671"/>
      <c r="AD165" s="1008"/>
      <c r="AF165" s="827"/>
      <c r="AL165" s="606"/>
      <c r="AM165" s="606"/>
      <c r="AN165" s="606"/>
      <c r="AO165" s="606"/>
      <c r="AP165" s="606"/>
      <c r="AQ165" s="606"/>
      <c r="AR165" s="606"/>
      <c r="AS165" s="606"/>
      <c r="AT165" s="606"/>
      <c r="AU165" s="606"/>
      <c r="AV165" s="606"/>
      <c r="AW165" s="606"/>
      <c r="AX165" s="606"/>
      <c r="AY165" s="606"/>
    </row>
    <row r="166" spans="1:51">
      <c r="A166" s="1021"/>
      <c r="B166" s="1021"/>
      <c r="C166" s="1021"/>
      <c r="D166" s="1021"/>
      <c r="E166" s="1021"/>
      <c r="F166" s="1021"/>
      <c r="G166" s="1021"/>
      <c r="H166" s="1021"/>
      <c r="I166" s="1022"/>
      <c r="J166" s="1201"/>
      <c r="K166" s="1201"/>
      <c r="L166" s="1201"/>
      <c r="M166" s="1019"/>
      <c r="N166" s="997"/>
      <c r="O166" s="671"/>
      <c r="Z166" s="671"/>
      <c r="AA166" s="1008"/>
      <c r="AC166" s="671"/>
      <c r="AD166" s="1008"/>
      <c r="AL166" s="606"/>
      <c r="AM166" s="606"/>
      <c r="AN166" s="606"/>
      <c r="AO166" s="606"/>
      <c r="AP166" s="606"/>
      <c r="AQ166" s="606"/>
      <c r="AR166" s="606"/>
      <c r="AS166" s="606"/>
      <c r="AT166" s="606"/>
      <c r="AU166" s="606"/>
      <c r="AV166" s="606"/>
      <c r="AW166" s="606"/>
      <c r="AX166" s="606"/>
      <c r="AY166" s="606"/>
    </row>
    <row r="167" spans="1:51">
      <c r="A167" s="1021"/>
      <c r="B167" s="1021"/>
      <c r="C167" s="1021"/>
      <c r="D167" s="1021"/>
      <c r="E167" s="1021"/>
      <c r="F167" s="1021"/>
      <c r="G167" s="1021"/>
      <c r="H167" s="1021"/>
      <c r="I167" s="1022"/>
      <c r="J167" s="1203"/>
      <c r="K167" s="1203"/>
      <c r="L167" s="1203"/>
      <c r="M167" s="1019"/>
      <c r="N167" s="997"/>
      <c r="O167" s="671"/>
      <c r="Z167" s="671"/>
      <c r="AA167" s="1008"/>
      <c r="AC167" s="671"/>
      <c r="AD167" s="1008"/>
      <c r="AF167" s="973"/>
      <c r="AL167" s="606"/>
      <c r="AM167" s="606"/>
      <c r="AN167" s="606"/>
      <c r="AO167" s="606"/>
      <c r="AP167" s="606"/>
      <c r="AQ167" s="606"/>
      <c r="AR167" s="606"/>
      <c r="AS167" s="606"/>
      <c r="AT167" s="606"/>
      <c r="AU167" s="606"/>
      <c r="AV167" s="606"/>
      <c r="AW167" s="606"/>
      <c r="AX167" s="606"/>
      <c r="AY167" s="606"/>
    </row>
    <row r="168" spans="1:51">
      <c r="A168" s="686"/>
      <c r="B168" s="686"/>
      <c r="C168" s="686"/>
      <c r="D168" s="686"/>
      <c r="E168" s="686"/>
      <c r="F168" s="686"/>
      <c r="G168" s="686"/>
      <c r="H168" s="686"/>
      <c r="I168" s="673"/>
      <c r="J168" s="716"/>
      <c r="K168" s="686"/>
      <c r="L168" s="686"/>
      <c r="M168" s="716"/>
      <c r="N168" s="686"/>
      <c r="O168" s="671"/>
      <c r="AL168" s="606"/>
      <c r="AM168" s="606"/>
      <c r="AN168" s="606"/>
      <c r="AO168" s="606"/>
      <c r="AP168" s="606"/>
      <c r="AQ168" s="606"/>
      <c r="AR168" s="606"/>
      <c r="AS168" s="606"/>
      <c r="AT168" s="606"/>
      <c r="AU168" s="606"/>
      <c r="AV168" s="606"/>
      <c r="AW168" s="606"/>
      <c r="AX168" s="606"/>
      <c r="AY168" s="606"/>
    </row>
    <row r="169" spans="1:51">
      <c r="A169" s="686"/>
      <c r="B169" s="686"/>
      <c r="C169" s="686"/>
      <c r="D169" s="686"/>
      <c r="E169" s="686"/>
      <c r="F169" s="686"/>
      <c r="G169" s="686"/>
      <c r="H169" s="686"/>
      <c r="I169" s="673"/>
      <c r="J169" s="716"/>
      <c r="K169" s="686"/>
      <c r="L169" s="686"/>
      <c r="M169" s="716"/>
      <c r="N169" s="686"/>
      <c r="O169" s="671"/>
      <c r="AL169" s="606"/>
      <c r="AM169" s="606"/>
      <c r="AN169" s="606"/>
      <c r="AO169" s="606"/>
      <c r="AP169" s="606"/>
      <c r="AQ169" s="606"/>
      <c r="AR169" s="606"/>
      <c r="AS169" s="606"/>
      <c r="AT169" s="606"/>
      <c r="AU169" s="606"/>
      <c r="AV169" s="606"/>
      <c r="AW169" s="606"/>
      <c r="AX169" s="606"/>
      <c r="AY169" s="606"/>
    </row>
    <row r="170" spans="1:51">
      <c r="A170" s="686"/>
      <c r="B170" s="686"/>
      <c r="C170" s="686"/>
      <c r="D170" s="686"/>
      <c r="E170" s="686"/>
      <c r="F170" s="686"/>
      <c r="G170" s="686"/>
      <c r="H170" s="686"/>
      <c r="I170" s="673"/>
      <c r="J170" s="716"/>
      <c r="K170" s="686"/>
      <c r="L170" s="686"/>
      <c r="M170" s="716"/>
      <c r="N170" s="686"/>
      <c r="O170" s="671"/>
      <c r="AL170" s="606"/>
      <c r="AM170" s="606"/>
      <c r="AN170" s="606"/>
      <c r="AO170" s="606"/>
      <c r="AP170" s="606"/>
      <c r="AQ170" s="606"/>
      <c r="AR170" s="606"/>
      <c r="AS170" s="606"/>
      <c r="AT170" s="606"/>
      <c r="AU170" s="606"/>
      <c r="AV170" s="606"/>
      <c r="AW170" s="606"/>
      <c r="AX170" s="606"/>
      <c r="AY170" s="606"/>
    </row>
    <row r="171" spans="1:51">
      <c r="A171" s="686"/>
      <c r="B171" s="686"/>
      <c r="C171" s="686"/>
      <c r="D171" s="686"/>
      <c r="E171" s="686"/>
      <c r="F171" s="686"/>
      <c r="G171" s="686"/>
      <c r="H171" s="686"/>
      <c r="I171" s="673"/>
      <c r="J171" s="716"/>
      <c r="K171" s="686"/>
      <c r="L171" s="686"/>
      <c r="M171" s="716"/>
      <c r="N171" s="686"/>
      <c r="O171" s="671"/>
      <c r="AL171" s="606"/>
      <c r="AM171" s="606"/>
      <c r="AN171" s="606"/>
      <c r="AO171" s="606"/>
      <c r="AP171" s="606"/>
      <c r="AQ171" s="606"/>
      <c r="AR171" s="606"/>
      <c r="AS171" s="606"/>
      <c r="AT171" s="606"/>
      <c r="AU171" s="606"/>
      <c r="AV171" s="606"/>
      <c r="AW171" s="606"/>
      <c r="AX171" s="606"/>
      <c r="AY171" s="606"/>
    </row>
    <row r="172" spans="1:51">
      <c r="A172" s="686"/>
      <c r="B172" s="686"/>
      <c r="C172" s="686"/>
      <c r="D172" s="686"/>
      <c r="E172" s="686"/>
      <c r="F172" s="686"/>
      <c r="G172" s="686"/>
      <c r="H172" s="686"/>
      <c r="I172" s="673"/>
      <c r="J172" s="716"/>
      <c r="K172" s="686"/>
      <c r="L172" s="686"/>
      <c r="M172" s="716"/>
      <c r="N172" s="686"/>
      <c r="O172" s="671"/>
      <c r="AL172" s="606"/>
      <c r="AM172" s="606"/>
      <c r="AN172" s="606"/>
      <c r="AO172" s="606"/>
      <c r="AP172" s="606"/>
      <c r="AQ172" s="606"/>
      <c r="AR172" s="606"/>
      <c r="AS172" s="606"/>
      <c r="AT172" s="606"/>
      <c r="AU172" s="606"/>
      <c r="AV172" s="606"/>
      <c r="AW172" s="606"/>
      <c r="AX172" s="606"/>
      <c r="AY172" s="606"/>
    </row>
    <row r="173" spans="1:51">
      <c r="A173" s="686"/>
      <c r="B173" s="686"/>
      <c r="C173" s="686"/>
      <c r="D173" s="686"/>
      <c r="E173" s="686"/>
      <c r="F173" s="686"/>
      <c r="G173" s="686"/>
      <c r="H173" s="686"/>
      <c r="I173" s="673"/>
      <c r="J173" s="716"/>
      <c r="K173" s="686"/>
      <c r="L173" s="686"/>
      <c r="M173" s="716"/>
      <c r="N173" s="686"/>
      <c r="O173" s="671"/>
      <c r="AL173" s="606"/>
      <c r="AM173" s="606"/>
      <c r="AN173" s="606"/>
      <c r="AO173" s="606"/>
      <c r="AP173" s="606"/>
      <c r="AQ173" s="606"/>
      <c r="AR173" s="606"/>
      <c r="AS173" s="606"/>
      <c r="AT173" s="606"/>
      <c r="AU173" s="606"/>
      <c r="AV173" s="606"/>
      <c r="AW173" s="606"/>
      <c r="AX173" s="606"/>
      <c r="AY173" s="606"/>
    </row>
    <row r="174" spans="1:51">
      <c r="A174" s="686"/>
      <c r="B174" s="686"/>
      <c r="C174" s="686"/>
      <c r="D174" s="686"/>
      <c r="E174" s="686"/>
      <c r="F174" s="686"/>
      <c r="G174" s="686"/>
      <c r="H174" s="686"/>
      <c r="I174" s="673"/>
      <c r="J174" s="716"/>
      <c r="K174" s="686"/>
      <c r="L174" s="686"/>
      <c r="M174" s="716"/>
      <c r="N174" s="686"/>
      <c r="O174" s="671"/>
      <c r="AL174" s="606"/>
      <c r="AM174" s="606"/>
      <c r="AN174" s="606"/>
      <c r="AO174" s="606"/>
      <c r="AP174" s="606"/>
      <c r="AQ174" s="606"/>
      <c r="AR174" s="606"/>
      <c r="AS174" s="606"/>
      <c r="AT174" s="606"/>
      <c r="AU174" s="606"/>
      <c r="AV174" s="606"/>
      <c r="AW174" s="606"/>
      <c r="AX174" s="606"/>
      <c r="AY174" s="606"/>
    </row>
    <row r="175" spans="1:51">
      <c r="A175" s="686"/>
      <c r="B175" s="686"/>
      <c r="C175" s="686"/>
      <c r="D175" s="686"/>
      <c r="E175" s="686"/>
      <c r="F175" s="686"/>
      <c r="G175" s="686"/>
      <c r="H175" s="686"/>
      <c r="I175" s="673"/>
      <c r="J175" s="716"/>
      <c r="K175" s="686"/>
      <c r="L175" s="686"/>
      <c r="M175" s="716"/>
      <c r="N175" s="686"/>
      <c r="O175" s="671"/>
      <c r="AL175" s="606"/>
      <c r="AM175" s="606"/>
      <c r="AN175" s="606"/>
      <c r="AO175" s="606"/>
      <c r="AP175" s="606"/>
      <c r="AQ175" s="606"/>
      <c r="AR175" s="606"/>
      <c r="AS175" s="606"/>
      <c r="AT175" s="606"/>
      <c r="AU175" s="606"/>
      <c r="AV175" s="606"/>
      <c r="AW175" s="606"/>
      <c r="AX175" s="606"/>
      <c r="AY175" s="606"/>
    </row>
  </sheetData>
  <sheetProtection algorithmName="SHA-512" hashValue="FLV0ogZDb8MTs7L1GcKm7+Uye5XZ3byq/8LP1Qn7G19abuM1gCc4daEjXec/JzBr5Ej2Mz5RoK51OS5zmrdAVQ==" saltValue="WbCbh4beAo0aOVyVsEK32Q==" spinCount="100000" sheet="1" formatColumns="0" formatRows="0" selectLockedCells="1"/>
  <customSheetViews>
    <customSheetView guid="{987A3FAC-920D-4C0C-8129-D8F4AFD7E477}" scale="70" printArea="1" hiddenRows="1" hiddenColumns="1" view="pageBreakPreview" topLeftCell="A22">
      <selection activeCell="G27" sqref="G27"/>
      <pageMargins left="0.25" right="0.25" top="0.5" bottom="0.5" header="0.05" footer="0.05"/>
      <printOptions horizontalCentered="1"/>
      <pageSetup paperSize="9" scale="57" fitToHeight="0" orientation="landscape" r:id="rId1"/>
      <headerFooter alignWithMargins="0">
        <oddFooter>&amp;R&amp;"Book Antiqua,Bold"&amp;10Schedule-1/ Page &amp;P of &amp;N</oddFooter>
      </headerFooter>
    </customSheetView>
    <customSheetView guid="{CB55CDDD-15EC-4265-9148-3411BBB26D54}" scale="70" printArea="1" hiddenRows="1" hiddenColumns="1" view="pageBreakPreview" topLeftCell="A120">
      <selection activeCell="G125" sqref="G125"/>
      <pageMargins left="0.25" right="0.25" top="0.5" bottom="0.5" header="0.05" footer="0.05"/>
      <printOptions horizontalCentered="1"/>
      <pageSetup paperSize="9" scale="57" fitToHeight="0" orientation="landscape" r:id="rId2"/>
      <headerFooter alignWithMargins="0">
        <oddFooter>&amp;R&amp;"Book Antiqua,Bold"&amp;10Schedule-1/ Page &amp;P of &amp;N</oddFooter>
      </headerFooter>
    </customSheetView>
    <customSheetView guid="{023E95C7-CD0A-46A1-945E-64751E02EBFE}" scale="70" printArea="1" hiddenRows="1" hiddenColumns="1" view="pageBreakPreview" topLeftCell="A14">
      <selection activeCell="I22" sqref="I22"/>
      <pageMargins left="0.25" right="0.25" top="0.5" bottom="0.5" header="0.05" footer="0.05"/>
      <printOptions horizontalCentered="1"/>
      <pageSetup paperSize="9" scale="57" fitToHeight="0" orientation="landscape" r:id="rId3"/>
      <headerFooter alignWithMargins="0">
        <oddFooter>&amp;R&amp;"Book Antiqua,Bold"&amp;10Schedule-1/ Page &amp;P of &amp;N</oddFooter>
      </headerFooter>
    </customSheetView>
    <customSheetView guid="{BB6473B7-092C-417E-97E7-ED0705AE17A0}" scale="70" printArea="1" hiddenRows="1" hiddenColumns="1" view="pageBreakPreview" topLeftCell="A172">
      <selection activeCell="I50" sqref="I50"/>
      <pageMargins left="0.25" right="0.25" top="0.5" bottom="0.5" header="0.05" footer="0.05"/>
      <printOptions horizontalCentered="1"/>
      <pageSetup paperSize="9" scale="57" fitToHeight="0" orientation="landscape" r:id="rId4"/>
      <headerFooter alignWithMargins="0">
        <oddFooter>&amp;R&amp;"Book Antiqua,Bold"&amp;10Schedule-1/ Page &amp;P of &amp;N</oddFooter>
      </headerFooter>
    </customSheetView>
    <customSheetView guid="{A41EE4DE-0D82-4A56-8210-F78316511D11}" scale="90" printArea="1" hiddenRows="1" hiddenColumns="1" view="pageBreakPreview" topLeftCell="A113">
      <selection activeCell="M124" sqref="M124"/>
      <pageMargins left="0.25" right="0.25" top="0.5" bottom="0.5" header="0.05" footer="0.05"/>
      <printOptions horizontalCentered="1"/>
      <pageSetup paperSize="9" scale="57" fitToHeight="0" orientation="landscape" r:id="rId5"/>
      <headerFooter alignWithMargins="0">
        <oddFooter>&amp;R&amp;"Book Antiqua,Bold"&amp;10Schedule-1/ Page &amp;P of &amp;N</oddFooter>
      </headerFooter>
    </customSheetView>
    <customSheetView guid="{1E0C44A1-9358-4FBD-8C2C-4DB661DA1476}" scale="85" fitToPage="1" printArea="1" hiddenRows="1" hiddenColumns="1" view="pageBreakPreview" topLeftCell="A34">
      <selection activeCell="G52" sqref="G52"/>
      <pageMargins left="0.25" right="0.25" top="0.5" bottom="0.5" header="0.05" footer="0.05"/>
      <printOptions horizontalCentered="1"/>
      <pageSetup paperSize="9" scale="57" fitToHeight="0" orientation="landscape" r:id="rId6"/>
      <headerFooter alignWithMargins="0">
        <oddFooter>&amp;R&amp;"Book Antiqua,Bold"&amp;10Schedule-1/ Page &amp;P of &amp;N</oddFooter>
      </headerFooter>
    </customSheetView>
    <customSheetView guid="{498493C3-769C-4143-9114-C68CD1D40B11}" scale="85" fitToPage="1" printArea="1" hiddenColumns="1" view="pageBreakPreview" topLeftCell="E307">
      <selection activeCell="M349" sqref="M349"/>
      <pageMargins left="0.25" right="0.25" top="0.5" bottom="0.5" header="0.05" footer="0.05"/>
      <printOptions horizontalCentered="1"/>
      <pageSetup paperSize="9" scale="61" fitToHeight="0" orientation="landscape" r:id="rId7"/>
      <headerFooter alignWithMargins="0">
        <oddFooter>&amp;R&amp;"Book Antiqua,Bold"&amp;10Schedule-1/ Page &amp;P of &amp;N</oddFooter>
      </headerFooter>
    </customSheetView>
    <customSheetView guid="{C431BC99-7569-44AB-83F6-AB73BDED3783}" printArea="1" hiddenRows="1" hiddenColumns="1" view="pageBreakPreview">
      <selection activeCell="E299" sqref="E299"/>
      <pageMargins left="0.511811023622047" right="0.26" top="0.96" bottom="0.54" header="0.69" footer="0.27"/>
      <printOptions horizontalCentered="1"/>
      <pageSetup paperSize="9" scale="93" orientation="portrait" r:id="rId8"/>
      <headerFooter alignWithMargins="0">
        <oddFooter>&amp;R&amp;"Book Antiqua,Bold"&amp;10Schedule-1/ Page &amp;P of &amp;N</oddFooter>
      </headerFooter>
    </customSheetView>
    <customSheetView guid="{E97134B6-5E8D-4951-8DA0-73D065532361}" printArea="1" hiddenRows="1" hiddenColumns="1" view="pageBreakPreview">
      <selection activeCell="E180" sqref="E180"/>
      <pageMargins left="0.511811023622047" right="0.26" top="0.96" bottom="0.54" header="0.69" footer="0.27"/>
      <printOptions horizontalCentered="1"/>
      <pageSetup paperSize="9" orientation="landscape" r:id="rId9"/>
      <headerFooter alignWithMargins="0">
        <oddFooter>&amp;R&amp;"Book Antiqua,Bold"&amp;10Schedule-1/ Page &amp;P of &amp;N</oddFooter>
      </headerFooter>
    </customSheetView>
    <customSheetView guid="{D0757F9E-DF41-4B40-A5E5-F4F8FDD8D61D}" printArea="1" view="pageBreakPreview" topLeftCell="A17">
      <selection activeCell="E20" sqref="E20"/>
      <pageMargins left="0.511811023622047" right="0.26" top="0.96" bottom="0.54" header="0.69" footer="0.27"/>
      <printOptions horizontalCentered="1"/>
      <pageSetup paperSize="9" orientation="landscape" r:id="rId10"/>
      <headerFooter alignWithMargins="0">
        <oddFooter>&amp;R&amp;"Book Antiqua,Bold"&amp;10Schedule-1/ Page &amp;P of &amp;N</oddFooter>
      </headerFooter>
    </customSheetView>
    <customSheetView guid="{EE46BCD1-F715-4FA9-A5FC-1B125AD601E0}" scale="95" printArea="1" view="pageBreakPreview" topLeftCell="A20">
      <selection activeCell="E20" sqref="E20"/>
      <pageMargins left="0.511811023622047" right="0.26" top="0.96" bottom="0.54" header="0.69" footer="0.27"/>
      <printOptions horizontalCentered="1"/>
      <pageSetup paperSize="9" orientation="landscape" r:id="rId11"/>
      <headerFooter alignWithMargins="0">
        <oddFooter>&amp;R&amp;"Book Antiqua,Bold"&amp;10Schedule-1/ Page &amp;P of &amp;N</oddFooter>
      </headerFooter>
    </customSheetView>
    <customSheetView guid="{4AA1107B-A795-4744-B566-827168772C7A}" scale="95" printArea="1" view="pageBreakPreview" topLeftCell="A20">
      <selection activeCell="E20" sqref="E20"/>
      <pageMargins left="0.511811023622047" right="0.26" top="0.96" bottom="0.54" header="0.69" footer="0.27"/>
      <printOptions horizontalCentered="1"/>
      <pageSetup paperSize="9" orientation="landscape" r:id="rId12"/>
      <headerFooter alignWithMargins="0">
        <oddFooter>&amp;R&amp;"Book Antiqua,Bold"&amp;10Schedule-1/ Page &amp;P of &amp;N</oddFooter>
      </headerFooter>
    </customSheetView>
    <customSheetView guid="{B23AD343-29DA-4CE0-BD10-47BF44F3782F}" scale="95" printArea="1" hiddenColumns="1" view="pageBreakPreview" topLeftCell="A59">
      <selection activeCell="G71" sqref="G71"/>
      <pageMargins left="0.511811023622047" right="0.26" top="0.96" bottom="0.54" header="0.69" footer="0.27"/>
      <printOptions horizontalCentered="1"/>
      <pageSetup paperSize="9" orientation="landscape" horizontalDpi="300" verticalDpi="300" r:id="rId13"/>
      <headerFooter alignWithMargins="0">
        <oddFooter>&amp;R&amp;"Book Antiqua,Bold"&amp;10Schedule-1/ Page &amp;P of &amp;N</oddFooter>
      </headerFooter>
    </customSheetView>
    <customSheetView guid="{ECE9294F-C910-4036-88BC-B1F2176FB06B}" hiddenRows="1" hiddenColumns="1">
      <selection activeCell="E19" sqref="E19"/>
      <rowBreaks count="2" manualBreakCount="2">
        <brk id="42" max="6" man="1"/>
        <brk id="84" max="6" man="1"/>
      </rowBreaks>
      <colBreaks count="1" manualBreakCount="1">
        <brk id="7" max="1048575" man="1"/>
      </colBreaks>
      <pageMargins left="0.511811023622047" right="0.26" top="0.48" bottom="0.54" header="0.25" footer="0.27"/>
      <printOptions horizontalCentered="1"/>
      <pageSetup paperSize="9" scale="86" orientation="portrait" horizontalDpi="300" verticalDpi="300" r:id="rId14"/>
      <headerFooter alignWithMargins="0">
        <oddFooter>&amp;R&amp;"Book Antiqua,Bold"&amp;10Schedule-1/ Page &amp;P of &amp;N</oddFooter>
      </headerFooter>
    </customSheetView>
    <customSheetView guid="{4F65FF32-EC61-4022-A399-2986D7B6B8B3}" hiddenRows="1" hiddenColumns="1" showRuler="0">
      <selection activeCell="G20" sqref="G20"/>
      <rowBreaks count="1" manualBreakCount="1">
        <brk id="58" max="6" man="1"/>
      </rowBreaks>
      <colBreaks count="1" manualBreakCount="1">
        <brk id="7" max="1048575" man="1"/>
      </colBreaks>
      <pageMargins left="0.511811023622047" right="0.26" top="0.48" bottom="0.54" header="0.25" footer="0.27"/>
      <printOptions horizontalCentered="1"/>
      <pageSetup paperSize="9" orientation="portrait" horizontalDpi="300" verticalDpi="300" r:id="rId15"/>
      <headerFooter alignWithMargins="0">
        <oddFooter>&amp;R&amp;"Book Antiqua,Bold"&amp;10Schedule-1/ Page &amp;P of &amp;N</oddFooter>
      </headerFooter>
    </customSheetView>
    <customSheetView guid="{01ACF2E1-8E61-4459-ABC1-B6C183DEED61}" showRuler="0">
      <selection activeCell="E20" sqref="E20"/>
      <rowBreaks count="1" manualBreakCount="1">
        <brk id="58" max="6" man="1"/>
      </rowBreaks>
      <colBreaks count="1" manualBreakCount="1">
        <brk id="7" max="1048575" man="1"/>
      </colBreaks>
      <pageMargins left="0.511811023622047" right="0.26" top="0.48" bottom="0.54" header="0.25" footer="0.27"/>
      <printOptions horizontalCentered="1"/>
      <pageSetup paperSize="9" orientation="portrait" horizontalDpi="300" verticalDpi="300" r:id="rId16"/>
      <headerFooter alignWithMargins="0">
        <oddFooter>&amp;R&amp;"Book Antiqua,Bold"&amp;10Schedule-1/ Page &amp;P of &amp;N</oddFooter>
      </headerFooter>
    </customSheetView>
    <customSheetView guid="{14D7F02E-BCCA-4517-ABC7-537FF4AEB67A}" scale="90">
      <selection activeCell="G20" sqref="G20"/>
      <rowBreaks count="2" manualBreakCount="2">
        <brk id="27" max="6" man="1"/>
        <brk id="49" max="6" man="1"/>
      </rowBreaks>
      <colBreaks count="1" manualBreakCount="1">
        <brk id="7" max="1048575" man="1"/>
      </colBreaks>
      <pageMargins left="0.511811023622047" right="0.26" top="0.48" bottom="0.54" header="0.25" footer="0.27"/>
      <printOptions horizontalCentered="1"/>
      <pageSetup paperSize="9" orientation="portrait" horizontalDpi="300" verticalDpi="300" r:id="rId17"/>
      <headerFooter alignWithMargins="0">
        <oddFooter>&amp;R&amp;"Book Antiqua,Bold"&amp;10Schedule-1/ Page &amp;P of &amp;N</oddFooter>
      </headerFooter>
    </customSheetView>
    <customSheetView guid="{27A45B7A-04F2-4516-B80B-5ED0825D4ED3}" showPageBreaks="1" printArea="1" hiddenColumns="1" view="pageBreakPreview" topLeftCell="A123">
      <selection activeCell="E127" sqref="E127"/>
      <rowBreaks count="5" manualBreakCount="5">
        <brk id="31" max="6" man="1"/>
        <brk id="66" max="6" man="1"/>
        <brk id="100" max="6" man="1"/>
        <brk id="113" max="6" man="1"/>
        <brk id="141" max="6" man="1"/>
      </rowBreaks>
      <colBreaks count="1" manualBreakCount="1">
        <brk id="7" max="1048575" man="1"/>
      </colBreaks>
      <pageMargins left="0.511811023622047" right="0.26" top="0.48" bottom="0.54" header="0.25" footer="0.27"/>
      <printOptions horizontalCentered="1"/>
      <pageSetup paperSize="9" scale="89" orientation="portrait" horizontalDpi="300" verticalDpi="300" r:id="rId18"/>
      <headerFooter alignWithMargins="0">
        <oddFooter>&amp;R&amp;"Book Antiqua,Bold"&amp;10Schedule-1/ Page &amp;P of &amp;N</oddFooter>
      </headerFooter>
    </customSheetView>
    <customSheetView guid="{E9F4E142-7D26-464D-BECA-4F3806DB1FE1}" scale="95" printArea="1" hiddenColumns="1" view="pageBreakPreview" topLeftCell="A59">
      <selection activeCell="G71" sqref="G71"/>
      <pageMargins left="0.511811023622047" right="0.26" top="0.96" bottom="0.54" header="0.69" footer="0.27"/>
      <printOptions horizontalCentered="1"/>
      <pageSetup paperSize="9" orientation="landscape" horizontalDpi="300" verticalDpi="300" r:id="rId19"/>
      <headerFooter alignWithMargins="0">
        <oddFooter>&amp;R&amp;"Book Antiqua,Bold"&amp;10Schedule-1/ Page &amp;P of &amp;N</oddFooter>
      </headerFooter>
    </customSheetView>
    <customSheetView guid="{A7DBDDEF-9245-44C6-9EBF-032DB6E1C0A2}" scale="95" printArea="1" hiddenRows="1" hiddenColumns="1" view="pageBreakPreview" topLeftCell="A199">
      <selection activeCell="E208" sqref="E208:E209"/>
      <pageMargins left="0.511811023622047" right="0.26" top="0.96" bottom="0.54" header="0.69" footer="0.27"/>
      <printOptions horizontalCentered="1"/>
      <pageSetup paperSize="9" orientation="landscape" r:id="rId20"/>
      <headerFooter alignWithMargins="0">
        <oddFooter>&amp;R&amp;"Book Antiqua,Bold"&amp;10Schedule-1/ Page &amp;P of &amp;N</oddFooter>
      </headerFooter>
    </customSheetView>
    <customSheetView guid="{7487ED9F-BBED-4B2A-9631-22F1A430946B}" scale="95" printArea="1" view="pageBreakPreview" topLeftCell="A10">
      <selection activeCell="E20" sqref="E20"/>
      <pageMargins left="0.511811023622047" right="0.26" top="0.96" bottom="0.54" header="0.69" footer="0.27"/>
      <printOptions horizontalCentered="1"/>
      <pageSetup paperSize="9" orientation="landscape" r:id="rId21"/>
      <headerFooter alignWithMargins="0">
        <oddFooter>&amp;R&amp;"Book Antiqua,Bold"&amp;10Schedule-1/ Page &amp;P of &amp;N</oddFooter>
      </headerFooter>
    </customSheetView>
    <customSheetView guid="{B3CE7B10-A914-4559-A6DA-AED8C22AFD6D}" scale="95" printArea="1" hiddenColumns="1" view="pageBreakPreview" topLeftCell="A16">
      <selection activeCell="E26" sqref="E26"/>
      <pageMargins left="0.511811023622047" right="0.26" top="0.96" bottom="0.54" header="0.69" footer="0.27"/>
      <printOptions horizontalCentered="1"/>
      <pageSetup paperSize="9" orientation="landscape" r:id="rId22"/>
      <headerFooter alignWithMargins="0">
        <oddFooter>&amp;R&amp;"Book Antiqua,Bold"&amp;10Schedule-1/ Page &amp;P of &amp;N</oddFooter>
      </headerFooter>
    </customSheetView>
    <customSheetView guid="{D53177B2-31EC-4222-B97A-A37DCFD9E45B}" printArea="1" hiddenRows="1" hiddenColumns="1" view="pageBreakPreview" topLeftCell="A127">
      <selection activeCell="E149" sqref="E149"/>
      <pageMargins left="0.511811023622047" right="0.26" top="0.96" bottom="0.54" header="0.69" footer="0.27"/>
      <printOptions horizontalCentered="1"/>
      <pageSetup paperSize="9" orientation="landscape" r:id="rId23"/>
      <headerFooter alignWithMargins="0">
        <oddFooter>&amp;R&amp;"Book Antiqua,Bold"&amp;10Schedule-1/ Page &amp;P of &amp;N</oddFooter>
      </headerFooter>
    </customSheetView>
    <customSheetView guid="{223BC0FC-814D-40F0-9795-CE82A16FF3A5}" printArea="1" hiddenRows="1" view="pageBreakPreview" topLeftCell="A445">
      <selection activeCell="E28" sqref="E28"/>
      <pageMargins left="0.511811023622047" right="0.26" top="0.96" bottom="0.54" header="0.69" footer="0.27"/>
      <printOptions horizontalCentered="1"/>
      <pageSetup paperSize="9" orientation="landscape" r:id="rId24"/>
      <headerFooter alignWithMargins="0">
        <oddFooter>&amp;R&amp;"Book Antiqua,Bold"&amp;10Schedule-1/ Page &amp;P of &amp;N</oddFooter>
      </headerFooter>
    </customSheetView>
    <customSheetView guid="{B835C05C-B615-4DCB-982D-4519616B3CD8}" printArea="1" hiddenRows="1" hiddenColumns="1" view="pageBreakPreview" topLeftCell="A149">
      <selection activeCell="E160" sqref="E160"/>
      <pageMargins left="0.511811023622047" right="0.26" top="0.96" bottom="0.54" header="0.69" footer="0.27"/>
      <printOptions horizontalCentered="1"/>
      <pageSetup paperSize="9" scale="93" orientation="portrait" r:id="rId25"/>
      <headerFooter alignWithMargins="0">
        <oddFooter>&amp;R&amp;"Book Antiqua,Bold"&amp;10Schedule-1/ Page &amp;P of &amp;N</oddFooter>
      </headerFooter>
    </customSheetView>
    <customSheetView guid="{A34CC49F-E309-4C23-B4F6-1E3B307C10D1}" scale="115" fitToPage="1" printArea="1" hiddenColumns="1" view="pageBreakPreview" topLeftCell="A22">
      <selection activeCell="I758" sqref="I758"/>
      <pageMargins left="0.25" right="0.25" top="0.5" bottom="0.5" header="0.05" footer="0.05"/>
      <printOptions horizontalCentered="1"/>
      <pageSetup paperSize="9" scale="61" fitToHeight="0" orientation="landscape" r:id="rId26"/>
      <headerFooter alignWithMargins="0">
        <oddFooter>&amp;R&amp;"Book Antiqua,Bold"&amp;10Schedule-1/ Page &amp;P of &amp;N</oddFooter>
      </headerFooter>
    </customSheetView>
    <customSheetView guid="{8909CFDD-4F29-4C72-886E-908773EE94A2}" scale="90" printArea="1" hiddenRows="1" hiddenColumns="1" view="pageBreakPreview" topLeftCell="A5">
      <selection activeCell="G22" sqref="G22"/>
      <pageMargins left="0.25" right="0.25" top="0.5" bottom="0.5" header="0.05" footer="0.05"/>
      <printOptions horizontalCentered="1"/>
      <pageSetup paperSize="9" scale="57" fitToHeight="0" orientation="landscape" r:id="rId27"/>
      <headerFooter alignWithMargins="0">
        <oddFooter>&amp;R&amp;"Book Antiqua,Bold"&amp;10Schedule-1/ Page &amp;P of &amp;N</oddFooter>
      </headerFooter>
    </customSheetView>
    <customSheetView guid="{D5F8AD2D-F014-4A7B-9CE7-589273BD9F11}" scale="70" printArea="1" hiddenRows="1" hiddenColumns="1" view="pageBreakPreview" topLeftCell="A405">
      <selection activeCell="G488" sqref="G488"/>
      <pageMargins left="0.25" right="0.25" top="0.5" bottom="0.5" header="0.05" footer="0.05"/>
      <printOptions horizontalCentered="1"/>
      <pageSetup paperSize="9" scale="57" fitToHeight="0" orientation="landscape" r:id="rId28"/>
      <headerFooter alignWithMargins="0">
        <oddFooter>&amp;R&amp;"Book Antiqua,Bold"&amp;10Schedule-1/ Page &amp;P of &amp;N</oddFooter>
      </headerFooter>
    </customSheetView>
  </customSheetViews>
  <mergeCells count="39">
    <mergeCell ref="A3:O3"/>
    <mergeCell ref="A4:O4"/>
    <mergeCell ref="A7:L7"/>
    <mergeCell ref="AG3:AH3"/>
    <mergeCell ref="AG7:AH7"/>
    <mergeCell ref="AG11:AH11"/>
    <mergeCell ref="AG15:AH15"/>
    <mergeCell ref="Z15:AA15"/>
    <mergeCell ref="AC15:AD15"/>
    <mergeCell ref="C11:E11"/>
    <mergeCell ref="A13:O13"/>
    <mergeCell ref="J166:L166"/>
    <mergeCell ref="B70:O70"/>
    <mergeCell ref="B71:O71"/>
    <mergeCell ref="A104:O104"/>
    <mergeCell ref="J167:L167"/>
    <mergeCell ref="J108:L108"/>
    <mergeCell ref="J109:L109"/>
    <mergeCell ref="J110:L110"/>
    <mergeCell ref="J111:L111"/>
    <mergeCell ref="J165:L165"/>
    <mergeCell ref="A113:O113"/>
    <mergeCell ref="AG103:AH103"/>
    <mergeCell ref="AG107:AH107"/>
    <mergeCell ref="AG111:AH111"/>
    <mergeCell ref="B20:J20"/>
    <mergeCell ref="H66:M66"/>
    <mergeCell ref="H67:M67"/>
    <mergeCell ref="A107:L107"/>
    <mergeCell ref="A103:O103"/>
    <mergeCell ref="H65:M65"/>
    <mergeCell ref="A69:O69"/>
    <mergeCell ref="H68:M68"/>
    <mergeCell ref="F72:O72"/>
    <mergeCell ref="Z114:AA114"/>
    <mergeCell ref="AC114:AD114"/>
    <mergeCell ref="AG114:AH114"/>
    <mergeCell ref="AG118:AH118"/>
    <mergeCell ref="AG122:AH122"/>
  </mergeCells>
  <phoneticPr fontId="2" type="noConversion"/>
  <conditionalFormatting sqref="G56">
    <cfRule type="cellIs" dxfId="54" priority="1770" stopIfTrue="1" operator="equal">
      <formula>"a"</formula>
    </cfRule>
    <cfRule type="expression" dxfId="53" priority="1771" stopIfTrue="1">
      <formula>D56&gt;0</formula>
    </cfRule>
  </conditionalFormatting>
  <conditionalFormatting sqref="I23:I63 M23:M64 G23:G64">
    <cfRule type="expression" dxfId="52" priority="2525" stopIfTrue="1">
      <formula>F23&gt;0</formula>
    </cfRule>
  </conditionalFormatting>
  <conditionalFormatting sqref="I23:I63">
    <cfRule type="expression" dxfId="51" priority="4977" stopIfTrue="1">
      <formula>F23&gt;0</formula>
    </cfRule>
  </conditionalFormatting>
  <conditionalFormatting sqref="I23:I64 M23:M64">
    <cfRule type="cellIs" dxfId="50" priority="2523" stopIfTrue="1" operator="equal">
      <formula>"a"</formula>
    </cfRule>
  </conditionalFormatting>
  <conditionalFormatting sqref="I35:I37">
    <cfRule type="cellIs" dxfId="49" priority="2526" stopIfTrue="1" operator="equal">
      <formula>"a"</formula>
    </cfRule>
  </conditionalFormatting>
  <conditionalFormatting sqref="I36">
    <cfRule type="expression" dxfId="48" priority="2524" stopIfTrue="1">
      <formula>F36&gt;0</formula>
    </cfRule>
  </conditionalFormatting>
  <conditionalFormatting sqref="I37 I64">
    <cfRule type="expression" dxfId="47" priority="4964" stopIfTrue="1">
      <formula>F37&gt;0</formula>
    </cfRule>
    <cfRule type="expression" dxfId="46" priority="4970" stopIfTrue="1">
      <formula>H37&gt;0</formula>
    </cfRule>
  </conditionalFormatting>
  <conditionalFormatting sqref="M18:M20">
    <cfRule type="expression" dxfId="45" priority="8424" stopIfTrue="1">
      <formula>L18&gt;0</formula>
    </cfRule>
    <cfRule type="cellIs" dxfId="44" priority="8425" stopIfTrue="1" operator="equal">
      <formula>"a"</formula>
    </cfRule>
  </conditionalFormatting>
  <conditionalFormatting sqref="M127 O127 M134 AA135:AA136 AD135:AD136 O136 M136:M143 AA144:AA145 AD144:AD145 O145 M145:M146">
    <cfRule type="cellIs" dxfId="43" priority="8427" stopIfTrue="1" operator="equal">
      <formula>"a"</formula>
    </cfRule>
  </conditionalFormatting>
  <conditionalFormatting sqref="O18:O19 O120:O121 O124:O125 O128:O130 O133:O134 O137:O143 O146 O148:O153 O155:O158 O160:O164">
    <cfRule type="expression" dxfId="42" priority="8426" stopIfTrue="1">
      <formula>M18=""</formula>
    </cfRule>
  </conditionalFormatting>
  <conditionalFormatting sqref="AA18:AA65 AD18:AD65">
    <cfRule type="cellIs" dxfId="41" priority="1" stopIfTrue="1" operator="equal">
      <formula>#REF!</formula>
    </cfRule>
  </conditionalFormatting>
  <conditionalFormatting sqref="AA119:AA130 AD119:AD130 AA133:AA134 AD133:AD134 AA137:AA143 AD137:AD143 AA146 AD146 AA148:AA158 AD148:AD158 AA160:AA164 AD160:AD164">
    <cfRule type="cellIs" dxfId="40" priority="8428" stopIfTrue="1" operator="equal">
      <formula>#REF!</formula>
    </cfRule>
  </conditionalFormatting>
  <dataValidations xWindow="884" yWindow="499" count="4">
    <dataValidation allowBlank="1" showInputMessage="1" showErrorMessage="1" error="Enter Direct or Bought-out only" sqref="O72:O65413 O66:O69 L15 O1:O14 O16:O64" xr:uid="{00000000-0002-0000-0400-000000000000}"/>
    <dataValidation type="decimal" operator="greaterThan" allowBlank="1" showInputMessage="1" showErrorMessage="1" sqref="M23:M64" xr:uid="{00000000-0002-0000-0400-000001000000}">
      <formula1>0</formula1>
    </dataValidation>
    <dataValidation type="whole" operator="greaterThan" allowBlank="1" showInputMessage="1" showErrorMessage="1" sqref="G23:G64" xr:uid="{00000000-0002-0000-0400-000002000000}">
      <formula1>1</formula1>
    </dataValidation>
    <dataValidation type="list" operator="greaterThan" allowBlank="1" showInputMessage="1" showErrorMessage="1" sqref="I23:I64" xr:uid="{00000000-0002-0000-0400-000003000000}">
      <formula1>"0%,5%,12%,18%,28%"</formula1>
    </dataValidation>
  </dataValidations>
  <printOptions horizontalCentered="1"/>
  <pageMargins left="0.25" right="0.25" top="0.5" bottom="0.5" header="0.05" footer="0.05"/>
  <pageSetup paperSize="9" scale="55" fitToHeight="0" orientation="landscape" r:id="rId29"/>
  <headerFooter alignWithMargins="0">
    <oddFooter>&amp;R&amp;"Book Antiqua,Bold"&amp;10Schedule-1/ Page &amp;P of &amp;N</oddFooter>
  </headerFooter>
  <drawing r:id="rId30"/>
  <legacyDrawing r:id="rId3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1">
    <tabColor indexed="12"/>
  </sheetPr>
  <dimension ref="A1:AO183"/>
  <sheetViews>
    <sheetView topLeftCell="A52" zoomScaleNormal="100" zoomScaleSheetLayoutView="100" workbookViewId="0">
      <selection activeCell="G71" sqref="G71"/>
    </sheetView>
  </sheetViews>
  <sheetFormatPr defaultColWidth="9" defaultRowHeight="16.5"/>
  <cols>
    <col min="1" max="1" width="11.375" style="323" customWidth="1"/>
    <col min="2" max="2" width="32.75" style="323" customWidth="1"/>
    <col min="3" max="3" width="7.625" style="323" customWidth="1"/>
    <col min="4" max="4" width="9.625" style="323" customWidth="1"/>
    <col min="5" max="5" width="11.625" style="322" customWidth="1"/>
    <col min="6" max="6" width="20" style="322" customWidth="1"/>
    <col min="7" max="7" width="11.625" style="322" customWidth="1"/>
    <col min="8" max="8" width="19.75" style="357" customWidth="1"/>
    <col min="9" max="9" width="9" style="243"/>
    <col min="10" max="13" width="9" style="72"/>
    <col min="14" max="14" width="14.25" style="29" customWidth="1"/>
    <col min="15" max="15" width="24.125" style="29" customWidth="1"/>
    <col min="16" max="16" width="11.125" style="1" customWidth="1"/>
    <col min="17" max="17" width="12.75" style="1" customWidth="1"/>
    <col min="18" max="18" width="11.375" style="340" customWidth="1"/>
    <col min="19" max="19" width="10.375" style="29" customWidth="1"/>
    <col min="20" max="20" width="17.75" style="29" customWidth="1"/>
    <col min="21" max="21" width="10.5" style="29" customWidth="1"/>
    <col min="22" max="22" width="12.375" style="29" customWidth="1"/>
    <col min="23" max="24" width="9" style="1"/>
    <col min="25" max="25" width="10.875" style="29" customWidth="1"/>
    <col min="26" max="26" width="18.75" style="29" customWidth="1"/>
    <col min="27" max="27" width="9" style="29"/>
    <col min="28" max="41" width="9" style="72"/>
    <col min="42" max="16384" width="9" style="320"/>
  </cols>
  <sheetData>
    <row r="1" spans="1:27" ht="18" customHeight="1">
      <c r="A1" s="51" t="str">
        <f>Cover!B3</f>
        <v>Tender Enquiry No.: NR1/T/W-MISC/DOM/I00/25/07981– SRM RFX – 5002004552</v>
      </c>
      <c r="B1" s="58"/>
      <c r="C1" s="51"/>
      <c r="D1" s="51"/>
      <c r="E1" s="7"/>
      <c r="F1" s="7"/>
      <c r="G1" s="8" t="s">
        <v>416</v>
      </c>
      <c r="T1" s="374" t="s">
        <v>252</v>
      </c>
      <c r="U1" s="360">
        <f>SUMIF(G17:G70, "Direct",F17:F70)</f>
        <v>0</v>
      </c>
      <c r="Z1" s="360" t="str">
        <f>'Names of Bidder'!D6</f>
        <v>Sole Bidder</v>
      </c>
      <c r="AA1" s="29" t="s">
        <v>253</v>
      </c>
    </row>
    <row r="2" spans="1:27" ht="14.1" customHeight="1">
      <c r="A2" s="321"/>
      <c r="B2" s="321"/>
      <c r="C2" s="321"/>
      <c r="D2" s="321"/>
      <c r="Q2" s="6"/>
      <c r="T2" s="374" t="s">
        <v>254</v>
      </c>
      <c r="U2" s="375" t="e">
        <f>#REF!-U1</f>
        <v>#REF!</v>
      </c>
      <c r="V2" s="342"/>
      <c r="Z2" s="360">
        <f>'Names of Bidder'!L6</f>
        <v>0</v>
      </c>
    </row>
    <row r="3" spans="1:27" ht="49.5" customHeight="1">
      <c r="A3" s="1228" t="str">
        <f>Cover!$B$2</f>
        <v xml:space="preserve">765/400/220 kV AIS Extension Package - Substation Package: SS-02 (i) 02 nos. of 400 kV line bays at 765/400/220 kV Bikaner-III PS for interconnection of 1400MW RPPD of M/s Sunbreeze Renewables Nine Pvt. Ltd. (SR9PL) (2 nos. bays). </v>
      </c>
      <c r="B3" s="1228"/>
      <c r="C3" s="1228"/>
      <c r="D3" s="1228"/>
      <c r="E3" s="1228"/>
      <c r="F3" s="1228"/>
      <c r="G3" s="1228"/>
      <c r="O3" s="4"/>
      <c r="P3" s="303"/>
      <c r="Q3" s="303"/>
      <c r="R3" s="303"/>
      <c r="T3" s="4"/>
      <c r="U3" s="1"/>
      <c r="W3" s="1214"/>
      <c r="X3" s="1214"/>
    </row>
    <row r="4" spans="1:27" ht="22.15" customHeight="1">
      <c r="A4" s="1229" t="s">
        <v>418</v>
      </c>
      <c r="B4" s="1229"/>
      <c r="C4" s="1229"/>
      <c r="D4" s="1229"/>
      <c r="E4" s="1229"/>
      <c r="F4" s="1229"/>
      <c r="G4" s="1229"/>
      <c r="O4" s="4"/>
      <c r="P4" s="303"/>
      <c r="Q4" s="303"/>
      <c r="R4" s="303"/>
      <c r="T4" s="4"/>
      <c r="U4" s="343"/>
      <c r="V4" s="342"/>
    </row>
    <row r="5" spans="1:27" ht="14.1" customHeight="1">
      <c r="O5" s="4"/>
      <c r="P5" s="303"/>
      <c r="Q5" s="303"/>
      <c r="R5" s="303"/>
      <c r="T5" s="4"/>
    </row>
    <row r="6" spans="1:27" ht="18" customHeight="1">
      <c r="A6" s="23" t="str">
        <f>"Bidder’s Name and Address (" &amp; MID('Names of Bidder'!B9,9, 20) &amp; ") :"</f>
        <v>Bidder’s Name and Address (Sole Bidder) :</v>
      </c>
      <c r="B6" s="24"/>
      <c r="C6" s="23"/>
      <c r="D6" s="23"/>
      <c r="E6" s="55" t="s">
        <v>394</v>
      </c>
      <c r="F6" s="1"/>
      <c r="G6" s="24"/>
      <c r="O6" s="4"/>
      <c r="P6" s="303"/>
      <c r="Q6" s="303"/>
      <c r="R6" s="303"/>
      <c r="T6" s="4"/>
      <c r="U6" s="341"/>
    </row>
    <row r="7" spans="1:27" ht="35.25" customHeight="1">
      <c r="A7" s="1230" t="str">
        <f>IF('Names of Bidder'!D9="", "", IF('Names of Bidder'!D6= "JV (Joint Venture)", "JV of " &amp; Z8, ""))</f>
        <v/>
      </c>
      <c r="B7" s="1230"/>
      <c r="C7" s="1230"/>
      <c r="D7" s="1230"/>
      <c r="E7" s="54" t="s">
        <v>396</v>
      </c>
      <c r="F7" s="1"/>
      <c r="G7" s="24"/>
      <c r="O7" s="357"/>
      <c r="P7" s="344"/>
      <c r="Q7" s="344"/>
      <c r="R7" s="344"/>
      <c r="W7" s="1214"/>
      <c r="X7" s="1214"/>
    </row>
    <row r="8" spans="1:27" ht="18" customHeight="1">
      <c r="A8" s="23" t="s">
        <v>395</v>
      </c>
      <c r="B8" s="1231" t="str">
        <f>IF('Names of Bidder'!D9=0, "", 'Names of Bidder'!D9)</f>
        <v xml:space="preserve">…….. …….. …….. …….. …….. …….. </v>
      </c>
      <c r="C8" s="1231"/>
      <c r="D8" s="1231"/>
      <c r="E8" s="54" t="s">
        <v>398</v>
      </c>
      <c r="F8" s="1"/>
      <c r="G8" s="24"/>
      <c r="O8" s="4"/>
      <c r="P8" s="345"/>
      <c r="Q8" s="345"/>
      <c r="R8" s="345"/>
      <c r="Z8" s="360" t="str">
        <f>IF('Names of Bidder'!D7=1,'Names of Bidder'!D9&amp;" &amp; "&amp;'Names of Bidder'!D14,IF('Names of Bidder'!D7="2 or More",'Names of Bidder'!D9&amp;" , "&amp;'Names of Bidder'!D14&amp;" &amp; "&amp;'Names of Bidder'!D19,""))</f>
        <v xml:space="preserve">…….. …….. …….. …….. …….. ……..  ,  &amp; …….. …….. …….. …….. …….. …….. </v>
      </c>
    </row>
    <row r="9" spans="1:27" ht="18" customHeight="1">
      <c r="A9" s="23" t="s">
        <v>397</v>
      </c>
      <c r="B9" s="1231" t="str">
        <f>IF('Names of Bidder'!D10=0, "", 'Names of Bidder'!D10)</f>
        <v xml:space="preserve">…….. …….. …….. …….. …….. …….. </v>
      </c>
      <c r="C9" s="1231"/>
      <c r="D9" s="1231"/>
      <c r="E9" s="54" t="s">
        <v>399</v>
      </c>
      <c r="F9" s="1"/>
      <c r="G9" s="24"/>
      <c r="O9" s="4"/>
      <c r="P9" s="345"/>
      <c r="Q9" s="345"/>
      <c r="R9" s="345"/>
    </row>
    <row r="10" spans="1:27" ht="18" customHeight="1">
      <c r="A10" s="324"/>
      <c r="B10" s="1232" t="str">
        <f>IF('Names of Bidder'!D11=0, "", 'Names of Bidder'!D11)</f>
        <v xml:space="preserve">…….. …….. …….. …….. …….. …….. </v>
      </c>
      <c r="C10" s="1232"/>
      <c r="D10" s="1232"/>
      <c r="E10" s="325" t="s">
        <v>278</v>
      </c>
      <c r="G10" s="324"/>
      <c r="O10" s="357"/>
      <c r="P10" s="358"/>
      <c r="Q10" s="303"/>
      <c r="R10" s="346"/>
    </row>
    <row r="11" spans="1:27" ht="18" customHeight="1">
      <c r="A11" s="324"/>
      <c r="B11" s="1232" t="str">
        <f>IF('Names of Bidder'!D12=0, "", 'Names of Bidder'!D12)</f>
        <v xml:space="preserve">…….. …….. …….. …….. …….. …….. </v>
      </c>
      <c r="C11" s="1232"/>
      <c r="D11" s="1232"/>
      <c r="E11" s="325" t="s">
        <v>400</v>
      </c>
      <c r="G11" s="324"/>
      <c r="W11" s="1214"/>
      <c r="X11" s="1214"/>
    </row>
    <row r="12" spans="1:27" ht="14.1" customHeight="1">
      <c r="A12" s="324"/>
      <c r="B12" s="324"/>
      <c r="C12" s="324"/>
      <c r="D12" s="324"/>
      <c r="E12" s="23"/>
      <c r="F12" s="26"/>
      <c r="G12" s="26"/>
      <c r="Y12" s="347"/>
    </row>
    <row r="13" spans="1:27" ht="40.5" customHeight="1">
      <c r="A13" s="1233" t="s">
        <v>374</v>
      </c>
      <c r="B13" s="1233"/>
      <c r="C13" s="1233"/>
      <c r="D13" s="1233"/>
      <c r="E13" s="1233"/>
      <c r="F13" s="1233"/>
      <c r="G13" s="1233"/>
      <c r="H13" s="385"/>
      <c r="I13" s="245"/>
      <c r="J13" s="246"/>
      <c r="K13" s="246"/>
      <c r="L13" s="246"/>
      <c r="M13" s="246"/>
      <c r="Q13" s="6"/>
      <c r="U13" t="s">
        <v>422</v>
      </c>
      <c r="Y13" s="347"/>
    </row>
    <row r="14" spans="1:27" ht="14.1" customHeight="1">
      <c r="E14" s="7"/>
      <c r="F14" s="7"/>
      <c r="G14" s="8" t="s">
        <v>271</v>
      </c>
      <c r="P14" s="1216"/>
      <c r="Q14" s="1216"/>
      <c r="S14" s="1219"/>
      <c r="T14" s="1219"/>
      <c r="U14" t="s">
        <v>68</v>
      </c>
      <c r="W14" s="1214"/>
      <c r="X14" s="1214"/>
    </row>
    <row r="15" spans="1:27" ht="66" customHeight="1">
      <c r="A15" s="5" t="s">
        <v>359</v>
      </c>
      <c r="B15" s="5" t="s">
        <v>389</v>
      </c>
      <c r="C15" s="9" t="s">
        <v>351</v>
      </c>
      <c r="D15" s="9" t="s">
        <v>360</v>
      </c>
      <c r="E15" s="5" t="s">
        <v>361</v>
      </c>
      <c r="F15" s="5" t="s">
        <v>362</v>
      </c>
      <c r="G15" s="5" t="s">
        <v>401</v>
      </c>
      <c r="P15" s="304"/>
      <c r="Q15" s="304"/>
      <c r="S15" s="304"/>
      <c r="T15" s="304"/>
    </row>
    <row r="16" spans="1:27" ht="18" customHeight="1">
      <c r="A16" s="9">
        <v>1</v>
      </c>
      <c r="B16" s="9">
        <v>2</v>
      </c>
      <c r="C16" s="9">
        <v>3</v>
      </c>
      <c r="D16" s="9">
        <v>4</v>
      </c>
      <c r="E16" s="9">
        <v>5</v>
      </c>
      <c r="F16" s="9" t="s">
        <v>403</v>
      </c>
      <c r="G16" s="9">
        <v>7</v>
      </c>
      <c r="P16" s="181"/>
      <c r="Q16" s="181"/>
      <c r="S16" s="181"/>
      <c r="T16" s="181"/>
    </row>
    <row r="17" spans="1:10" s="450" customFormat="1" ht="66.75" customHeight="1">
      <c r="A17" s="449">
        <f>'Sch-1'!A18</f>
        <v>0</v>
      </c>
      <c r="B17" s="449">
        <f>'Sch-1'!J18</f>
        <v>0</v>
      </c>
      <c r="C17" s="449"/>
      <c r="D17" s="449"/>
      <c r="E17" s="502"/>
      <c r="F17" s="326"/>
      <c r="G17" s="503"/>
    </row>
    <row r="18" spans="1:10" s="450" customFormat="1" ht="18.75" customHeight="1">
      <c r="A18" s="449" t="e">
        <f>'Sch-1'!#REF!</f>
        <v>#REF!</v>
      </c>
      <c r="B18" s="449" t="e">
        <f>'Sch-1'!#REF!</f>
        <v>#REF!</v>
      </c>
      <c r="C18" s="449"/>
      <c r="D18" s="449"/>
      <c r="E18" s="502"/>
      <c r="F18" s="326"/>
      <c r="G18" s="503"/>
    </row>
    <row r="19" spans="1:10" s="450" customFormat="1" ht="15.75" customHeight="1">
      <c r="A19" s="449">
        <f>'Sch-1'!A18</f>
        <v>0</v>
      </c>
      <c r="B19" s="449">
        <f>'Sch-1'!J18</f>
        <v>0</v>
      </c>
      <c r="C19" s="449"/>
      <c r="D19" s="449"/>
      <c r="E19" s="502"/>
      <c r="F19" s="326"/>
      <c r="G19" s="503"/>
      <c r="J19" s="486"/>
    </row>
    <row r="20" spans="1:10" s="450" customFormat="1" ht="15.75" customHeight="1">
      <c r="A20" s="449" t="e">
        <f>'Sch-1'!#REF!</f>
        <v>#REF!</v>
      </c>
      <c r="B20" s="449" t="e">
        <f>'Sch-1'!#REF!</f>
        <v>#REF!</v>
      </c>
      <c r="C20" s="449" t="e">
        <f>'Sch-1'!#REF!</f>
        <v>#REF!</v>
      </c>
      <c r="D20" s="449" t="e">
        <f>'Sch-1'!#REF!</f>
        <v>#REF!</v>
      </c>
      <c r="E20" s="502" t="e">
        <f>'Sch-1'!#REF!</f>
        <v>#REF!</v>
      </c>
      <c r="F20" s="326" t="e">
        <f>IF(E20=0, "Included",IF(ISERROR(D20*E20), E20, D20*E20))</f>
        <v>#REF!</v>
      </c>
      <c r="G20" s="503" t="e">
        <f>'Sch-1'!#REF!</f>
        <v>#REF!</v>
      </c>
    </row>
    <row r="21" spans="1:10" s="450" customFormat="1" ht="15.75" customHeight="1">
      <c r="A21" s="449" t="e">
        <f>'Sch-1'!#REF!</f>
        <v>#REF!</v>
      </c>
      <c r="B21" s="449" t="e">
        <f>'Sch-1'!#REF!</f>
        <v>#REF!</v>
      </c>
      <c r="C21" s="449" t="e">
        <f>'Sch-1'!#REF!</f>
        <v>#REF!</v>
      </c>
      <c r="D21" s="449" t="e">
        <f>'Sch-1'!#REF!</f>
        <v>#REF!</v>
      </c>
      <c r="E21" s="502" t="e">
        <f>'Sch-1'!#REF!</f>
        <v>#REF!</v>
      </c>
      <c r="F21" s="326" t="e">
        <f>IF(E21=0, "Included",IF(ISERROR(D21*E21), E21, D21*E21))</f>
        <v>#REF!</v>
      </c>
      <c r="G21" s="503" t="e">
        <f>'Sch-1'!#REF!</f>
        <v>#REF!</v>
      </c>
    </row>
    <row r="22" spans="1:10" s="450" customFormat="1" ht="15.75" customHeight="1">
      <c r="A22" s="449"/>
      <c r="B22" s="449"/>
      <c r="C22" s="449"/>
      <c r="D22" s="449"/>
      <c r="E22" s="502"/>
      <c r="F22" s="326"/>
      <c r="G22" s="503"/>
    </row>
    <row r="23" spans="1:10" s="450" customFormat="1" ht="15.75" customHeight="1">
      <c r="A23" s="449" t="e">
        <f>'Sch-1'!#REF!</f>
        <v>#REF!</v>
      </c>
      <c r="B23" s="449" t="e">
        <f>'Sch-1'!#REF!</f>
        <v>#REF!</v>
      </c>
      <c r="C23" s="449"/>
      <c r="D23" s="449"/>
      <c r="E23" s="502"/>
      <c r="F23" s="326"/>
      <c r="G23" s="503"/>
    </row>
    <row r="24" spans="1:10" s="450" customFormat="1" ht="15.75" customHeight="1">
      <c r="A24" s="449" t="e">
        <f>'Sch-1'!#REF!</f>
        <v>#REF!</v>
      </c>
      <c r="B24" s="449" t="e">
        <f>'Sch-1'!#REF!</f>
        <v>#REF!</v>
      </c>
      <c r="C24" s="449" t="e">
        <f>'Sch-1'!#REF!</f>
        <v>#REF!</v>
      </c>
      <c r="D24" s="449" t="e">
        <f>'Sch-1'!#REF!</f>
        <v>#REF!</v>
      </c>
      <c r="E24" s="502" t="e">
        <f>'Sch-1'!#REF!</f>
        <v>#REF!</v>
      </c>
      <c r="F24" s="326" t="e">
        <f>IF(E24=0, "Included",IF(ISERROR(D24*E24), E24, D24*E24))</f>
        <v>#REF!</v>
      </c>
      <c r="G24" s="503" t="e">
        <f>'Sch-1'!#REF!</f>
        <v>#REF!</v>
      </c>
    </row>
    <row r="25" spans="1:10" s="450" customFormat="1" ht="15.75" customHeight="1">
      <c r="A25" s="449" t="e">
        <f>'Sch-1'!#REF!</f>
        <v>#REF!</v>
      </c>
      <c r="B25" s="449" t="e">
        <f>'Sch-1'!#REF!</f>
        <v>#REF!</v>
      </c>
      <c r="C25" s="449" t="e">
        <f>'Sch-1'!#REF!</f>
        <v>#REF!</v>
      </c>
      <c r="D25" s="449" t="e">
        <f>'Sch-1'!#REF!</f>
        <v>#REF!</v>
      </c>
      <c r="E25" s="502" t="e">
        <f>'Sch-1'!#REF!</f>
        <v>#REF!</v>
      </c>
      <c r="F25" s="326" t="e">
        <f>IF(E25=0, "Included",IF(ISERROR(D25*E25), E25, D25*E25))</f>
        <v>#REF!</v>
      </c>
      <c r="G25" s="503" t="e">
        <f>'Sch-1'!#REF!</f>
        <v>#REF!</v>
      </c>
    </row>
    <row r="26" spans="1:10" s="450" customFormat="1" ht="15.75" customHeight="1">
      <c r="A26" s="449"/>
      <c r="B26" s="449"/>
      <c r="C26" s="449"/>
      <c r="D26" s="449"/>
      <c r="E26" s="502"/>
      <c r="F26" s="326"/>
      <c r="G26" s="503"/>
    </row>
    <row r="27" spans="1:10" s="450" customFormat="1" ht="15.75" customHeight="1">
      <c r="A27" s="449" t="e">
        <f>'Sch-1'!#REF!</f>
        <v>#REF!</v>
      </c>
      <c r="B27" s="449" t="e">
        <f>'Sch-1'!#REF!</f>
        <v>#REF!</v>
      </c>
      <c r="C27" s="449"/>
      <c r="D27" s="449"/>
      <c r="E27" s="502"/>
      <c r="F27" s="326"/>
      <c r="G27" s="503"/>
    </row>
    <row r="28" spans="1:10" s="450" customFormat="1" ht="15.75" customHeight="1">
      <c r="A28" s="449" t="e">
        <f>'Sch-1'!#REF!</f>
        <v>#REF!</v>
      </c>
      <c r="B28" s="449" t="e">
        <f>'Sch-1'!#REF!</f>
        <v>#REF!</v>
      </c>
      <c r="C28" s="449" t="e">
        <f>'Sch-1'!#REF!</f>
        <v>#REF!</v>
      </c>
      <c r="D28" s="449" t="e">
        <f>'Sch-1'!#REF!</f>
        <v>#REF!</v>
      </c>
      <c r="E28" s="502" t="e">
        <f>'Sch-1'!#REF!</f>
        <v>#REF!</v>
      </c>
      <c r="F28" s="326" t="e">
        <f>IF(E28=0, "Included",IF(ISERROR(D28*E28), E28, D28*E28))</f>
        <v>#REF!</v>
      </c>
      <c r="G28" s="503" t="e">
        <f>'Sch-1'!#REF!</f>
        <v>#REF!</v>
      </c>
    </row>
    <row r="29" spans="1:10" s="450" customFormat="1" ht="15.75" customHeight="1">
      <c r="A29" s="449" t="e">
        <f>'Sch-1'!#REF!</f>
        <v>#REF!</v>
      </c>
      <c r="B29" s="449" t="e">
        <f>'Sch-1'!#REF!</f>
        <v>#REF!</v>
      </c>
      <c r="C29" s="449" t="e">
        <f>'Sch-1'!#REF!</f>
        <v>#REF!</v>
      </c>
      <c r="D29" s="449" t="e">
        <f>'Sch-1'!#REF!</f>
        <v>#REF!</v>
      </c>
      <c r="E29" s="502" t="e">
        <f>'Sch-1'!#REF!</f>
        <v>#REF!</v>
      </c>
      <c r="F29" s="326" t="e">
        <f>IF(E29=0, "Included",IF(ISERROR(D29*E29), E29, D29*E29))</f>
        <v>#REF!</v>
      </c>
      <c r="G29" s="503" t="e">
        <f>'Sch-1'!#REF!</f>
        <v>#REF!</v>
      </c>
    </row>
    <row r="30" spans="1:10" s="450" customFormat="1" ht="15.75" customHeight="1">
      <c r="A30" s="449"/>
      <c r="B30" s="449"/>
      <c r="C30" s="449"/>
      <c r="D30" s="449"/>
      <c r="E30" s="502"/>
      <c r="F30" s="326"/>
      <c r="G30" s="503"/>
    </row>
    <row r="31" spans="1:10" s="450" customFormat="1" ht="15.75" customHeight="1">
      <c r="A31" s="449" t="e">
        <f>'Sch-1'!#REF!</f>
        <v>#REF!</v>
      </c>
      <c r="B31" s="449" t="e">
        <f>'Sch-1'!#REF!</f>
        <v>#REF!</v>
      </c>
      <c r="C31" s="449"/>
      <c r="D31" s="449"/>
      <c r="E31" s="502"/>
      <c r="F31" s="326"/>
      <c r="G31" s="503"/>
    </row>
    <row r="32" spans="1:10" s="450" customFormat="1" ht="15.75" customHeight="1">
      <c r="A32" s="449" t="e">
        <f>'Sch-1'!#REF!</f>
        <v>#REF!</v>
      </c>
      <c r="B32" s="449" t="e">
        <f>'Sch-1'!#REF!</f>
        <v>#REF!</v>
      </c>
      <c r="C32" s="449"/>
      <c r="D32" s="449"/>
      <c r="E32" s="502"/>
      <c r="F32" s="326"/>
      <c r="G32" s="503"/>
    </row>
    <row r="33" spans="1:7" s="450" customFormat="1" ht="15.75" customHeight="1">
      <c r="A33" s="449" t="e">
        <f>'Sch-1'!#REF!</f>
        <v>#REF!</v>
      </c>
      <c r="B33" s="449" t="e">
        <f>'Sch-1'!#REF!</f>
        <v>#REF!</v>
      </c>
      <c r="C33" s="449" t="e">
        <f>'Sch-1'!#REF!</f>
        <v>#REF!</v>
      </c>
      <c r="D33" s="449" t="e">
        <f>'Sch-1'!#REF!</f>
        <v>#REF!</v>
      </c>
      <c r="E33" s="502" t="e">
        <f>'Sch-1'!#REF!</f>
        <v>#REF!</v>
      </c>
      <c r="F33" s="326" t="e">
        <f t="shared" ref="F33:F68" si="0">IF(E33=0, "Included",IF(ISERROR(D33*E33), E33, D33*E33))</f>
        <v>#REF!</v>
      </c>
      <c r="G33" s="503" t="e">
        <f>'Sch-1'!#REF!</f>
        <v>#REF!</v>
      </c>
    </row>
    <row r="34" spans="1:7" s="450" customFormat="1" ht="15.75" customHeight="1">
      <c r="A34" s="449" t="e">
        <f>'Sch-1'!#REF!</f>
        <v>#REF!</v>
      </c>
      <c r="B34" s="449" t="e">
        <f>'Sch-1'!#REF!</f>
        <v>#REF!</v>
      </c>
      <c r="C34" s="449" t="e">
        <f>'Sch-1'!#REF!</f>
        <v>#REF!</v>
      </c>
      <c r="D34" s="449" t="e">
        <f>'Sch-1'!#REF!</f>
        <v>#REF!</v>
      </c>
      <c r="E34" s="502" t="e">
        <f>'Sch-1'!#REF!</f>
        <v>#REF!</v>
      </c>
      <c r="F34" s="326" t="e">
        <f t="shared" si="0"/>
        <v>#REF!</v>
      </c>
      <c r="G34" s="503" t="e">
        <f>'Sch-1'!#REF!</f>
        <v>#REF!</v>
      </c>
    </row>
    <row r="35" spans="1:7" s="450" customFormat="1" ht="15.75" customHeight="1">
      <c r="A35" s="449"/>
      <c r="B35" s="449"/>
      <c r="C35" s="449"/>
      <c r="D35" s="449"/>
      <c r="E35" s="502"/>
      <c r="F35" s="326"/>
      <c r="G35" s="503"/>
    </row>
    <row r="36" spans="1:7" s="450" customFormat="1" ht="15.75" customHeight="1">
      <c r="A36" s="449" t="e">
        <f>'Sch-1'!#REF!</f>
        <v>#REF!</v>
      </c>
      <c r="B36" s="449" t="e">
        <f>'Sch-1'!#REF!</f>
        <v>#REF!</v>
      </c>
      <c r="C36" s="449"/>
      <c r="D36" s="449"/>
      <c r="E36" s="502"/>
      <c r="F36" s="326"/>
      <c r="G36" s="503"/>
    </row>
    <row r="37" spans="1:7" s="450" customFormat="1" ht="51" customHeight="1">
      <c r="A37" s="449" t="e">
        <f>'Sch-1'!#REF!</f>
        <v>#REF!</v>
      </c>
      <c r="B37" s="449" t="e">
        <f>'Sch-1'!#REF!</f>
        <v>#REF!</v>
      </c>
      <c r="C37" s="449" t="e">
        <f>'Sch-1'!#REF!</f>
        <v>#REF!</v>
      </c>
      <c r="D37" s="449" t="e">
        <f>'Sch-1'!#REF!</f>
        <v>#REF!</v>
      </c>
      <c r="E37" s="502" t="e">
        <f>'Sch-1'!#REF!</f>
        <v>#REF!</v>
      </c>
      <c r="F37" s="326" t="e">
        <f t="shared" si="0"/>
        <v>#REF!</v>
      </c>
      <c r="G37" s="503" t="e">
        <f>'Sch-1'!#REF!</f>
        <v>#REF!</v>
      </c>
    </row>
    <row r="38" spans="1:7" s="450" customFormat="1" ht="17.25" customHeight="1">
      <c r="A38" s="449" t="e">
        <f>'Sch-1'!#REF!</f>
        <v>#REF!</v>
      </c>
      <c r="B38" s="449" t="e">
        <f>'Sch-1'!#REF!</f>
        <v>#REF!</v>
      </c>
      <c r="C38" s="449" t="e">
        <f>'Sch-1'!#REF!</f>
        <v>#REF!</v>
      </c>
      <c r="D38" s="449" t="e">
        <f>'Sch-1'!#REF!</f>
        <v>#REF!</v>
      </c>
      <c r="E38" s="502" t="e">
        <f>'Sch-1'!#REF!</f>
        <v>#REF!</v>
      </c>
      <c r="F38" s="326" t="e">
        <f t="shared" si="0"/>
        <v>#REF!</v>
      </c>
      <c r="G38" s="503" t="e">
        <f>'Sch-1'!#REF!</f>
        <v>#REF!</v>
      </c>
    </row>
    <row r="39" spans="1:7" s="450" customFormat="1" ht="15.75" customHeight="1">
      <c r="A39" s="449" t="e">
        <f>'Sch-1'!#REF!</f>
        <v>#REF!</v>
      </c>
      <c r="B39" s="449" t="e">
        <f>'Sch-1'!#REF!</f>
        <v>#REF!</v>
      </c>
      <c r="C39" s="449" t="e">
        <f>'Sch-1'!#REF!</f>
        <v>#REF!</v>
      </c>
      <c r="D39" s="449" t="e">
        <f>'Sch-1'!#REF!</f>
        <v>#REF!</v>
      </c>
      <c r="E39" s="502" t="e">
        <f>'Sch-1'!#REF!</f>
        <v>#REF!</v>
      </c>
      <c r="F39" s="326" t="e">
        <f t="shared" si="0"/>
        <v>#REF!</v>
      </c>
      <c r="G39" s="503" t="e">
        <f>'Sch-1'!#REF!</f>
        <v>#REF!</v>
      </c>
    </row>
    <row r="40" spans="1:7" s="450" customFormat="1" ht="15.75" customHeight="1">
      <c r="A40" s="449" t="e">
        <f>'Sch-1'!#REF!</f>
        <v>#REF!</v>
      </c>
      <c r="B40" s="449" t="e">
        <f>'Sch-1'!#REF!</f>
        <v>#REF!</v>
      </c>
      <c r="C40" s="449" t="e">
        <f>'Sch-1'!#REF!</f>
        <v>#REF!</v>
      </c>
      <c r="D40" s="449" t="e">
        <f>'Sch-1'!#REF!</f>
        <v>#REF!</v>
      </c>
      <c r="E40" s="502" t="e">
        <f>'Sch-1'!#REF!</f>
        <v>#REF!</v>
      </c>
      <c r="F40" s="326" t="e">
        <f t="shared" si="0"/>
        <v>#REF!</v>
      </c>
      <c r="G40" s="503" t="e">
        <f>'Sch-1'!#REF!</f>
        <v>#REF!</v>
      </c>
    </row>
    <row r="41" spans="1:7" s="450" customFormat="1" ht="15.75" customHeight="1">
      <c r="A41" s="449" t="e">
        <f>'Sch-1'!#REF!</f>
        <v>#REF!</v>
      </c>
      <c r="B41" s="449" t="e">
        <f>'Sch-1'!#REF!</f>
        <v>#REF!</v>
      </c>
      <c r="C41" s="449" t="e">
        <f>'Sch-1'!#REF!</f>
        <v>#REF!</v>
      </c>
      <c r="D41" s="449" t="e">
        <f>'Sch-1'!#REF!</f>
        <v>#REF!</v>
      </c>
      <c r="E41" s="502" t="e">
        <f>'Sch-1'!#REF!</f>
        <v>#REF!</v>
      </c>
      <c r="F41" s="326" t="e">
        <f t="shared" si="0"/>
        <v>#REF!</v>
      </c>
      <c r="G41" s="503" t="e">
        <f>'Sch-1'!#REF!</f>
        <v>#REF!</v>
      </c>
    </row>
    <row r="42" spans="1:7" s="450" customFormat="1" ht="18.75" customHeight="1">
      <c r="A42" s="449" t="e">
        <f>'Sch-1'!#REF!</f>
        <v>#REF!</v>
      </c>
      <c r="B42" s="449" t="e">
        <f>'Sch-1'!#REF!</f>
        <v>#REF!</v>
      </c>
      <c r="C42" s="449" t="e">
        <f>'Sch-1'!#REF!</f>
        <v>#REF!</v>
      </c>
      <c r="D42" s="449" t="e">
        <f>'Sch-1'!#REF!</f>
        <v>#REF!</v>
      </c>
      <c r="E42" s="502" t="e">
        <f>'Sch-1'!#REF!</f>
        <v>#REF!</v>
      </c>
      <c r="F42" s="326" t="e">
        <f t="shared" si="0"/>
        <v>#REF!</v>
      </c>
      <c r="G42" s="503" t="e">
        <f>'Sch-1'!#REF!</f>
        <v>#REF!</v>
      </c>
    </row>
    <row r="43" spans="1:7" s="450" customFormat="1">
      <c r="A43" s="449"/>
      <c r="B43" s="449"/>
      <c r="C43" s="449"/>
      <c r="D43" s="449"/>
      <c r="E43" s="502"/>
      <c r="F43" s="326"/>
      <c r="G43" s="503"/>
    </row>
    <row r="44" spans="1:7" s="450" customFormat="1" ht="17.25" customHeight="1">
      <c r="A44" s="449" t="e">
        <f>'Sch-1'!#REF!</f>
        <v>#REF!</v>
      </c>
      <c r="B44" s="449" t="e">
        <f>'Sch-1'!#REF!</f>
        <v>#REF!</v>
      </c>
      <c r="C44" s="449"/>
      <c r="D44" s="449"/>
      <c r="E44" s="502"/>
      <c r="F44" s="326"/>
      <c r="G44" s="503"/>
    </row>
    <row r="45" spans="1:7" s="450" customFormat="1" ht="17.25" customHeight="1">
      <c r="A45" s="449" t="e">
        <f>'Sch-1'!#REF!</f>
        <v>#REF!</v>
      </c>
      <c r="B45" s="449" t="e">
        <f>'Sch-1'!#REF!</f>
        <v>#REF!</v>
      </c>
      <c r="C45" s="449" t="e">
        <f>'Sch-1'!#REF!</f>
        <v>#REF!</v>
      </c>
      <c r="D45" s="449" t="e">
        <f>'Sch-1'!#REF!</f>
        <v>#REF!</v>
      </c>
      <c r="E45" s="502" t="e">
        <f>'Sch-1'!#REF!</f>
        <v>#REF!</v>
      </c>
      <c r="F45" s="326" t="e">
        <f t="shared" si="0"/>
        <v>#REF!</v>
      </c>
      <c r="G45" s="503" t="e">
        <f>'Sch-1'!#REF!</f>
        <v>#REF!</v>
      </c>
    </row>
    <row r="46" spans="1:7" s="450" customFormat="1" ht="17.25" customHeight="1">
      <c r="A46" s="449"/>
      <c r="B46" s="449"/>
      <c r="C46" s="449"/>
      <c r="D46" s="449"/>
      <c r="E46" s="502"/>
      <c r="F46" s="326"/>
      <c r="G46" s="503"/>
    </row>
    <row r="47" spans="1:7" s="453" customFormat="1">
      <c r="A47" s="449" t="e">
        <f>'Sch-1'!#REF!</f>
        <v>#REF!</v>
      </c>
      <c r="B47" s="449" t="e">
        <f>'Sch-1'!#REF!</f>
        <v>#REF!</v>
      </c>
      <c r="C47" s="449"/>
      <c r="D47" s="449"/>
      <c r="E47" s="502"/>
      <c r="F47" s="326"/>
      <c r="G47" s="503"/>
    </row>
    <row r="48" spans="1:7" s="453" customFormat="1">
      <c r="A48" s="449" t="e">
        <f>'Sch-1'!#REF!</f>
        <v>#REF!</v>
      </c>
      <c r="B48" s="449" t="e">
        <f>'Sch-1'!#REF!</f>
        <v>#REF!</v>
      </c>
      <c r="C48" s="449" t="e">
        <f>'Sch-1'!#REF!</f>
        <v>#REF!</v>
      </c>
      <c r="D48" s="449" t="e">
        <f>'Sch-1'!#REF!</f>
        <v>#REF!</v>
      </c>
      <c r="E48" s="502" t="e">
        <f>'Sch-1'!#REF!</f>
        <v>#REF!</v>
      </c>
      <c r="F48" s="326" t="e">
        <f t="shared" si="0"/>
        <v>#REF!</v>
      </c>
      <c r="G48" s="503" t="e">
        <f>'Sch-1'!#REF!</f>
        <v>#REF!</v>
      </c>
    </row>
    <row r="49" spans="1:7" s="453" customFormat="1" ht="15" customHeight="1">
      <c r="A49" s="449" t="e">
        <f>'Sch-1'!#REF!</f>
        <v>#REF!</v>
      </c>
      <c r="B49" s="449" t="e">
        <f>'Sch-1'!#REF!</f>
        <v>#REF!</v>
      </c>
      <c r="C49" s="449" t="e">
        <f>'Sch-1'!#REF!</f>
        <v>#REF!</v>
      </c>
      <c r="D49" s="449" t="e">
        <f>'Sch-1'!#REF!</f>
        <v>#REF!</v>
      </c>
      <c r="E49" s="502" t="e">
        <f>'Sch-1'!#REF!</f>
        <v>#REF!</v>
      </c>
      <c r="F49" s="326" t="e">
        <f t="shared" si="0"/>
        <v>#REF!</v>
      </c>
      <c r="G49" s="503" t="e">
        <f>'Sch-1'!#REF!</f>
        <v>#REF!</v>
      </c>
    </row>
    <row r="50" spans="1:7" s="453" customFormat="1" ht="15" customHeight="1">
      <c r="A50" s="449" t="e">
        <f>'Sch-1'!#REF!</f>
        <v>#REF!</v>
      </c>
      <c r="B50" s="449" t="e">
        <f>'Sch-1'!#REF!</f>
        <v>#REF!</v>
      </c>
      <c r="C50" s="449" t="e">
        <f>'Sch-1'!#REF!</f>
        <v>#REF!</v>
      </c>
      <c r="D50" s="449" t="e">
        <f>'Sch-1'!#REF!</f>
        <v>#REF!</v>
      </c>
      <c r="E50" s="502" t="e">
        <f>'Sch-1'!#REF!</f>
        <v>#REF!</v>
      </c>
      <c r="F50" s="326" t="e">
        <f t="shared" si="0"/>
        <v>#REF!</v>
      </c>
      <c r="G50" s="503" t="e">
        <f>'Sch-1'!#REF!</f>
        <v>#REF!</v>
      </c>
    </row>
    <row r="51" spans="1:7" s="453" customFormat="1">
      <c r="A51" s="449" t="e">
        <f>'Sch-1'!#REF!</f>
        <v>#REF!</v>
      </c>
      <c r="B51" s="449" t="e">
        <f>'Sch-1'!#REF!</f>
        <v>#REF!</v>
      </c>
      <c r="C51" s="449" t="e">
        <f>'Sch-1'!#REF!</f>
        <v>#REF!</v>
      </c>
      <c r="D51" s="449" t="e">
        <f>'Sch-1'!#REF!</f>
        <v>#REF!</v>
      </c>
      <c r="E51" s="502" t="e">
        <f>'Sch-1'!#REF!</f>
        <v>#REF!</v>
      </c>
      <c r="F51" s="326" t="e">
        <f t="shared" si="0"/>
        <v>#REF!</v>
      </c>
      <c r="G51" s="503" t="e">
        <f>'Sch-1'!#REF!</f>
        <v>#REF!</v>
      </c>
    </row>
    <row r="52" spans="1:7" s="453" customFormat="1">
      <c r="A52" s="449"/>
      <c r="B52" s="449"/>
      <c r="C52" s="449"/>
      <c r="D52" s="449"/>
      <c r="E52" s="502"/>
      <c r="F52" s="326"/>
      <c r="G52" s="503"/>
    </row>
    <row r="53" spans="1:7" s="450" customFormat="1" ht="17.25" customHeight="1">
      <c r="A53" s="449" t="e">
        <f>'Sch-1'!#REF!</f>
        <v>#REF!</v>
      </c>
      <c r="B53" s="449" t="e">
        <f>'Sch-1'!#REF!</f>
        <v>#REF!</v>
      </c>
      <c r="C53" s="449"/>
      <c r="D53" s="449"/>
      <c r="E53" s="502"/>
      <c r="F53" s="326"/>
      <c r="G53" s="503"/>
    </row>
    <row r="54" spans="1:7" s="454" customFormat="1" ht="18">
      <c r="A54" s="449" t="e">
        <f>'Sch-1'!#REF!</f>
        <v>#REF!</v>
      </c>
      <c r="B54" s="449" t="e">
        <f>'Sch-1'!#REF!</f>
        <v>#REF!</v>
      </c>
      <c r="C54" s="449" t="e">
        <f>'Sch-1'!#REF!</f>
        <v>#REF!</v>
      </c>
      <c r="D54" s="449" t="e">
        <f>'Sch-1'!#REF!</f>
        <v>#REF!</v>
      </c>
      <c r="E54" s="502" t="e">
        <f>'Sch-1'!#REF!</f>
        <v>#REF!</v>
      </c>
      <c r="F54" s="326" t="e">
        <f t="shared" si="0"/>
        <v>#REF!</v>
      </c>
      <c r="G54" s="503" t="e">
        <f>'Sch-1'!#REF!</f>
        <v>#REF!</v>
      </c>
    </row>
    <row r="55" spans="1:7" s="450" customFormat="1">
      <c r="A55" s="449" t="e">
        <f>'Sch-1'!#REF!</f>
        <v>#REF!</v>
      </c>
      <c r="B55" s="449" t="e">
        <f>'Sch-1'!#REF!</f>
        <v>#REF!</v>
      </c>
      <c r="C55" s="449" t="e">
        <f>'Sch-1'!#REF!</f>
        <v>#REF!</v>
      </c>
      <c r="D55" s="449" t="e">
        <f>'Sch-1'!#REF!</f>
        <v>#REF!</v>
      </c>
      <c r="E55" s="502" t="e">
        <f>'Sch-1'!#REF!</f>
        <v>#REF!</v>
      </c>
      <c r="F55" s="326" t="e">
        <f t="shared" si="0"/>
        <v>#REF!</v>
      </c>
      <c r="G55" s="503" t="e">
        <f>'Sch-1'!#REF!</f>
        <v>#REF!</v>
      </c>
    </row>
    <row r="56" spans="1:7" s="450" customFormat="1" ht="18" customHeight="1">
      <c r="A56" s="449" t="e">
        <f>'Sch-1'!#REF!</f>
        <v>#REF!</v>
      </c>
      <c r="B56" s="449" t="e">
        <f>'Sch-1'!#REF!</f>
        <v>#REF!</v>
      </c>
      <c r="C56" s="449" t="e">
        <f>'Sch-1'!#REF!</f>
        <v>#REF!</v>
      </c>
      <c r="D56" s="449" t="e">
        <f>'Sch-1'!#REF!</f>
        <v>#REF!</v>
      </c>
      <c r="E56" s="502" t="e">
        <f>'Sch-1'!#REF!</f>
        <v>#REF!</v>
      </c>
      <c r="F56" s="326" t="e">
        <f t="shared" si="0"/>
        <v>#REF!</v>
      </c>
      <c r="G56" s="503" t="e">
        <f>'Sch-1'!#REF!</f>
        <v>#REF!</v>
      </c>
    </row>
    <row r="57" spans="1:7" s="450" customFormat="1" ht="18.75" customHeight="1">
      <c r="A57" s="449" t="e">
        <f>'Sch-1'!#REF!</f>
        <v>#REF!</v>
      </c>
      <c r="B57" s="449" t="e">
        <f>'Sch-1'!#REF!</f>
        <v>#REF!</v>
      </c>
      <c r="C57" s="449"/>
      <c r="D57" s="449"/>
      <c r="E57" s="502"/>
      <c r="F57" s="326"/>
      <c r="G57" s="503"/>
    </row>
    <row r="58" spans="1:7" s="450" customFormat="1" ht="18.75" customHeight="1">
      <c r="A58" s="449" t="e">
        <f>'Sch-1'!#REF!</f>
        <v>#REF!</v>
      </c>
      <c r="B58" s="449" t="e">
        <f>'Sch-1'!#REF!</f>
        <v>#REF!</v>
      </c>
      <c r="C58" s="449" t="e">
        <f>'Sch-1'!#REF!</f>
        <v>#REF!</v>
      </c>
      <c r="D58" s="449" t="e">
        <f>'Sch-1'!#REF!</f>
        <v>#REF!</v>
      </c>
      <c r="E58" s="502" t="e">
        <f>'Sch-1'!#REF!</f>
        <v>#REF!</v>
      </c>
      <c r="F58" s="326" t="e">
        <f t="shared" si="0"/>
        <v>#REF!</v>
      </c>
      <c r="G58" s="503" t="e">
        <f>'Sch-1'!#REF!</f>
        <v>#REF!</v>
      </c>
    </row>
    <row r="59" spans="1:7" s="454" customFormat="1" ht="18.75" customHeight="1">
      <c r="A59" s="449" t="e">
        <f>'Sch-1'!#REF!</f>
        <v>#REF!</v>
      </c>
      <c r="B59" s="449" t="e">
        <f>'Sch-1'!#REF!</f>
        <v>#REF!</v>
      </c>
      <c r="C59" s="449" t="e">
        <f>'Sch-1'!#REF!</f>
        <v>#REF!</v>
      </c>
      <c r="D59" s="449" t="e">
        <f>'Sch-1'!#REF!</f>
        <v>#REF!</v>
      </c>
      <c r="E59" s="502" t="e">
        <f>'Sch-1'!#REF!</f>
        <v>#REF!</v>
      </c>
      <c r="F59" s="326" t="e">
        <f t="shared" si="0"/>
        <v>#REF!</v>
      </c>
      <c r="G59" s="503" t="e">
        <f>'Sch-1'!#REF!</f>
        <v>#REF!</v>
      </c>
    </row>
    <row r="60" spans="1:7" s="450" customFormat="1" ht="18.75" customHeight="1">
      <c r="A60" s="449" t="e">
        <f>'Sch-1'!#REF!</f>
        <v>#REF!</v>
      </c>
      <c r="B60" s="449" t="e">
        <f>'Sch-1'!#REF!</f>
        <v>#REF!</v>
      </c>
      <c r="C60" s="449" t="e">
        <f>'Sch-1'!#REF!</f>
        <v>#REF!</v>
      </c>
      <c r="D60" s="449" t="e">
        <f>'Sch-1'!#REF!</f>
        <v>#REF!</v>
      </c>
      <c r="E60" s="502" t="e">
        <f>'Sch-1'!#REF!</f>
        <v>#REF!</v>
      </c>
      <c r="F60" s="326" t="e">
        <f t="shared" si="0"/>
        <v>#REF!</v>
      </c>
      <c r="G60" s="503" t="e">
        <f>'Sch-1'!#REF!</f>
        <v>#REF!</v>
      </c>
    </row>
    <row r="61" spans="1:7" s="450" customFormat="1" ht="17.25" customHeight="1">
      <c r="A61" s="449" t="e">
        <f>'Sch-1'!#REF!</f>
        <v>#REF!</v>
      </c>
      <c r="B61" s="449" t="e">
        <f>'Sch-1'!#REF!</f>
        <v>#REF!</v>
      </c>
      <c r="C61" s="449" t="e">
        <f>'Sch-1'!#REF!</f>
        <v>#REF!</v>
      </c>
      <c r="D61" s="449" t="e">
        <f>'Sch-1'!#REF!</f>
        <v>#REF!</v>
      </c>
      <c r="E61" s="502" t="e">
        <f>'Sch-1'!#REF!</f>
        <v>#REF!</v>
      </c>
      <c r="F61" s="326" t="e">
        <f t="shared" si="0"/>
        <v>#REF!</v>
      </c>
      <c r="G61" s="503" t="e">
        <f>'Sch-1'!#REF!</f>
        <v>#REF!</v>
      </c>
    </row>
    <row r="62" spans="1:7" s="450" customFormat="1" ht="17.25" customHeight="1">
      <c r="A62" s="449" t="e">
        <f>'Sch-1'!#REF!</f>
        <v>#REF!</v>
      </c>
      <c r="B62" s="449" t="e">
        <f>'Sch-1'!#REF!</f>
        <v>#REF!</v>
      </c>
      <c r="C62" s="449" t="e">
        <f>'Sch-1'!#REF!</f>
        <v>#REF!</v>
      </c>
      <c r="D62" s="449" t="e">
        <f>'Sch-1'!#REF!</f>
        <v>#REF!</v>
      </c>
      <c r="E62" s="502" t="e">
        <f>'Sch-1'!#REF!</f>
        <v>#REF!</v>
      </c>
      <c r="F62" s="326" t="e">
        <f t="shared" si="0"/>
        <v>#REF!</v>
      </c>
      <c r="G62" s="503" t="e">
        <f>'Sch-1'!#REF!</f>
        <v>#REF!</v>
      </c>
    </row>
    <row r="63" spans="1:7" s="450" customFormat="1" ht="17.25" customHeight="1">
      <c r="A63" s="449"/>
      <c r="B63" s="449"/>
      <c r="C63" s="449"/>
      <c r="D63" s="449"/>
      <c r="E63" s="502"/>
      <c r="F63" s="326"/>
      <c r="G63" s="503"/>
    </row>
    <row r="64" spans="1:7" s="450" customFormat="1" ht="17.25" customHeight="1">
      <c r="A64" s="449"/>
      <c r="B64" s="449"/>
      <c r="C64" s="449"/>
      <c r="D64" s="449"/>
      <c r="E64" s="502"/>
      <c r="F64" s="326"/>
      <c r="G64" s="503"/>
    </row>
    <row r="65" spans="1:22" s="450" customFormat="1" ht="17.25" customHeight="1">
      <c r="A65" s="449" t="e">
        <f>'Sch-1'!#REF!</f>
        <v>#REF!</v>
      </c>
      <c r="B65" s="449" t="e">
        <f>'Sch-1'!#REF!</f>
        <v>#REF!</v>
      </c>
      <c r="C65" s="449"/>
      <c r="D65" s="449"/>
      <c r="E65" s="502"/>
      <c r="F65" s="326"/>
      <c r="G65" s="503"/>
    </row>
    <row r="66" spans="1:22" s="450" customFormat="1" ht="17.25" customHeight="1">
      <c r="A66" s="449"/>
      <c r="B66" s="449" t="e">
        <f>'Sch-1'!#REF!</f>
        <v>#REF!</v>
      </c>
      <c r="C66" s="449" t="e">
        <f>'Sch-1'!#REF!</f>
        <v>#REF!</v>
      </c>
      <c r="D66" s="449" t="e">
        <f>'Sch-1'!#REF!</f>
        <v>#REF!</v>
      </c>
      <c r="E66" s="502" t="e">
        <f>'Sch-1'!#REF!</f>
        <v>#REF!</v>
      </c>
      <c r="F66" s="326" t="e">
        <f t="shared" si="0"/>
        <v>#REF!</v>
      </c>
      <c r="G66" s="503" t="e">
        <f>'Sch-1'!#REF!</f>
        <v>#REF!</v>
      </c>
    </row>
    <row r="67" spans="1:22" s="450" customFormat="1" ht="17.25" customHeight="1">
      <c r="A67" s="449"/>
      <c r="B67" s="449" t="e">
        <f>'Sch-1'!#REF!</f>
        <v>#REF!</v>
      </c>
      <c r="C67" s="449"/>
      <c r="D67" s="449"/>
      <c r="E67" s="502"/>
      <c r="F67" s="326"/>
      <c r="G67" s="503"/>
    </row>
    <row r="68" spans="1:22" s="450" customFormat="1" ht="17.25" customHeight="1">
      <c r="A68" s="449"/>
      <c r="B68" s="449" t="e">
        <f>'Sch-1'!#REF!</f>
        <v>#REF!</v>
      </c>
      <c r="C68" s="449" t="e">
        <f>'Sch-1'!#REF!</f>
        <v>#REF!</v>
      </c>
      <c r="D68" s="449" t="e">
        <f>'Sch-1'!#REF!</f>
        <v>#REF!</v>
      </c>
      <c r="E68" s="502" t="e">
        <f>'Sch-1'!#REF!</f>
        <v>#REF!</v>
      </c>
      <c r="F68" s="326" t="e">
        <f t="shared" si="0"/>
        <v>#REF!</v>
      </c>
      <c r="G68" s="503" t="e">
        <f>'Sch-1'!#REF!</f>
        <v>#REF!</v>
      </c>
    </row>
    <row r="69" spans="1:22" s="450" customFormat="1" ht="17.25" customHeight="1">
      <c r="A69" s="449"/>
      <c r="B69" s="449" t="e">
        <f>'Sch-1'!#REF!</f>
        <v>#REF!</v>
      </c>
      <c r="C69" s="449" t="e">
        <f>'Sch-1'!#REF!</f>
        <v>#REF!</v>
      </c>
      <c r="D69" s="449" t="e">
        <f>'Sch-1'!#REF!</f>
        <v>#REF!</v>
      </c>
      <c r="E69" s="502" t="e">
        <f>'Sch-1'!#REF!</f>
        <v>#REF!</v>
      </c>
      <c r="F69" s="326" t="e">
        <f>IF(E69=0, "Included",IF(ISERROR(D69*E69), E69, D69*E69))</f>
        <v>#REF!</v>
      </c>
      <c r="G69" s="503" t="e">
        <f>'Sch-1'!#REF!</f>
        <v>#REF!</v>
      </c>
    </row>
    <row r="70" spans="1:22" s="450" customFormat="1" ht="18" customHeight="1">
      <c r="A70" s="449"/>
      <c r="B70" s="449"/>
      <c r="C70" s="449"/>
      <c r="D70" s="449"/>
      <c r="E70" s="502"/>
      <c r="F70" s="326"/>
      <c r="G70" s="503"/>
    </row>
    <row r="71" spans="1:22" s="450" customFormat="1" ht="18" customHeight="1">
      <c r="A71" s="455"/>
      <c r="B71" s="399" t="s">
        <v>465</v>
      </c>
      <c r="C71" s="456"/>
      <c r="D71" s="457"/>
      <c r="E71" s="451"/>
      <c r="F71" s="326">
        <f>SUMIF(G18:G70,"Direct",F18:F70)</f>
        <v>0</v>
      </c>
      <c r="G71" s="458" t="s">
        <v>422</v>
      </c>
    </row>
    <row r="72" spans="1:22" s="450" customFormat="1" ht="18" customHeight="1">
      <c r="A72" s="455"/>
      <c r="B72" s="399" t="s">
        <v>466</v>
      </c>
      <c r="C72" s="456"/>
      <c r="D72" s="457"/>
      <c r="E72" s="451"/>
      <c r="F72" s="326">
        <f>SUMIF(G18:G70,"Bought-Out",F18:F70)</f>
        <v>0</v>
      </c>
      <c r="G72" s="458"/>
    </row>
    <row r="73" spans="1:22" ht="44.1" customHeight="1">
      <c r="A73" s="398"/>
      <c r="B73" s="399" t="s">
        <v>464</v>
      </c>
      <c r="C73" s="400"/>
      <c r="D73" s="401"/>
      <c r="E73" s="397"/>
      <c r="F73" s="397">
        <f>F71+F72</f>
        <v>0</v>
      </c>
      <c r="G73" s="402"/>
      <c r="I73" s="357"/>
      <c r="P73" s="352"/>
      <c r="Q73" s="351"/>
      <c r="S73" s="352"/>
      <c r="T73" s="351"/>
      <c r="V73" s="340"/>
    </row>
    <row r="74" spans="1:22" ht="26.1" customHeight="1">
      <c r="A74" s="327"/>
      <c r="B74" s="1222" t="s">
        <v>467</v>
      </c>
      <c r="C74" s="1222"/>
      <c r="D74" s="1222"/>
      <c r="E74" s="96"/>
      <c r="F74" s="96" t="e">
        <f>'Sch-7 Dis'!F19</f>
        <v>#REF!</v>
      </c>
      <c r="G74" s="10"/>
      <c r="I74" s="244"/>
      <c r="J74" s="177"/>
      <c r="K74" s="177"/>
      <c r="L74" s="177"/>
      <c r="M74" s="177"/>
      <c r="N74" s="1"/>
      <c r="O74" s="1"/>
      <c r="P74" s="81"/>
      <c r="Q74" s="351" t="e">
        <f>'Sch-7'!#REF!</f>
        <v>#REF!</v>
      </c>
      <c r="R74" s="6"/>
      <c r="S74" s="81"/>
      <c r="T74" s="351" t="e">
        <f>'Sch-7'!#REF!</f>
        <v>#REF!</v>
      </c>
      <c r="U74" s="1"/>
      <c r="V74" s="1"/>
    </row>
    <row r="75" spans="1:22" ht="26.1" customHeight="1">
      <c r="A75" s="403"/>
      <c r="B75" s="1223" t="s">
        <v>421</v>
      </c>
      <c r="C75" s="1223"/>
      <c r="D75" s="1223"/>
      <c r="E75" s="404"/>
      <c r="F75" s="404" t="e">
        <f>F73+F74</f>
        <v>#REF!</v>
      </c>
      <c r="G75" s="405"/>
      <c r="I75" s="244"/>
      <c r="J75" s="177"/>
      <c r="K75" s="177"/>
      <c r="L75" s="177"/>
      <c r="M75" s="177"/>
      <c r="N75" s="1"/>
      <c r="O75" s="1"/>
      <c r="P75" s="81"/>
      <c r="Q75" s="354" t="e">
        <f>SUM(#REF!,Q74)</f>
        <v>#REF!</v>
      </c>
      <c r="R75" s="11"/>
      <c r="S75" s="181"/>
      <c r="T75" s="354" t="e">
        <f>#REF!+T74</f>
        <v>#REF!</v>
      </c>
      <c r="U75" s="1"/>
      <c r="V75" s="355"/>
    </row>
    <row r="76" spans="1:22" ht="16.5" customHeight="1">
      <c r="A76" s="1224"/>
      <c r="B76" s="1224"/>
      <c r="C76" s="1224"/>
      <c r="D76" s="1224"/>
      <c r="E76" s="1224"/>
      <c r="F76" s="1224"/>
      <c r="G76" s="1224"/>
      <c r="P76" s="355" t="s">
        <v>257</v>
      </c>
      <c r="Q76" s="352" t="e">
        <f>F75-Q75</f>
        <v>#REF!</v>
      </c>
      <c r="S76" s="355" t="s">
        <v>273</v>
      </c>
      <c r="T76" s="352" t="e">
        <f>Q75-T75</f>
        <v>#REF!</v>
      </c>
    </row>
    <row r="77" spans="1:22" ht="16.5" customHeight="1">
      <c r="B77" s="1225" t="str">
        <f>IF((18-COUNTA(G17:G70))&gt;0,"Do not leave Mode of Transaction Blank for any item. "&amp;(18-COUNTA(G17:G70))&amp;" item(s) is(are) left blank, if you leave it blank, the same shall be deemed to be 'Bought-out'", " ")</f>
        <v xml:space="preserve"> </v>
      </c>
      <c r="C77" s="1225"/>
      <c r="D77" s="1225"/>
      <c r="E77" s="1225"/>
      <c r="F77" s="1225"/>
      <c r="G77" s="1225"/>
      <c r="P77" s="1" t="s">
        <v>283</v>
      </c>
      <c r="Q77" s="1" t="e">
        <f>IF(#REF!&gt;0,#REF! &amp; " item(s) in Sch-1", "")</f>
        <v>#REF!</v>
      </c>
    </row>
    <row r="78" spans="1:22" ht="24" customHeight="1">
      <c r="A78" s="66"/>
      <c r="B78" s="1225"/>
      <c r="C78" s="1225"/>
      <c r="D78" s="1225"/>
      <c r="E78" s="1225"/>
      <c r="F78" s="1225"/>
      <c r="G78" s="1225"/>
    </row>
    <row r="79" spans="1:22" ht="117.75" customHeight="1">
      <c r="A79" s="67" t="s">
        <v>408</v>
      </c>
      <c r="B79" s="1226" t="s">
        <v>66</v>
      </c>
      <c r="C79" s="1226"/>
      <c r="D79" s="1226"/>
      <c r="E79" s="1226"/>
      <c r="F79" s="1226"/>
      <c r="G79" s="1226"/>
    </row>
    <row r="80" spans="1:22" ht="33.6" customHeight="1">
      <c r="A80" s="11"/>
      <c r="B80" s="2"/>
      <c r="C80" s="2"/>
      <c r="D80" s="6"/>
      <c r="E80" s="1"/>
      <c r="F80" s="1"/>
      <c r="G80" s="1"/>
    </row>
    <row r="81" spans="1:7" ht="33.6" customHeight="1">
      <c r="A81" s="27" t="s">
        <v>404</v>
      </c>
      <c r="B81" s="105" t="str">
        <f>'Names of Bidder'!D31&amp;"-"&amp; 'Names of Bidder'!E31&amp;"-" &amp;'Names of Bidder'!F31</f>
        <v>--</v>
      </c>
      <c r="C81" s="12"/>
      <c r="D81" s="28"/>
      <c r="E81" s="1"/>
      <c r="F81" s="1"/>
      <c r="G81" s="180"/>
    </row>
    <row r="82" spans="1:7" ht="33.6" customHeight="1">
      <c r="A82" s="27" t="s">
        <v>405</v>
      </c>
      <c r="B82" s="105" t="str">
        <f>IF('Names of Bidder'!D32=0, "", 'Names of Bidder'!D32)</f>
        <v/>
      </c>
      <c r="C82" s="1"/>
      <c r="D82" s="28" t="s">
        <v>406</v>
      </c>
      <c r="E82" s="180" t="str">
        <f>IF('Names of Bidder'!D24=0, "", 'Names of Bidder'!D24)</f>
        <v/>
      </c>
      <c r="F82" s="1"/>
      <c r="G82" s="180"/>
    </row>
    <row r="83" spans="1:7" ht="33.6" customHeight="1">
      <c r="A83" s="193"/>
      <c r="B83" s="192"/>
      <c r="C83" s="186"/>
      <c r="D83" s="28" t="s">
        <v>407</v>
      </c>
      <c r="E83" s="180" t="str">
        <f>IF('Names of Bidder'!D25=0, "", 'Names of Bidder'!D25)</f>
        <v/>
      </c>
      <c r="F83" s="186"/>
      <c r="G83" s="186"/>
    </row>
    <row r="84" spans="1:7" ht="33.6" customHeight="1">
      <c r="A84" s="193"/>
      <c r="B84" s="192"/>
      <c r="C84" s="186"/>
      <c r="D84" s="28"/>
      <c r="E84" s="201"/>
      <c r="F84" s="186"/>
      <c r="G84" s="186"/>
    </row>
    <row r="85" spans="1:7">
      <c r="A85" s="193"/>
      <c r="B85" s="193"/>
      <c r="C85" s="193"/>
      <c r="D85" s="193"/>
      <c r="E85" s="186"/>
      <c r="F85" s="186"/>
      <c r="G85" s="186"/>
    </row>
    <row r="86" spans="1:7">
      <c r="A86" s="193"/>
      <c r="B86" s="193"/>
      <c r="C86" s="193"/>
      <c r="D86" s="193"/>
      <c r="E86" s="186"/>
      <c r="F86" s="186"/>
      <c r="G86" s="186"/>
    </row>
    <row r="87" spans="1:7">
      <c r="A87" s="193"/>
      <c r="B87" s="193"/>
      <c r="C87" s="193"/>
      <c r="D87" s="193"/>
      <c r="E87" s="186"/>
      <c r="F87" s="186"/>
      <c r="G87" s="186"/>
    </row>
    <row r="88" spans="1:7">
      <c r="A88" s="193"/>
      <c r="B88" s="193"/>
      <c r="C88" s="193"/>
      <c r="D88" s="193"/>
      <c r="E88" s="186"/>
      <c r="F88" s="186"/>
      <c r="G88" s="186"/>
    </row>
    <row r="89" spans="1:7">
      <c r="A89" s="193"/>
      <c r="B89" s="193"/>
      <c r="C89" s="193"/>
      <c r="D89" s="193"/>
      <c r="E89" s="186"/>
      <c r="F89" s="186"/>
      <c r="G89" s="186"/>
    </row>
    <row r="90" spans="1:7">
      <c r="A90" s="193"/>
      <c r="B90" s="193"/>
      <c r="C90" s="193"/>
      <c r="D90" s="193"/>
      <c r="E90" s="186"/>
      <c r="F90" s="186"/>
      <c r="G90" s="186"/>
    </row>
    <row r="91" spans="1:7">
      <c r="A91" s="193"/>
      <c r="B91" s="193"/>
      <c r="C91" s="193"/>
      <c r="D91" s="193"/>
      <c r="E91" s="186"/>
      <c r="F91" s="186"/>
      <c r="G91" s="186"/>
    </row>
    <row r="92" spans="1:7">
      <c r="A92" s="193"/>
      <c r="B92" s="193"/>
      <c r="C92" s="193"/>
      <c r="D92" s="193"/>
      <c r="E92" s="186"/>
      <c r="F92" s="186"/>
      <c r="G92" s="186"/>
    </row>
    <row r="93" spans="1:7">
      <c r="A93" s="193"/>
      <c r="B93" s="193"/>
      <c r="C93" s="193"/>
      <c r="D93" s="193"/>
      <c r="E93" s="186"/>
      <c r="F93" s="186"/>
      <c r="G93" s="186"/>
    </row>
    <row r="94" spans="1:7">
      <c r="A94" s="193"/>
      <c r="B94" s="193"/>
      <c r="C94" s="193"/>
      <c r="D94" s="193"/>
      <c r="E94" s="186"/>
      <c r="F94" s="186"/>
      <c r="G94" s="186"/>
    </row>
    <row r="95" spans="1:7">
      <c r="A95" s="193"/>
      <c r="B95" s="193"/>
      <c r="C95" s="193"/>
      <c r="D95" s="193"/>
      <c r="E95" s="186"/>
      <c r="F95" s="186"/>
      <c r="G95" s="186"/>
    </row>
    <row r="96" spans="1:7">
      <c r="A96" s="193"/>
      <c r="B96" s="193"/>
      <c r="C96" s="193"/>
      <c r="D96" s="193"/>
      <c r="E96" s="186"/>
      <c r="F96" s="186"/>
      <c r="G96" s="186"/>
    </row>
    <row r="97" spans="1:24">
      <c r="A97" s="193"/>
      <c r="B97" s="193"/>
      <c r="C97" s="193"/>
      <c r="D97" s="193"/>
      <c r="E97" s="186"/>
      <c r="F97" s="186"/>
      <c r="G97" s="186"/>
    </row>
    <row r="98" spans="1:24">
      <c r="A98" s="193"/>
      <c r="B98" s="193"/>
      <c r="C98" s="193"/>
      <c r="D98" s="193"/>
      <c r="E98" s="186"/>
      <c r="F98" s="186"/>
      <c r="G98" s="186"/>
    </row>
    <row r="99" spans="1:24">
      <c r="A99" s="193"/>
      <c r="B99" s="193"/>
      <c r="C99" s="193"/>
      <c r="D99" s="193"/>
      <c r="E99" s="186"/>
      <c r="F99" s="186"/>
      <c r="G99" s="186"/>
    </row>
    <row r="100" spans="1:24">
      <c r="A100" s="193"/>
      <c r="B100" s="193"/>
      <c r="C100" s="193"/>
      <c r="D100" s="193"/>
      <c r="E100" s="186"/>
      <c r="F100" s="186"/>
      <c r="G100" s="186"/>
    </row>
    <row r="101" spans="1:24">
      <c r="A101" s="193"/>
      <c r="B101" s="193"/>
      <c r="C101" s="193"/>
      <c r="D101" s="193"/>
      <c r="E101" s="186"/>
      <c r="F101" s="186"/>
      <c r="G101" s="186"/>
    </row>
    <row r="102" spans="1:24">
      <c r="A102" s="193"/>
      <c r="B102" s="193"/>
      <c r="C102" s="193"/>
      <c r="D102" s="193"/>
      <c r="E102" s="186"/>
      <c r="F102" s="186"/>
      <c r="G102" s="186"/>
    </row>
    <row r="103" spans="1:24">
      <c r="A103" s="193"/>
      <c r="B103" s="193"/>
      <c r="C103" s="193"/>
      <c r="D103" s="193"/>
      <c r="E103" s="186"/>
      <c r="F103" s="186"/>
      <c r="G103" s="186"/>
    </row>
    <row r="104" spans="1:24">
      <c r="A104" s="193"/>
      <c r="B104" s="193"/>
      <c r="C104" s="193"/>
      <c r="D104" s="193"/>
      <c r="E104" s="186"/>
      <c r="F104" s="186"/>
      <c r="G104" s="186"/>
    </row>
    <row r="105" spans="1:24">
      <c r="A105" s="193"/>
      <c r="B105" s="193"/>
      <c r="C105" s="193"/>
      <c r="D105" s="193"/>
      <c r="E105" s="186"/>
      <c r="F105" s="186"/>
      <c r="G105" s="186"/>
    </row>
    <row r="106" spans="1:24">
      <c r="A106" s="193"/>
      <c r="B106" s="193"/>
      <c r="C106" s="193"/>
      <c r="D106" s="193"/>
      <c r="E106" s="186"/>
      <c r="F106" s="186"/>
      <c r="G106" s="186"/>
    </row>
    <row r="107" spans="1:24">
      <c r="A107" s="193"/>
      <c r="B107" s="193"/>
      <c r="C107" s="193"/>
      <c r="D107" s="193"/>
      <c r="E107" s="186"/>
      <c r="F107" s="186"/>
      <c r="G107" s="186"/>
    </row>
    <row r="108" spans="1:24">
      <c r="A108" s="193"/>
      <c r="B108" s="193"/>
      <c r="C108" s="193"/>
      <c r="D108" s="193"/>
      <c r="E108" s="186"/>
      <c r="F108" s="186"/>
      <c r="G108" s="186"/>
    </row>
    <row r="109" spans="1:24" ht="18" customHeight="1">
      <c r="A109" s="199"/>
      <c r="B109" s="191"/>
      <c r="C109" s="199"/>
      <c r="D109" s="199"/>
      <c r="E109" s="200"/>
      <c r="F109" s="200"/>
      <c r="G109" s="201"/>
      <c r="T109" s="4"/>
    </row>
    <row r="110" spans="1:24" ht="18" customHeight="1">
      <c r="A110" s="191"/>
      <c r="B110" s="191"/>
      <c r="C110" s="191"/>
      <c r="D110" s="191"/>
      <c r="E110" s="186"/>
      <c r="F110" s="186"/>
      <c r="G110" s="186"/>
      <c r="Q110" s="6"/>
      <c r="T110" s="4"/>
    </row>
    <row r="111" spans="1:24" ht="40.15" customHeight="1">
      <c r="A111" s="1227"/>
      <c r="B111" s="1227"/>
      <c r="C111" s="1227"/>
      <c r="D111" s="1227"/>
      <c r="E111" s="1227"/>
      <c r="F111" s="1227"/>
      <c r="G111" s="1227"/>
      <c r="O111" s="4"/>
      <c r="P111" s="303"/>
      <c r="Q111" s="303"/>
      <c r="R111" s="303"/>
      <c r="T111" s="4"/>
      <c r="U111" s="1"/>
      <c r="W111" s="1214"/>
      <c r="X111" s="1214"/>
    </row>
    <row r="112" spans="1:24" ht="22.15" customHeight="1">
      <c r="A112" s="1220"/>
      <c r="B112" s="1220"/>
      <c r="C112" s="1220"/>
      <c r="D112" s="1220"/>
      <c r="E112" s="1220"/>
      <c r="F112" s="1220"/>
      <c r="G112" s="1220"/>
      <c r="O112" s="4"/>
      <c r="P112" s="303"/>
      <c r="Q112" s="303"/>
      <c r="R112" s="303"/>
      <c r="T112" s="4"/>
      <c r="U112" s="1"/>
    </row>
    <row r="113" spans="1:41" ht="18" customHeight="1">
      <c r="A113" s="193"/>
      <c r="B113" s="193"/>
      <c r="C113" s="193"/>
      <c r="D113" s="193"/>
      <c r="E113" s="186"/>
      <c r="F113" s="186"/>
      <c r="G113" s="186"/>
      <c r="O113" s="4"/>
      <c r="P113" s="303"/>
      <c r="Q113" s="303"/>
      <c r="R113" s="303"/>
    </row>
    <row r="114" spans="1:41" ht="18" customHeight="1">
      <c r="A114" s="198"/>
      <c r="B114" s="185"/>
      <c r="C114" s="198"/>
      <c r="D114" s="198"/>
      <c r="E114" s="195"/>
      <c r="F114" s="186"/>
      <c r="G114" s="185"/>
      <c r="O114" s="4"/>
      <c r="P114" s="303"/>
      <c r="Q114" s="303"/>
      <c r="R114" s="303"/>
    </row>
    <row r="115" spans="1:41" ht="35.25" customHeight="1">
      <c r="A115" s="1221"/>
      <c r="B115" s="1221"/>
      <c r="C115" s="1221"/>
      <c r="D115" s="1221"/>
      <c r="E115" s="196"/>
      <c r="F115" s="186"/>
      <c r="G115" s="185"/>
      <c r="O115" s="357"/>
      <c r="P115" s="344"/>
      <c r="Q115" s="344"/>
      <c r="R115" s="344"/>
      <c r="W115" s="1214"/>
      <c r="X115" s="1214"/>
    </row>
    <row r="116" spans="1:41" ht="18" customHeight="1">
      <c r="A116" s="198"/>
      <c r="B116" s="1213"/>
      <c r="C116" s="1213"/>
      <c r="D116" s="1213"/>
      <c r="E116" s="196"/>
      <c r="F116" s="186"/>
      <c r="G116" s="185"/>
      <c r="O116" s="4"/>
      <c r="P116" s="345"/>
      <c r="Q116" s="345"/>
      <c r="R116" s="345"/>
    </row>
    <row r="117" spans="1:41" ht="18" customHeight="1">
      <c r="A117" s="198"/>
      <c r="B117" s="1213"/>
      <c r="C117" s="1213"/>
      <c r="D117" s="1213"/>
      <c r="E117" s="196"/>
      <c r="F117" s="186"/>
      <c r="G117" s="185"/>
      <c r="O117" s="4"/>
      <c r="P117" s="345"/>
      <c r="Q117" s="345"/>
      <c r="R117" s="345"/>
    </row>
    <row r="118" spans="1:41" ht="18" customHeight="1">
      <c r="A118" s="185"/>
      <c r="B118" s="1213"/>
      <c r="C118" s="1213"/>
      <c r="D118" s="1213"/>
      <c r="E118" s="196"/>
      <c r="F118" s="186"/>
      <c r="G118" s="185"/>
      <c r="O118" s="357"/>
      <c r="P118" s="359"/>
      <c r="Q118" s="356"/>
      <c r="R118" s="346"/>
    </row>
    <row r="119" spans="1:41" ht="18" customHeight="1">
      <c r="A119" s="185"/>
      <c r="B119" s="1213"/>
      <c r="C119" s="1213"/>
      <c r="D119" s="1213"/>
      <c r="E119" s="196"/>
      <c r="F119" s="186"/>
      <c r="G119" s="185"/>
      <c r="W119" s="1214"/>
      <c r="X119" s="1214"/>
    </row>
    <row r="120" spans="1:41" ht="18" customHeight="1">
      <c r="A120" s="185"/>
      <c r="B120" s="185"/>
      <c r="C120" s="185"/>
      <c r="D120" s="185"/>
      <c r="E120" s="198"/>
      <c r="F120" s="186"/>
      <c r="G120" s="186"/>
      <c r="Y120" s="347"/>
    </row>
    <row r="121" spans="1:41" ht="40.5" customHeight="1">
      <c r="A121" s="1215"/>
      <c r="B121" s="1215"/>
      <c r="C121" s="1215"/>
      <c r="D121" s="1215"/>
      <c r="E121" s="1215"/>
      <c r="F121" s="1215"/>
      <c r="G121" s="1215"/>
      <c r="H121" s="385"/>
      <c r="I121" s="245"/>
      <c r="J121" s="246"/>
      <c r="K121" s="246"/>
      <c r="L121" s="246"/>
      <c r="M121" s="246"/>
      <c r="Q121" s="6"/>
      <c r="Y121" s="347"/>
    </row>
    <row r="122" spans="1:41" ht="18" customHeight="1">
      <c r="A122" s="193"/>
      <c r="B122" s="193"/>
      <c r="C122" s="193"/>
      <c r="D122" s="193"/>
      <c r="E122" s="200"/>
      <c r="F122" s="200"/>
      <c r="G122" s="201"/>
      <c r="P122" s="1216"/>
      <c r="Q122" s="1216"/>
      <c r="S122" s="1219"/>
      <c r="T122" s="1219"/>
      <c r="W122" s="1214"/>
      <c r="X122" s="1214"/>
    </row>
    <row r="123" spans="1:41" ht="66" customHeight="1">
      <c r="A123" s="215"/>
      <c r="B123" s="215"/>
      <c r="C123" s="189"/>
      <c r="D123" s="189"/>
      <c r="E123" s="215"/>
      <c r="F123" s="215"/>
      <c r="G123" s="215"/>
      <c r="P123" s="304"/>
      <c r="Q123" s="304"/>
      <c r="S123" s="304"/>
      <c r="T123" s="304"/>
    </row>
    <row r="124" spans="1:41" ht="18" customHeight="1">
      <c r="A124" s="189"/>
      <c r="B124" s="189"/>
      <c r="C124" s="189"/>
      <c r="D124" s="189"/>
      <c r="E124" s="189"/>
      <c r="F124" s="189"/>
      <c r="G124" s="189"/>
      <c r="P124" s="181"/>
      <c r="Q124" s="181"/>
      <c r="S124" s="181"/>
      <c r="T124" s="181"/>
    </row>
    <row r="125" spans="1:41" s="322" customFormat="1" ht="18" customHeight="1">
      <c r="A125" s="207"/>
      <c r="B125" s="223"/>
      <c r="C125" s="204"/>
      <c r="D125" s="224"/>
      <c r="E125" s="225"/>
      <c r="F125" s="226"/>
      <c r="G125" s="186"/>
      <c r="H125" s="357"/>
      <c r="I125" s="244"/>
      <c r="J125" s="177"/>
      <c r="K125" s="177"/>
      <c r="L125" s="177"/>
      <c r="M125" s="177"/>
      <c r="N125" s="1"/>
      <c r="O125" s="1"/>
      <c r="P125" s="181"/>
      <c r="Q125" s="348"/>
      <c r="R125" s="6"/>
      <c r="S125" s="181"/>
      <c r="T125" s="348"/>
      <c r="U125" s="1"/>
      <c r="V125" s="1"/>
      <c r="W125" s="1"/>
      <c r="X125" s="1"/>
      <c r="Y125" s="1"/>
      <c r="Z125" s="1"/>
      <c r="AA125" s="1"/>
      <c r="AB125" s="177"/>
      <c r="AC125" s="177"/>
      <c r="AD125" s="177"/>
      <c r="AE125" s="177"/>
      <c r="AF125" s="177"/>
      <c r="AG125" s="177"/>
      <c r="AH125" s="177"/>
      <c r="AI125" s="177"/>
      <c r="AJ125" s="177"/>
      <c r="AK125" s="177"/>
      <c r="AL125" s="177"/>
      <c r="AM125" s="177"/>
      <c r="AN125" s="177"/>
      <c r="AO125" s="177"/>
    </row>
    <row r="126" spans="1:41" ht="111" customHeight="1">
      <c r="A126" s="208"/>
      <c r="B126" s="227"/>
      <c r="C126" s="204"/>
      <c r="D126" s="204"/>
      <c r="E126" s="228"/>
      <c r="F126" s="229"/>
      <c r="G126" s="230"/>
      <c r="P126" s="350"/>
      <c r="Q126" s="349"/>
      <c r="S126" s="350"/>
      <c r="T126" s="349"/>
      <c r="W126" s="1214"/>
      <c r="X126" s="1214"/>
    </row>
    <row r="127" spans="1:41" ht="22.15" customHeight="1">
      <c r="A127" s="208"/>
      <c r="B127" s="231"/>
      <c r="C127" s="204"/>
      <c r="D127" s="204"/>
      <c r="E127" s="232"/>
      <c r="F127" s="233"/>
      <c r="G127" s="186"/>
      <c r="P127" s="352"/>
      <c r="Q127" s="351"/>
      <c r="S127" s="352"/>
      <c r="T127" s="351"/>
    </row>
    <row r="128" spans="1:41" ht="22.15" customHeight="1">
      <c r="A128" s="206"/>
      <c r="B128" s="210"/>
      <c r="C128" s="204"/>
      <c r="D128" s="224"/>
      <c r="E128" s="225"/>
      <c r="F128" s="226"/>
      <c r="G128" s="186"/>
      <c r="P128" s="352"/>
      <c r="Q128" s="351"/>
      <c r="S128" s="352"/>
      <c r="T128" s="351"/>
      <c r="V128" s="340"/>
    </row>
    <row r="129" spans="1:24" ht="22.15" customHeight="1">
      <c r="A129" s="206"/>
      <c r="B129" s="210"/>
      <c r="C129" s="204"/>
      <c r="D129" s="224"/>
      <c r="E129" s="225"/>
      <c r="F129" s="226"/>
      <c r="G129" s="186"/>
      <c r="P129" s="352"/>
      <c r="Q129" s="351"/>
      <c r="S129" s="352"/>
      <c r="T129" s="351"/>
      <c r="V129" s="340"/>
    </row>
    <row r="130" spans="1:24">
      <c r="A130" s="208"/>
      <c r="B130" s="227"/>
      <c r="C130" s="204"/>
      <c r="D130" s="224"/>
      <c r="E130" s="225"/>
      <c r="F130" s="226"/>
      <c r="G130" s="186"/>
      <c r="P130" s="352"/>
      <c r="Q130" s="351"/>
      <c r="S130" s="352"/>
      <c r="T130" s="351"/>
      <c r="V130" s="340"/>
      <c r="W130" s="1214"/>
      <c r="X130" s="1214"/>
    </row>
    <row r="131" spans="1:24" ht="22.15" customHeight="1">
      <c r="A131" s="208"/>
      <c r="B131" s="231"/>
      <c r="C131" s="204"/>
      <c r="D131" s="224"/>
      <c r="E131" s="225"/>
      <c r="F131" s="226"/>
      <c r="G131" s="230"/>
      <c r="P131" s="352"/>
      <c r="Q131" s="351"/>
      <c r="S131" s="352"/>
      <c r="T131" s="351"/>
      <c r="V131" s="340"/>
    </row>
    <row r="132" spans="1:24" ht="22.15" customHeight="1">
      <c r="A132" s="208"/>
      <c r="B132" s="210"/>
      <c r="C132" s="204"/>
      <c r="D132" s="224"/>
      <c r="E132" s="225"/>
      <c r="F132" s="226"/>
      <c r="G132" s="186"/>
      <c r="P132" s="352"/>
      <c r="Q132" s="351"/>
      <c r="S132" s="352"/>
      <c r="T132" s="351"/>
      <c r="V132" s="340"/>
    </row>
    <row r="133" spans="1:24" ht="22.15" customHeight="1">
      <c r="A133" s="208"/>
      <c r="B133" s="210"/>
      <c r="C133" s="204"/>
      <c r="D133" s="224"/>
      <c r="E133" s="225"/>
      <c r="F133" s="226"/>
      <c r="G133" s="186"/>
      <c r="P133" s="352"/>
      <c r="Q133" s="351"/>
      <c r="S133" s="352"/>
      <c r="T133" s="351"/>
      <c r="V133" s="340"/>
    </row>
    <row r="134" spans="1:24">
      <c r="A134" s="208"/>
      <c r="B134" s="227"/>
      <c r="C134" s="204"/>
      <c r="D134" s="204"/>
      <c r="E134" s="225"/>
      <c r="F134" s="226"/>
      <c r="G134" s="230"/>
      <c r="P134" s="352"/>
      <c r="Q134" s="351"/>
      <c r="S134" s="352"/>
      <c r="T134" s="351"/>
      <c r="V134" s="340"/>
    </row>
    <row r="135" spans="1:24" ht="22.15" customHeight="1">
      <c r="A135" s="208"/>
      <c r="B135" s="231"/>
      <c r="C135" s="204"/>
      <c r="D135" s="204"/>
      <c r="E135" s="234"/>
      <c r="F135" s="226"/>
      <c r="G135" s="235"/>
      <c r="P135" s="352"/>
      <c r="Q135" s="351"/>
      <c r="S135" s="352"/>
      <c r="T135" s="351"/>
      <c r="V135" s="340"/>
    </row>
    <row r="136" spans="1:24" ht="35.1" customHeight="1">
      <c r="A136" s="206"/>
      <c r="B136" s="236"/>
      <c r="C136" s="204"/>
      <c r="D136" s="224"/>
      <c r="E136" s="225"/>
      <c r="F136" s="226"/>
      <c r="G136" s="186"/>
      <c r="N136" s="4"/>
      <c r="P136" s="352"/>
      <c r="Q136" s="351"/>
      <c r="S136" s="352"/>
      <c r="T136" s="351"/>
      <c r="V136" s="340"/>
    </row>
    <row r="137" spans="1:24" ht="22.15" customHeight="1">
      <c r="A137" s="206"/>
      <c r="B137" s="237"/>
      <c r="C137" s="204"/>
      <c r="D137" s="224"/>
      <c r="E137" s="234"/>
      <c r="F137" s="226"/>
      <c r="G137" s="186"/>
      <c r="N137" s="4"/>
      <c r="P137" s="352"/>
      <c r="Q137" s="351"/>
      <c r="S137" s="352"/>
      <c r="T137" s="351"/>
      <c r="V137" s="340"/>
    </row>
    <row r="138" spans="1:24" ht="22.15" customHeight="1">
      <c r="A138" s="206"/>
      <c r="B138" s="237"/>
      <c r="C138" s="204"/>
      <c r="D138" s="224"/>
      <c r="E138" s="234"/>
      <c r="F138" s="226"/>
      <c r="G138" s="186"/>
      <c r="N138" s="4"/>
      <c r="P138" s="352"/>
      <c r="Q138" s="351"/>
      <c r="S138" s="352"/>
      <c r="T138" s="351"/>
      <c r="V138" s="340"/>
    </row>
    <row r="139" spans="1:24" ht="24" customHeight="1">
      <c r="A139" s="207"/>
      <c r="B139" s="211"/>
      <c r="C139" s="204"/>
      <c r="D139" s="224"/>
      <c r="E139" s="225"/>
      <c r="F139" s="226"/>
      <c r="G139" s="186"/>
      <c r="J139" s="177"/>
      <c r="K139" s="177"/>
      <c r="L139" s="177"/>
      <c r="M139" s="177"/>
      <c r="N139" s="1"/>
      <c r="O139" s="1"/>
      <c r="P139" s="352"/>
      <c r="Q139" s="351"/>
      <c r="R139" s="6"/>
      <c r="S139" s="352"/>
      <c r="T139" s="351"/>
      <c r="U139" s="1"/>
      <c r="V139" s="6"/>
    </row>
    <row r="140" spans="1:24" ht="24" customHeight="1">
      <c r="A140" s="206"/>
      <c r="B140" s="238"/>
      <c r="C140" s="204"/>
      <c r="D140" s="224"/>
      <c r="E140" s="225"/>
      <c r="F140" s="226"/>
      <c r="G140" s="186"/>
      <c r="P140" s="352"/>
      <c r="Q140" s="351"/>
      <c r="S140" s="352"/>
      <c r="T140" s="351"/>
      <c r="V140" s="340"/>
    </row>
    <row r="141" spans="1:24" ht="24" customHeight="1">
      <c r="A141" s="208"/>
      <c r="B141" s="203"/>
      <c r="C141" s="204"/>
      <c r="D141" s="224"/>
      <c r="E141" s="225"/>
      <c r="F141" s="226"/>
      <c r="G141" s="186"/>
      <c r="P141" s="352"/>
      <c r="Q141" s="351"/>
      <c r="S141" s="352"/>
      <c r="T141" s="351"/>
      <c r="V141" s="340"/>
    </row>
    <row r="142" spans="1:24" ht="24" customHeight="1">
      <c r="A142" s="206"/>
      <c r="B142" s="237"/>
      <c r="C142" s="204"/>
      <c r="D142" s="224"/>
      <c r="E142" s="234"/>
      <c r="F142" s="226"/>
      <c r="G142" s="186"/>
      <c r="P142" s="352"/>
      <c r="Q142" s="351"/>
      <c r="S142" s="352"/>
      <c r="T142" s="351"/>
      <c r="V142" s="340"/>
    </row>
    <row r="143" spans="1:24" ht="24" customHeight="1">
      <c r="A143" s="207"/>
      <c r="B143" s="223"/>
      <c r="C143" s="204"/>
      <c r="D143" s="224"/>
      <c r="E143" s="225"/>
      <c r="F143" s="226"/>
      <c r="G143" s="186"/>
      <c r="J143" s="177"/>
      <c r="K143" s="177"/>
      <c r="L143" s="177"/>
      <c r="M143" s="177"/>
      <c r="N143" s="1"/>
      <c r="O143" s="1"/>
      <c r="P143" s="352"/>
      <c r="Q143" s="353"/>
      <c r="R143" s="6"/>
      <c r="S143" s="352"/>
      <c r="T143" s="353"/>
      <c r="U143" s="1"/>
      <c r="V143" s="6"/>
    </row>
    <row r="144" spans="1:24" ht="35.1" customHeight="1">
      <c r="A144" s="208"/>
      <c r="B144" s="203"/>
      <c r="C144" s="204"/>
      <c r="D144" s="204"/>
      <c r="E144" s="234"/>
      <c r="F144" s="226"/>
      <c r="G144" s="235"/>
      <c r="P144" s="352"/>
      <c r="Q144" s="353"/>
      <c r="S144" s="352"/>
      <c r="T144" s="353"/>
      <c r="V144" s="340"/>
    </row>
    <row r="145" spans="1:22" ht="24" customHeight="1">
      <c r="A145" s="208"/>
      <c r="B145" s="203"/>
      <c r="C145" s="206"/>
      <c r="D145" s="224"/>
      <c r="E145" s="234"/>
      <c r="F145" s="226"/>
      <c r="G145" s="186"/>
      <c r="P145" s="352"/>
      <c r="Q145" s="351"/>
      <c r="S145" s="352"/>
      <c r="T145" s="351"/>
      <c r="V145" s="340"/>
    </row>
    <row r="146" spans="1:22" ht="24" customHeight="1">
      <c r="A146" s="206"/>
      <c r="B146" s="203"/>
      <c r="C146" s="206"/>
      <c r="D146" s="224"/>
      <c r="E146" s="234"/>
      <c r="F146" s="226"/>
      <c r="G146" s="186"/>
      <c r="P146" s="352"/>
      <c r="Q146" s="351"/>
      <c r="S146" s="352"/>
      <c r="T146" s="351"/>
      <c r="V146" s="340"/>
    </row>
    <row r="147" spans="1:22" ht="24" customHeight="1">
      <c r="A147" s="206"/>
      <c r="B147" s="203"/>
      <c r="C147" s="206"/>
      <c r="D147" s="224"/>
      <c r="E147" s="234"/>
      <c r="F147" s="226"/>
      <c r="G147" s="186"/>
      <c r="P147" s="352"/>
      <c r="Q147" s="351"/>
      <c r="S147" s="352"/>
      <c r="T147" s="351"/>
      <c r="V147" s="340"/>
    </row>
    <row r="148" spans="1:22" ht="24" customHeight="1">
      <c r="A148" s="206"/>
      <c r="B148" s="203"/>
      <c r="C148" s="206"/>
      <c r="D148" s="224"/>
      <c r="E148" s="234"/>
      <c r="F148" s="226"/>
      <c r="G148" s="186"/>
      <c r="P148" s="352"/>
      <c r="Q148" s="351"/>
      <c r="S148" s="352"/>
      <c r="T148" s="351"/>
      <c r="V148" s="340"/>
    </row>
    <row r="149" spans="1:22" ht="24" customHeight="1">
      <c r="A149" s="206"/>
      <c r="B149" s="203"/>
      <c r="C149" s="206"/>
      <c r="D149" s="224"/>
      <c r="E149" s="234"/>
      <c r="F149" s="226"/>
      <c r="G149" s="186"/>
      <c r="P149" s="352"/>
      <c r="Q149" s="351"/>
      <c r="S149" s="352"/>
      <c r="T149" s="351"/>
      <c r="V149" s="340"/>
    </row>
    <row r="150" spans="1:22" ht="24" customHeight="1">
      <c r="A150" s="206"/>
      <c r="B150" s="203"/>
      <c r="C150" s="206"/>
      <c r="D150" s="224"/>
      <c r="E150" s="234"/>
      <c r="F150" s="226"/>
      <c r="G150" s="186"/>
      <c r="P150" s="352"/>
      <c r="Q150" s="351"/>
      <c r="S150" s="352"/>
      <c r="T150" s="351"/>
      <c r="V150" s="340"/>
    </row>
    <row r="151" spans="1:22" ht="24" customHeight="1">
      <c r="A151" s="206"/>
      <c r="B151" s="203"/>
      <c r="C151" s="206"/>
      <c r="D151" s="224"/>
      <c r="E151" s="234"/>
      <c r="F151" s="226"/>
      <c r="G151" s="186"/>
      <c r="P151" s="352"/>
      <c r="Q151" s="351"/>
      <c r="S151" s="352"/>
      <c r="T151" s="351"/>
      <c r="V151" s="340"/>
    </row>
    <row r="152" spans="1:22" ht="35.1" customHeight="1">
      <c r="A152" s="207"/>
      <c r="B152" s="223"/>
      <c r="C152" s="204"/>
      <c r="D152" s="224"/>
      <c r="E152" s="225"/>
      <c r="F152" s="226"/>
      <c r="G152" s="186"/>
      <c r="P152" s="352"/>
      <c r="Q152" s="353"/>
      <c r="S152" s="352"/>
      <c r="T152" s="353"/>
      <c r="V152" s="340"/>
    </row>
    <row r="153" spans="1:22" ht="24" customHeight="1">
      <c r="A153" s="208"/>
      <c r="B153" s="209"/>
      <c r="C153" s="204"/>
      <c r="D153" s="224"/>
      <c r="E153" s="234"/>
      <c r="F153" s="226"/>
      <c r="G153" s="235"/>
      <c r="P153" s="352"/>
      <c r="Q153" s="353"/>
      <c r="S153" s="352"/>
      <c r="T153" s="353"/>
      <c r="V153" s="340"/>
    </row>
    <row r="154" spans="1:22" ht="24" customHeight="1">
      <c r="A154" s="208"/>
      <c r="B154" s="203"/>
      <c r="C154" s="206"/>
      <c r="D154" s="209"/>
      <c r="E154" s="234"/>
      <c r="F154" s="226"/>
      <c r="G154" s="186"/>
      <c r="P154" s="352"/>
      <c r="Q154" s="351"/>
      <c r="S154" s="352"/>
      <c r="T154" s="351"/>
      <c r="V154" s="340"/>
    </row>
    <row r="155" spans="1:22" ht="35.1" customHeight="1">
      <c r="A155" s="208"/>
      <c r="B155" s="223"/>
      <c r="C155" s="204"/>
      <c r="D155" s="224"/>
      <c r="E155" s="225"/>
      <c r="F155" s="226"/>
      <c r="G155" s="186"/>
      <c r="P155" s="352"/>
      <c r="Q155" s="351"/>
      <c r="S155" s="352"/>
      <c r="T155" s="351"/>
      <c r="V155" s="340"/>
    </row>
    <row r="156" spans="1:22" ht="24" customHeight="1">
      <c r="A156" s="207"/>
      <c r="B156" s="205"/>
      <c r="C156" s="206"/>
      <c r="D156" s="224"/>
      <c r="E156" s="226"/>
      <c r="F156" s="226"/>
      <c r="G156" s="186"/>
      <c r="P156" s="352"/>
      <c r="Q156" s="351"/>
      <c r="S156" s="352"/>
      <c r="T156" s="351"/>
      <c r="V156" s="340"/>
    </row>
    <row r="157" spans="1:22" ht="24" customHeight="1">
      <c r="A157" s="207"/>
      <c r="B157" s="205"/>
      <c r="C157" s="206"/>
      <c r="D157" s="224"/>
      <c r="E157" s="225"/>
      <c r="F157" s="226"/>
      <c r="G157" s="186"/>
      <c r="P157" s="352"/>
      <c r="Q157" s="351"/>
      <c r="S157" s="352"/>
      <c r="T157" s="351"/>
      <c r="V157" s="340"/>
    </row>
    <row r="158" spans="1:22" ht="24" customHeight="1">
      <c r="A158" s="207"/>
      <c r="B158" s="205"/>
      <c r="C158" s="206"/>
      <c r="D158" s="224"/>
      <c r="E158" s="226"/>
      <c r="F158" s="226"/>
      <c r="G158" s="186"/>
      <c r="P158" s="352"/>
      <c r="Q158" s="351"/>
      <c r="S158" s="352"/>
      <c r="T158" s="351"/>
      <c r="V158" s="340"/>
    </row>
    <row r="159" spans="1:22" ht="24" customHeight="1">
      <c r="A159" s="207"/>
      <c r="B159" s="205"/>
      <c r="C159" s="206"/>
      <c r="D159" s="224"/>
      <c r="E159" s="226"/>
      <c r="F159" s="226"/>
      <c r="G159" s="186"/>
      <c r="P159" s="352"/>
      <c r="Q159" s="351"/>
      <c r="S159" s="352"/>
      <c r="T159" s="351"/>
      <c r="V159" s="340"/>
    </row>
    <row r="160" spans="1:22" ht="35.1" customHeight="1">
      <c r="A160" s="207"/>
      <c r="B160" s="210"/>
      <c r="C160" s="206"/>
      <c r="D160" s="224"/>
      <c r="E160" s="226"/>
      <c r="F160" s="226"/>
      <c r="G160" s="186"/>
      <c r="P160" s="352"/>
      <c r="Q160" s="351"/>
      <c r="S160" s="352"/>
      <c r="T160" s="351"/>
      <c r="V160" s="340"/>
    </row>
    <row r="161" spans="1:22" ht="30" customHeight="1">
      <c r="A161" s="207"/>
      <c r="B161" s="203"/>
      <c r="C161" s="206"/>
      <c r="D161" s="224"/>
      <c r="E161" s="226"/>
      <c r="F161" s="226"/>
      <c r="G161" s="186"/>
      <c r="P161" s="352"/>
      <c r="Q161" s="351"/>
      <c r="S161" s="352"/>
      <c r="T161" s="351"/>
      <c r="V161" s="340"/>
    </row>
    <row r="162" spans="1:22" ht="26.1" customHeight="1">
      <c r="A162" s="207"/>
      <c r="B162" s="223"/>
      <c r="C162" s="204"/>
      <c r="D162" s="224"/>
      <c r="E162" s="225"/>
      <c r="F162" s="226"/>
      <c r="G162" s="186"/>
      <c r="J162" s="177"/>
      <c r="K162" s="177"/>
      <c r="L162" s="177"/>
      <c r="M162" s="177"/>
      <c r="N162" s="1"/>
      <c r="O162" s="1"/>
      <c r="P162" s="352"/>
      <c r="Q162" s="351"/>
      <c r="R162" s="6"/>
      <c r="S162" s="352"/>
      <c r="T162" s="351"/>
      <c r="U162" s="1"/>
      <c r="V162" s="6"/>
    </row>
    <row r="163" spans="1:22" ht="30" customHeight="1">
      <c r="A163" s="208"/>
      <c r="B163" s="205"/>
      <c r="C163" s="206"/>
      <c r="D163" s="239"/>
      <c r="E163" s="226"/>
      <c r="F163" s="226"/>
      <c r="G163" s="186"/>
      <c r="P163" s="352"/>
      <c r="Q163" s="351"/>
      <c r="S163" s="352"/>
      <c r="T163" s="351"/>
      <c r="V163" s="340"/>
    </row>
    <row r="164" spans="1:22" ht="30" customHeight="1">
      <c r="A164" s="208"/>
      <c r="B164" s="205"/>
      <c r="C164" s="206"/>
      <c r="D164" s="239"/>
      <c r="E164" s="226"/>
      <c r="F164" s="226"/>
      <c r="G164" s="186"/>
      <c r="P164" s="352"/>
      <c r="Q164" s="351"/>
      <c r="S164" s="352"/>
      <c r="T164" s="351"/>
      <c r="V164" s="340"/>
    </row>
    <row r="165" spans="1:22" ht="30" customHeight="1">
      <c r="A165" s="208"/>
      <c r="B165" s="205"/>
      <c r="C165" s="206"/>
      <c r="D165" s="239"/>
      <c r="E165" s="226"/>
      <c r="F165" s="226"/>
      <c r="G165" s="186"/>
      <c r="P165" s="352"/>
      <c r="Q165" s="351"/>
      <c r="S165" s="352"/>
      <c r="T165" s="351"/>
      <c r="V165" s="340"/>
    </row>
    <row r="166" spans="1:22" ht="30" customHeight="1">
      <c r="A166" s="208"/>
      <c r="B166" s="205"/>
      <c r="C166" s="206"/>
      <c r="D166" s="239"/>
      <c r="E166" s="226"/>
      <c r="F166" s="226"/>
      <c r="G166" s="186"/>
      <c r="P166" s="352"/>
      <c r="Q166" s="351"/>
      <c r="S166" s="352"/>
      <c r="T166" s="351"/>
      <c r="V166" s="340"/>
    </row>
    <row r="167" spans="1:22" ht="33" customHeight="1">
      <c r="A167" s="240"/>
      <c r="B167" s="223"/>
      <c r="C167" s="204"/>
      <c r="D167" s="224"/>
      <c r="E167" s="225"/>
      <c r="F167" s="226"/>
      <c r="G167" s="186"/>
      <c r="P167" s="352"/>
      <c r="Q167" s="351"/>
      <c r="S167" s="352"/>
      <c r="T167" s="351"/>
      <c r="V167" s="340"/>
    </row>
    <row r="168" spans="1:22" ht="24" customHeight="1">
      <c r="A168" s="241"/>
      <c r="B168" s="205"/>
      <c r="C168" s="241"/>
      <c r="D168" s="242"/>
      <c r="E168" s="226"/>
      <c r="F168" s="226"/>
      <c r="G168" s="186"/>
      <c r="P168" s="352"/>
      <c r="Q168" s="351"/>
      <c r="S168" s="352"/>
      <c r="T168" s="351"/>
      <c r="V168" s="340"/>
    </row>
    <row r="169" spans="1:22" ht="24" customHeight="1">
      <c r="A169" s="241"/>
      <c r="B169" s="205"/>
      <c r="C169" s="241"/>
      <c r="D169" s="242"/>
      <c r="E169" s="226"/>
      <c r="F169" s="226"/>
      <c r="G169" s="186"/>
      <c r="P169" s="352"/>
      <c r="Q169" s="351"/>
      <c r="S169" s="352"/>
      <c r="T169" s="351"/>
      <c r="V169" s="340"/>
    </row>
    <row r="170" spans="1:22" ht="24" customHeight="1">
      <c r="A170" s="241"/>
      <c r="B170" s="205"/>
      <c r="C170" s="241"/>
      <c r="D170" s="242"/>
      <c r="E170" s="226"/>
      <c r="F170" s="226"/>
      <c r="G170" s="186"/>
      <c r="P170" s="352"/>
      <c r="Q170" s="351"/>
      <c r="S170" s="352"/>
      <c r="T170" s="351"/>
      <c r="V170" s="340"/>
    </row>
    <row r="171" spans="1:22" ht="24" customHeight="1">
      <c r="A171" s="241"/>
      <c r="B171" s="205"/>
      <c r="C171" s="241"/>
      <c r="D171" s="242"/>
      <c r="E171" s="226"/>
      <c r="F171" s="226"/>
      <c r="G171" s="186"/>
      <c r="P171" s="352"/>
      <c r="Q171" s="351"/>
      <c r="S171" s="352"/>
      <c r="T171" s="351"/>
      <c r="V171" s="340"/>
    </row>
    <row r="172" spans="1:22" ht="24" customHeight="1">
      <c r="A172" s="241"/>
      <c r="B172" s="205"/>
      <c r="C172" s="241"/>
      <c r="D172" s="242"/>
      <c r="E172" s="226"/>
      <c r="F172" s="226"/>
      <c r="G172" s="186"/>
      <c r="P172" s="352"/>
      <c r="Q172" s="351"/>
      <c r="S172" s="352"/>
      <c r="T172" s="351"/>
      <c r="V172" s="340"/>
    </row>
    <row r="173" spans="1:22" ht="26.1" customHeight="1">
      <c r="A173" s="206"/>
      <c r="B173" s="1217"/>
      <c r="C173" s="1217"/>
      <c r="D173" s="1217"/>
      <c r="E173" s="226"/>
      <c r="F173" s="226"/>
      <c r="G173" s="186"/>
      <c r="I173" s="244"/>
      <c r="J173" s="177"/>
      <c r="K173" s="177"/>
      <c r="L173" s="177"/>
      <c r="M173" s="177"/>
      <c r="N173" s="1"/>
      <c r="O173" s="1"/>
      <c r="P173" s="81"/>
      <c r="Q173" s="351"/>
      <c r="R173" s="6"/>
      <c r="S173" s="81"/>
      <c r="T173" s="351"/>
      <c r="U173" s="1"/>
      <c r="V173" s="6"/>
    </row>
    <row r="174" spans="1:22" ht="26.1" customHeight="1">
      <c r="A174" s="241"/>
      <c r="B174" s="1218"/>
      <c r="C174" s="1218"/>
      <c r="D174" s="1218"/>
      <c r="E174" s="226"/>
      <c r="F174" s="226"/>
      <c r="G174" s="186"/>
      <c r="I174" s="244"/>
      <c r="J174" s="177"/>
      <c r="K174" s="177"/>
      <c r="L174" s="177"/>
      <c r="M174" s="177"/>
      <c r="N174" s="1"/>
      <c r="O174" s="1"/>
      <c r="P174" s="81"/>
      <c r="Q174" s="351"/>
      <c r="R174" s="6"/>
      <c r="S174" s="81"/>
      <c r="T174" s="351"/>
      <c r="U174" s="1"/>
      <c r="V174" s="1"/>
    </row>
    <row r="175" spans="1:22" ht="26.1" customHeight="1">
      <c r="A175" s="241"/>
      <c r="B175" s="1212"/>
      <c r="C175" s="1212"/>
      <c r="D175" s="1212"/>
      <c r="E175" s="226"/>
      <c r="F175" s="226"/>
      <c r="G175" s="186"/>
      <c r="I175" s="244"/>
      <c r="J175" s="177"/>
      <c r="K175" s="177"/>
      <c r="L175" s="177"/>
      <c r="M175" s="177"/>
      <c r="N175" s="1"/>
      <c r="O175" s="1"/>
      <c r="P175" s="81"/>
      <c r="Q175" s="351"/>
      <c r="R175" s="6"/>
      <c r="S175" s="81"/>
      <c r="T175" s="351"/>
      <c r="U175" s="1"/>
      <c r="V175" s="355"/>
    </row>
    <row r="176" spans="1:22">
      <c r="A176" s="193"/>
      <c r="B176" s="193"/>
      <c r="C176" s="193"/>
      <c r="D176" s="193"/>
      <c r="E176" s="186"/>
      <c r="F176" s="186"/>
      <c r="G176" s="186"/>
    </row>
    <row r="177" spans="1:7">
      <c r="A177" s="193"/>
      <c r="B177" s="193"/>
      <c r="C177" s="193"/>
      <c r="D177" s="193"/>
      <c r="E177" s="186"/>
      <c r="F177" s="186"/>
      <c r="G177" s="186"/>
    </row>
    <row r="178" spans="1:7">
      <c r="A178" s="193"/>
      <c r="B178" s="193"/>
      <c r="C178" s="193"/>
      <c r="D178" s="193"/>
      <c r="E178" s="186"/>
      <c r="F178" s="186"/>
      <c r="G178" s="186"/>
    </row>
    <row r="179" spans="1:7">
      <c r="A179" s="193"/>
      <c r="B179" s="193"/>
      <c r="C179" s="193"/>
      <c r="D179" s="193"/>
      <c r="E179" s="186"/>
      <c r="F179" s="186"/>
      <c r="G179" s="186"/>
    </row>
    <row r="180" spans="1:7">
      <c r="A180" s="193"/>
      <c r="B180" s="193"/>
      <c r="C180" s="193"/>
      <c r="D180" s="193"/>
      <c r="E180" s="186"/>
      <c r="F180" s="186"/>
      <c r="G180" s="186"/>
    </row>
    <row r="181" spans="1:7">
      <c r="A181" s="193"/>
      <c r="B181" s="193"/>
      <c r="C181" s="193"/>
      <c r="D181" s="193"/>
      <c r="E181" s="186"/>
      <c r="F181" s="186"/>
      <c r="G181" s="186"/>
    </row>
    <row r="182" spans="1:7">
      <c r="A182" s="193"/>
      <c r="B182" s="193"/>
      <c r="C182" s="193"/>
      <c r="D182" s="193"/>
      <c r="E182" s="186"/>
      <c r="F182" s="186"/>
      <c r="G182" s="186"/>
    </row>
    <row r="183" spans="1:7">
      <c r="A183" s="193"/>
      <c r="B183" s="193"/>
      <c r="C183" s="193"/>
      <c r="D183" s="193"/>
      <c r="E183" s="186"/>
      <c r="F183" s="186"/>
      <c r="G183" s="186"/>
    </row>
  </sheetData>
  <sheetProtection password="CFB5" sheet="1" objects="1" scenarios="1" formatColumns="0" formatRows="0" selectLockedCells="1"/>
  <customSheetViews>
    <customSheetView guid="{987A3FAC-920D-4C0C-8129-D8F4AFD7E477}" state="hidden" topLeftCell="A52">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1"/>
      <headerFooter alignWithMargins="0">
        <oddFooter>&amp;R&amp;"Book Antiqua,Bold"&amp;10Schedule-1/ Page &amp;P of &amp;N</oddFooter>
      </headerFooter>
    </customSheetView>
    <customSheetView guid="{CB55CDDD-15EC-4265-9148-3411BBB26D54}" state="hidden" topLeftCell="A52">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2"/>
      <headerFooter alignWithMargins="0">
        <oddFooter>&amp;R&amp;"Book Antiqua,Bold"&amp;10Schedule-1/ Page &amp;P of &amp;N</oddFooter>
      </headerFooter>
    </customSheetView>
    <customSheetView guid="{023E95C7-CD0A-46A1-945E-64751E02EBFE}" state="hidden" topLeftCell="A52">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3"/>
      <headerFooter alignWithMargins="0">
        <oddFooter>&amp;R&amp;"Book Antiqua,Bold"&amp;10Schedule-1/ Page &amp;P of &amp;N</oddFooter>
      </headerFooter>
    </customSheetView>
    <customSheetView guid="{BB6473B7-092C-417E-97E7-ED0705AE17A0}" state="hidden" topLeftCell="A52">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4"/>
      <headerFooter alignWithMargins="0">
        <oddFooter>&amp;R&amp;"Book Antiqua,Bold"&amp;10Schedule-1/ Page &amp;P of &amp;N</oddFooter>
      </headerFooter>
    </customSheetView>
    <customSheetView guid="{A41EE4DE-0D82-4A56-8210-F78316511D11}" state="hidden" topLeftCell="A52">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5"/>
      <headerFooter alignWithMargins="0">
        <oddFooter>&amp;R&amp;"Book Antiqua,Bold"&amp;10Schedule-1/ Page &amp;P of &amp;N</oddFooter>
      </headerFooter>
    </customSheetView>
    <customSheetView guid="{1E0C44A1-9358-4FBD-8C2C-4DB661DA1476}" state="hidden" topLeftCell="A52">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6"/>
      <headerFooter alignWithMargins="0">
        <oddFooter>&amp;R&amp;"Book Antiqua,Bold"&amp;10Schedule-1/ Page &amp;P of &amp;N</oddFooter>
      </headerFooter>
    </customSheetView>
    <customSheetView guid="{498493C3-769C-4143-9114-C68CD1D40B11}" state="hidden" topLeftCell="A67">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7"/>
      <headerFooter alignWithMargins="0">
        <oddFooter>&amp;R&amp;"Book Antiqua,Bold"&amp;10Schedule-1/ Page &amp;P of &amp;N</oddFooter>
      </headerFooter>
    </customSheetView>
    <customSheetView guid="{C431BC99-7569-44AB-83F6-AB73BDED3783}" state="hidden" topLeftCell="A67">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8"/>
      <headerFooter alignWithMargins="0">
        <oddFooter>&amp;R&amp;"Book Antiqua,Bold"&amp;10Schedule-1/ Page &amp;P of &amp;N</oddFooter>
      </headerFooter>
    </customSheetView>
    <customSheetView guid="{E97134B6-5E8D-4951-8DA0-73D065532361}" state="hidden" topLeftCell="A67">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9"/>
      <headerFooter alignWithMargins="0">
        <oddFooter>&amp;R&amp;"Book Antiqua,Bold"&amp;10Schedule-1/ Page &amp;P of &amp;N</oddFooter>
      </headerFooter>
    </customSheetView>
    <customSheetView guid="{D0757F9E-DF41-4B40-A5E5-F4F8FDD8D61D}" state="hidden" topLeftCell="A67">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10"/>
      <headerFooter alignWithMargins="0">
        <oddFooter>&amp;R&amp;"Book Antiqua,Bold"&amp;10Schedule-1/ Page &amp;P of &amp;N</oddFooter>
      </headerFooter>
    </customSheetView>
    <customSheetView guid="{EE46BCD1-F715-4FA9-A5FC-1B125AD601E0}" state="hidden" topLeftCell="A67">
      <selection activeCell="F71" sqref="F71"/>
      <colBreaks count="1" manualBreakCount="1">
        <brk id="7" max="1048575" man="1"/>
      </colBreaks>
      <pageMargins left="0.511811023622047" right="0.26" top="0.48" bottom="0.54" header="0.25" footer="0.27"/>
      <printOptions horizontalCentered="1"/>
      <pageSetup paperSize="9" orientation="portrait" horizontalDpi="300" verticalDpi="300" r:id="rId11"/>
      <headerFooter alignWithMargins="0">
        <oddFooter>&amp;R&amp;"Book Antiqua,Bold"&amp;10Schedule-1/ Page &amp;P of &amp;N</oddFooter>
      </headerFooter>
    </customSheetView>
    <customSheetView guid="{4AA1107B-A795-4744-B566-827168772C7A}" state="hidden" topLeftCell="A67">
      <selection activeCell="F71" sqref="F71"/>
      <colBreaks count="1" manualBreakCount="1">
        <brk id="7" max="1048575" man="1"/>
      </colBreaks>
      <pageMargins left="0.511811023622047" right="0.26" top="0.48" bottom="0.54" header="0.25" footer="0.27"/>
      <printOptions horizontalCentered="1"/>
      <pageSetup paperSize="9" orientation="portrait" horizontalDpi="300" verticalDpi="300" r:id="rId12"/>
      <headerFooter alignWithMargins="0">
        <oddFooter>&amp;R&amp;"Book Antiqua,Bold"&amp;10Schedule-1/ Page &amp;P of &amp;N</oddFooter>
      </headerFooter>
    </customSheetView>
    <customSheetView guid="{B23AD343-29DA-4CE0-BD10-47BF44F3782F}" state="hidden" topLeftCell="A67">
      <selection activeCell="F71" sqref="F71"/>
      <colBreaks count="1" manualBreakCount="1">
        <brk id="7" max="1048575" man="1"/>
      </colBreaks>
      <pageMargins left="0.511811023622047" right="0.26" top="0.48" bottom="0.54" header="0.25" footer="0.27"/>
      <printOptions horizontalCentered="1"/>
      <pageSetup paperSize="9" orientation="portrait" horizontalDpi="300" verticalDpi="300" r:id="rId13"/>
      <headerFooter alignWithMargins="0">
        <oddFooter>&amp;R&amp;"Book Antiqua,Bold"&amp;10Schedule-1/ Page &amp;P of &amp;N</oddFooter>
      </headerFooter>
    </customSheetView>
    <customSheetView guid="{ECE9294F-C910-4036-88BC-B1F2176FB06B}" state="hidden" topLeftCell="A67">
      <selection activeCell="F71" sqref="F71"/>
      <colBreaks count="1" manualBreakCount="1">
        <brk id="7" max="1048575" man="1"/>
      </colBreaks>
      <pageMargins left="0.511811023622047" right="0.26" top="0.48" bottom="0.54" header="0.25" footer="0.27"/>
      <printOptions horizontalCentered="1"/>
      <pageSetup paperSize="9" orientation="portrait" horizontalDpi="300" verticalDpi="300" r:id="rId14"/>
      <headerFooter alignWithMargins="0">
        <oddFooter>&amp;R&amp;"Book Antiqua,Bold"&amp;10Schedule-1/ Page &amp;P of &amp;N</oddFooter>
      </headerFooter>
    </customSheetView>
    <customSheetView guid="{27A45B7A-04F2-4516-B80B-5ED0825D4ED3}" state="hidden" topLeftCell="A10">
      <selection activeCell="G129" sqref="G129"/>
      <colBreaks count="1" manualBreakCount="1">
        <brk id="7" max="1048575" man="1"/>
      </colBreaks>
      <pageMargins left="0.511811023622047" right="0.26" top="0.48" bottom="0.54" header="0.25" footer="0.27"/>
      <printOptions horizontalCentered="1"/>
      <pageSetup paperSize="9" orientation="portrait" horizontalDpi="300" verticalDpi="300" r:id="rId15"/>
      <headerFooter alignWithMargins="0">
        <oddFooter>&amp;R&amp;"Book Antiqua,Bold"&amp;10Schedule-1/ Page &amp;P of &amp;N</oddFooter>
      </headerFooter>
    </customSheetView>
    <customSheetView guid="{E9F4E142-7D26-464D-BECA-4F3806DB1FE1}" state="hidden" topLeftCell="A67">
      <selection activeCell="F71" sqref="F71"/>
      <colBreaks count="1" manualBreakCount="1">
        <brk id="7" max="1048575" man="1"/>
      </colBreaks>
      <pageMargins left="0.511811023622047" right="0.26" top="0.48" bottom="0.54" header="0.25" footer="0.27"/>
      <printOptions horizontalCentered="1"/>
      <pageSetup paperSize="9" orientation="portrait" horizontalDpi="300" verticalDpi="300" r:id="rId16"/>
      <headerFooter alignWithMargins="0">
        <oddFooter>&amp;R&amp;"Book Antiqua,Bold"&amp;10Schedule-1/ Page &amp;P of &amp;N</oddFooter>
      </headerFooter>
    </customSheetView>
    <customSheetView guid="{A7DBDDEF-9245-44C6-9EBF-032DB6E1C0A2}" state="hidden" topLeftCell="A67">
      <selection activeCell="F71" sqref="F71"/>
      <colBreaks count="1" manualBreakCount="1">
        <brk id="7" max="1048575" man="1"/>
      </colBreaks>
      <pageMargins left="0.511811023622047" right="0.26" top="0.48" bottom="0.54" header="0.25" footer="0.27"/>
      <printOptions horizontalCentered="1"/>
      <pageSetup paperSize="9" orientation="portrait" horizontalDpi="300" verticalDpi="300" r:id="rId17"/>
      <headerFooter alignWithMargins="0">
        <oddFooter>&amp;R&amp;"Book Antiqua,Bold"&amp;10Schedule-1/ Page &amp;P of &amp;N</oddFooter>
      </headerFooter>
    </customSheetView>
    <customSheetView guid="{7487ED9F-BBED-4B2A-9631-22F1A430946B}" state="hidden" topLeftCell="A67">
      <selection activeCell="F71" sqref="F71"/>
      <colBreaks count="1" manualBreakCount="1">
        <brk id="7" max="1048575" man="1"/>
      </colBreaks>
      <pageMargins left="0.511811023622047" right="0.26" top="0.48" bottom="0.54" header="0.25" footer="0.27"/>
      <printOptions horizontalCentered="1"/>
      <pageSetup paperSize="9" orientation="portrait" horizontalDpi="300" verticalDpi="300" r:id="rId18"/>
      <headerFooter alignWithMargins="0">
        <oddFooter>&amp;R&amp;"Book Antiqua,Bold"&amp;10Schedule-1/ Page &amp;P of &amp;N</oddFooter>
      </headerFooter>
    </customSheetView>
    <customSheetView guid="{B3CE7B10-A914-4559-A6DA-AED8C22AFD6D}" state="hidden" topLeftCell="A67">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19"/>
      <headerFooter alignWithMargins="0">
        <oddFooter>&amp;R&amp;"Book Antiqua,Bold"&amp;10Schedule-1/ Page &amp;P of &amp;N</oddFooter>
      </headerFooter>
    </customSheetView>
    <customSheetView guid="{D53177B2-31EC-4222-B97A-A37DCFD9E45B}" state="hidden" topLeftCell="A67">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20"/>
      <headerFooter alignWithMargins="0">
        <oddFooter>&amp;R&amp;"Book Antiqua,Bold"&amp;10Schedule-1/ Page &amp;P of &amp;N</oddFooter>
      </headerFooter>
    </customSheetView>
    <customSheetView guid="{223BC0FC-814D-40F0-9795-CE82A16FF3A5}" state="hidden" topLeftCell="A67">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21"/>
      <headerFooter alignWithMargins="0">
        <oddFooter>&amp;R&amp;"Book Antiqua,Bold"&amp;10Schedule-1/ Page &amp;P of &amp;N</oddFooter>
      </headerFooter>
    </customSheetView>
    <customSheetView guid="{B835C05C-B615-4DCB-982D-4519616B3CD8}" state="hidden" topLeftCell="A67">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22"/>
      <headerFooter alignWithMargins="0">
        <oddFooter>&amp;R&amp;"Book Antiqua,Bold"&amp;10Schedule-1/ Page &amp;P of &amp;N</oddFooter>
      </headerFooter>
    </customSheetView>
    <customSheetView guid="{A34CC49F-E309-4C23-B4F6-1E3B307C10D1}" state="hidden" topLeftCell="A67">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23"/>
      <headerFooter alignWithMargins="0">
        <oddFooter>&amp;R&amp;"Book Antiqua,Bold"&amp;10Schedule-1/ Page &amp;P of &amp;N</oddFooter>
      </headerFooter>
    </customSheetView>
    <customSheetView guid="{8909CFDD-4F29-4C72-886E-908773EE94A2}" state="hidden" topLeftCell="A52">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24"/>
      <headerFooter alignWithMargins="0">
        <oddFooter>&amp;R&amp;"Book Antiqua,Bold"&amp;10Schedule-1/ Page &amp;P of &amp;N</oddFooter>
      </headerFooter>
    </customSheetView>
    <customSheetView guid="{D5F8AD2D-F014-4A7B-9CE7-589273BD9F11}" state="hidden" topLeftCell="A52">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25"/>
      <headerFooter alignWithMargins="0">
        <oddFooter>&amp;R&amp;"Book Antiqua,Bold"&amp;10Schedule-1/ Page &amp;P of &amp;N</oddFooter>
      </headerFooter>
    </customSheetView>
  </customSheetViews>
  <mergeCells count="38">
    <mergeCell ref="P14:Q14"/>
    <mergeCell ref="S14:T14"/>
    <mergeCell ref="W14:X14"/>
    <mergeCell ref="A3:G3"/>
    <mergeCell ref="W3:X3"/>
    <mergeCell ref="A4:G4"/>
    <mergeCell ref="A7:D7"/>
    <mergeCell ref="W7:X7"/>
    <mergeCell ref="B8:D8"/>
    <mergeCell ref="B9:D9"/>
    <mergeCell ref="B10:D10"/>
    <mergeCell ref="B11:D11"/>
    <mergeCell ref="W11:X11"/>
    <mergeCell ref="A13:G13"/>
    <mergeCell ref="B117:D117"/>
    <mergeCell ref="B74:D74"/>
    <mergeCell ref="B75:D75"/>
    <mergeCell ref="A76:G76"/>
    <mergeCell ref="B77:G78"/>
    <mergeCell ref="B79:G79"/>
    <mergeCell ref="A111:G111"/>
    <mergeCell ref="W111:X111"/>
    <mergeCell ref="A112:G112"/>
    <mergeCell ref="A115:D115"/>
    <mergeCell ref="W115:X115"/>
    <mergeCell ref="B116:D116"/>
    <mergeCell ref="B175:D175"/>
    <mergeCell ref="B118:D118"/>
    <mergeCell ref="B119:D119"/>
    <mergeCell ref="W119:X119"/>
    <mergeCell ref="A121:G121"/>
    <mergeCell ref="P122:Q122"/>
    <mergeCell ref="W126:X126"/>
    <mergeCell ref="W130:X130"/>
    <mergeCell ref="B173:D173"/>
    <mergeCell ref="B174:D174"/>
    <mergeCell ref="S122:T122"/>
    <mergeCell ref="W122:X122"/>
  </mergeCells>
  <phoneticPr fontId="27" type="noConversion"/>
  <conditionalFormatting sqref="E30:E72 G55 G59:G60">
    <cfRule type="cellIs" dxfId="39" priority="2" stopIfTrue="1" operator="equal">
      <formula>"a"</formula>
    </cfRule>
  </conditionalFormatting>
  <conditionalFormatting sqref="E30:E72">
    <cfRule type="expression" dxfId="38" priority="1" stopIfTrue="1">
      <formula>D30&gt;0</formula>
    </cfRule>
  </conditionalFormatting>
  <conditionalFormatting sqref="E135 G135 E142 Q143:Q144 T143:T144 G144 E144:E151 Q152:Q153 T152:T153 G153 E153:E154">
    <cfRule type="cellIs" dxfId="37" priority="4" stopIfTrue="1" operator="equal">
      <formula>"a"</formula>
    </cfRule>
  </conditionalFormatting>
  <conditionalFormatting sqref="G17:G72 G128:G129 G132:G133 G136:G138 G141:G142 G145:G151 G154 G156:G161 G163:G166 G168:G172">
    <cfRule type="expression" dxfId="36" priority="5" stopIfTrue="1">
      <formula>E17=""</formula>
    </cfRule>
  </conditionalFormatting>
  <conditionalFormatting sqref="Q17:Q73 T17:T73 Q127:Q138 T127:T138 Q141:Q142 T141:T142 Q145:Q151 T145:T151 Q154 T154 Q156:Q166 T156:T166 Q168:Q172 T168:T172">
    <cfRule type="cellIs" dxfId="35" priority="3" stopIfTrue="1" operator="equal">
      <formula>#REF!</formula>
    </cfRule>
  </conditionalFormatting>
  <printOptions horizontalCentered="1"/>
  <pageMargins left="0.511811023622047" right="0.26" top="0.48" bottom="0.54" header="0.25" footer="0.27"/>
  <pageSetup paperSize="9" orientation="portrait" horizontalDpi="300" verticalDpi="300" r:id="rId26"/>
  <headerFooter alignWithMargins="0">
    <oddFooter>&amp;R&amp;"Book Antiqua,Bold"&amp;10Schedule-1/ Page &amp;P of &amp;N</oddFooter>
  </headerFooter>
  <colBreaks count="1" manualBreakCount="1">
    <brk id="7" max="1048575" man="1"/>
  </colBreaks>
  <drawing r:id="rId27"/>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
    <tabColor indexed="53"/>
    <pageSetUpPr autoPageBreaks="0" fitToPage="1"/>
  </sheetPr>
  <dimension ref="A1:AJ192"/>
  <sheetViews>
    <sheetView view="pageBreakPreview" topLeftCell="A23" zoomScaleNormal="100" zoomScaleSheetLayoutView="100" workbookViewId="0">
      <selection activeCell="I38" sqref="I38"/>
    </sheetView>
  </sheetViews>
  <sheetFormatPr defaultColWidth="9" defaultRowHeight="15.75"/>
  <cols>
    <col min="1" max="1" width="5.625" style="831" customWidth="1"/>
    <col min="2" max="2" width="12.625" style="831" hidden="1" customWidth="1"/>
    <col min="3" max="3" width="8.75" style="831" hidden="1" customWidth="1"/>
    <col min="4" max="4" width="29.5" style="831" customWidth="1"/>
    <col min="5" max="5" width="13.875" style="831" hidden="1" customWidth="1"/>
    <col min="6" max="6" width="74.75" style="832" customWidth="1"/>
    <col min="7" max="7" width="6.75" style="831" customWidth="1"/>
    <col min="8" max="8" width="9.25" style="831" customWidth="1"/>
    <col min="9" max="9" width="21.25" style="833" customWidth="1"/>
    <col min="10" max="10" width="25.5" style="833" customWidth="1"/>
    <col min="11" max="11" width="9" style="603" customWidth="1"/>
    <col min="12" max="13" width="9" style="606" customWidth="1"/>
    <col min="14" max="20" width="9" style="603" customWidth="1"/>
    <col min="21" max="32" width="9" style="603"/>
    <col min="33" max="16384" width="9" style="606"/>
  </cols>
  <sheetData>
    <row r="1" spans="1:36" ht="18" customHeight="1">
      <c r="A1" s="824" t="str">
        <f>Cover!B3</f>
        <v>Tender Enquiry No.: NR1/T/W-MISC/DOM/I00/25/07981– SRM RFX – 5002004552</v>
      </c>
      <c r="B1" s="824"/>
      <c r="C1" s="824"/>
      <c r="D1" s="824"/>
      <c r="E1" s="824"/>
      <c r="F1" s="1026"/>
      <c r="G1" s="825"/>
      <c r="H1" s="825"/>
      <c r="I1" s="826"/>
      <c r="J1" s="919" t="s">
        <v>583</v>
      </c>
    </row>
    <row r="2" spans="1:36" ht="6.75" customHeight="1">
      <c r="A2" s="827"/>
      <c r="B2" s="827"/>
      <c r="C2" s="827"/>
      <c r="D2" s="827"/>
      <c r="E2" s="827"/>
      <c r="F2" s="1027"/>
      <c r="G2" s="827"/>
      <c r="H2" s="827"/>
      <c r="I2" s="606"/>
      <c r="J2" s="606"/>
    </row>
    <row r="3" spans="1:36" ht="69.75" customHeight="1">
      <c r="A3" s="1235" t="str">
        <f>Cover!$B$2</f>
        <v xml:space="preserve">765/400/220 kV AIS Extension Package - Substation Package: SS-02 (i) 02 nos. of 400 kV line bays at 765/400/220 kV Bikaner-III PS for interconnection of 1400MW RPPD of M/s Sunbreeze Renewables Nine Pvt. Ltd. (SR9PL) (2 nos. bays). </v>
      </c>
      <c r="B3" s="1235"/>
      <c r="C3" s="1235"/>
      <c r="D3" s="1235"/>
      <c r="E3" s="1235"/>
      <c r="F3" s="1235"/>
      <c r="G3" s="1235"/>
      <c r="H3" s="1235"/>
      <c r="I3" s="1235"/>
      <c r="J3" s="1235"/>
      <c r="K3" s="1028"/>
      <c r="L3" s="1029"/>
      <c r="M3" s="605"/>
      <c r="O3" s="828"/>
      <c r="R3" s="1236"/>
      <c r="S3" s="1236"/>
      <c r="AG3" s="603"/>
      <c r="AH3" s="603"/>
      <c r="AI3" s="603"/>
      <c r="AJ3" s="603"/>
    </row>
    <row r="4" spans="1:36" ht="22.15" customHeight="1">
      <c r="A4" s="1182" t="s">
        <v>23</v>
      </c>
      <c r="B4" s="1182"/>
      <c r="C4" s="1182"/>
      <c r="D4" s="1182"/>
      <c r="E4" s="1182"/>
      <c r="F4" s="1182"/>
      <c r="G4" s="1182"/>
      <c r="H4" s="1182"/>
      <c r="I4" s="1182"/>
      <c r="J4" s="1182"/>
      <c r="K4" s="1030"/>
    </row>
    <row r="5" spans="1:36" ht="9.75" customHeight="1">
      <c r="J5" s="606"/>
    </row>
    <row r="6" spans="1:36" ht="18" customHeight="1">
      <c r="A6" s="1234" t="str">
        <f>'Sch-1'!A6</f>
        <v>Bidder’s Name and Address (Sole Bidder) :</v>
      </c>
      <c r="B6" s="1234"/>
      <c r="C6" s="1234"/>
      <c r="D6" s="1234"/>
      <c r="E6" s="675"/>
      <c r="F6" s="1031"/>
      <c r="G6" s="837"/>
      <c r="H6" s="837"/>
      <c r="I6" s="670" t="s">
        <v>394</v>
      </c>
      <c r="J6" s="606"/>
      <c r="K6" s="698"/>
    </row>
    <row r="7" spans="1:36" ht="16.5">
      <c r="A7" s="1237" t="str">
        <f>'Sch-1'!A7</f>
        <v/>
      </c>
      <c r="B7" s="1237"/>
      <c r="C7" s="1237"/>
      <c r="D7" s="1237"/>
      <c r="E7" s="1237"/>
      <c r="F7" s="1237"/>
      <c r="G7" s="1237"/>
      <c r="H7" s="1237"/>
      <c r="I7" s="695" t="str">
        <f>'Sch-1'!M7</f>
        <v>Contracts Services, 3rd Floor</v>
      </c>
      <c r="J7" s="606"/>
      <c r="K7" s="698"/>
    </row>
    <row r="8" spans="1:36" ht="18" customHeight="1">
      <c r="A8" s="675" t="s">
        <v>395</v>
      </c>
      <c r="B8" s="675"/>
      <c r="C8" s="1238" t="str">
        <f>IF('Sch-1'!C8=0, "", 'Sch-1'!C8)</f>
        <v xml:space="preserve">…….. …….. …….. …….. …….. …….. </v>
      </c>
      <c r="D8" s="1238"/>
      <c r="E8" s="1238"/>
      <c r="I8" s="695" t="str">
        <f>'Sch-1'!M8</f>
        <v>Power Grid Corporation of India Ltd.,</v>
      </c>
      <c r="J8" s="606"/>
      <c r="K8" s="698"/>
    </row>
    <row r="9" spans="1:36" ht="18" customHeight="1">
      <c r="A9" s="675" t="s">
        <v>397</v>
      </c>
      <c r="B9" s="675"/>
      <c r="C9" s="1238" t="str">
        <f>IF('Sch-1'!C9=0, "", 'Sch-1'!C9)</f>
        <v xml:space="preserve">…….. …….. …….. …….. …….. …….. </v>
      </c>
      <c r="D9" s="1238"/>
      <c r="E9" s="1238"/>
      <c r="I9" s="695" t="str">
        <f>'Sch-1'!M9</f>
        <v>Rajasthan Projects Office, 4th Floor, REIL House,</v>
      </c>
      <c r="J9" s="606"/>
      <c r="K9" s="698"/>
    </row>
    <row r="10" spans="1:36" ht="18" customHeight="1">
      <c r="A10" s="837"/>
      <c r="B10" s="837"/>
      <c r="C10" s="1238" t="str">
        <f>IF('Sch-1'!C10=0, "", 'Sch-1'!C10)</f>
        <v xml:space="preserve">…….. …….. …….. …….. …….. …….. </v>
      </c>
      <c r="D10" s="1238"/>
      <c r="E10" s="1238"/>
      <c r="I10" s="695" t="str">
        <f>'Sch-1'!M10</f>
        <v>Shipra Path, Mansarovar, Jaipur-302020 Rajasthan</v>
      </c>
      <c r="J10" s="606"/>
      <c r="K10" s="698"/>
    </row>
    <row r="11" spans="1:36" ht="18" customHeight="1">
      <c r="A11" s="837"/>
      <c r="B11" s="837"/>
      <c r="C11" s="1238" t="str">
        <f>IF('Sch-1'!C11=0, "", 'Sch-1'!C11)</f>
        <v xml:space="preserve">…….. …….. …….. …….. …….. …….. </v>
      </c>
      <c r="D11" s="1238"/>
      <c r="E11" s="1238"/>
      <c r="I11" s="695"/>
      <c r="J11" s="606"/>
      <c r="K11" s="698"/>
    </row>
    <row r="12" spans="1:36" ht="18" customHeight="1">
      <c r="A12" s="837"/>
      <c r="B12" s="837"/>
      <c r="C12" s="837"/>
      <c r="D12" s="837"/>
      <c r="E12" s="837"/>
      <c r="F12" s="915"/>
      <c r="G12" s="915"/>
      <c r="H12" s="1032"/>
      <c r="I12" s="695"/>
      <c r="J12" s="606"/>
      <c r="K12" s="698"/>
    </row>
    <row r="13" spans="1:36" ht="25.5" customHeight="1">
      <c r="A13" s="1234" t="s">
        <v>564</v>
      </c>
      <c r="B13" s="1234"/>
      <c r="C13" s="1234"/>
      <c r="D13" s="1234"/>
      <c r="E13" s="1234"/>
      <c r="F13" s="1234"/>
      <c r="G13" s="1234"/>
      <c r="H13" s="1234"/>
      <c r="I13" s="1234"/>
      <c r="J13" s="1234"/>
      <c r="K13" s="698"/>
    </row>
    <row r="14" spans="1:36" ht="9.75" customHeight="1">
      <c r="A14" s="695"/>
      <c r="B14" s="695"/>
      <c r="C14" s="695"/>
      <c r="D14" s="695"/>
      <c r="E14" s="695"/>
      <c r="F14" s="695"/>
      <c r="G14" s="695"/>
      <c r="H14" s="837"/>
      <c r="I14" s="695"/>
      <c r="J14" s="695"/>
      <c r="K14" s="698"/>
    </row>
    <row r="15" spans="1:36" ht="16.5">
      <c r="A15" s="837"/>
      <c r="B15" s="837"/>
      <c r="C15" s="837"/>
      <c r="D15" s="837"/>
      <c r="E15" s="837"/>
      <c r="F15" s="1033"/>
      <c r="G15" s="675"/>
      <c r="H15" s="675"/>
      <c r="I15" s="1240" t="s">
        <v>271</v>
      </c>
      <c r="J15" s="1240"/>
      <c r="K15" s="716"/>
    </row>
    <row r="16" spans="1:36" ht="93.75" customHeight="1">
      <c r="A16" s="1034" t="s">
        <v>359</v>
      </c>
      <c r="B16" s="1034" t="s">
        <v>511</v>
      </c>
      <c r="C16" s="1034" t="s">
        <v>512</v>
      </c>
      <c r="D16" s="1034" t="s">
        <v>513</v>
      </c>
      <c r="E16" s="1034" t="s">
        <v>514</v>
      </c>
      <c r="F16" s="1035" t="s">
        <v>366</v>
      </c>
      <c r="G16" s="1036" t="s">
        <v>351</v>
      </c>
      <c r="H16" s="1034" t="s">
        <v>352</v>
      </c>
      <c r="I16" s="1034" t="s">
        <v>516</v>
      </c>
      <c r="J16" s="1034" t="s">
        <v>517</v>
      </c>
    </row>
    <row r="17" spans="1:13" ht="16.5">
      <c r="A17" s="1037">
        <v>1</v>
      </c>
      <c r="B17" s="1037">
        <v>2</v>
      </c>
      <c r="C17" s="1037">
        <v>3</v>
      </c>
      <c r="D17" s="1037">
        <v>4</v>
      </c>
      <c r="E17" s="1037">
        <v>5</v>
      </c>
      <c r="F17" s="1037">
        <v>4</v>
      </c>
      <c r="G17" s="1037">
        <v>5</v>
      </c>
      <c r="H17" s="1037">
        <v>6</v>
      </c>
      <c r="I17" s="1037">
        <v>7</v>
      </c>
      <c r="J17" s="1037" t="s">
        <v>547</v>
      </c>
      <c r="K17" s="914"/>
    </row>
    <row r="18" spans="1:13" ht="16.5" hidden="1">
      <c r="A18" s="1038"/>
      <c r="B18" s="1038"/>
      <c r="C18" s="1038"/>
      <c r="D18" s="1038"/>
      <c r="E18" s="1038"/>
      <c r="F18" s="1037"/>
      <c r="G18" s="1037"/>
      <c r="H18" s="1037"/>
      <c r="I18" s="1037"/>
      <c r="J18" s="1039"/>
      <c r="K18" s="914"/>
    </row>
    <row r="19" spans="1:13" ht="16.5" hidden="1">
      <c r="A19" s="1038"/>
      <c r="B19" s="1038"/>
      <c r="C19" s="1038"/>
      <c r="D19" s="1038"/>
      <c r="E19" s="1038"/>
      <c r="F19" s="1037"/>
      <c r="G19" s="1037"/>
      <c r="H19" s="1037"/>
      <c r="I19" s="1037"/>
      <c r="J19" s="1039"/>
      <c r="K19" s="914"/>
    </row>
    <row r="20" spans="1:13" ht="26.25" hidden="1" customHeight="1">
      <c r="A20" s="1038"/>
      <c r="B20" s="1241" t="s">
        <v>569</v>
      </c>
      <c r="C20" s="1242"/>
      <c r="D20" s="1242"/>
      <c r="E20" s="1242"/>
      <c r="F20" s="1243"/>
      <c r="G20" s="1038"/>
      <c r="H20" s="1038"/>
      <c r="I20" s="1038"/>
      <c r="J20" s="1040"/>
      <c r="K20" s="914"/>
    </row>
    <row r="21" spans="1:13" s="833" customFormat="1" ht="20.25" customHeight="1">
      <c r="A21" s="1037" t="str">
        <f>'Sch-1'!A21</f>
        <v>I</v>
      </c>
      <c r="B21" s="1041" t="str">
        <f>'Sch-1'!B21</f>
        <v xml:space="preserve">SUPPLY  ITEMS   </v>
      </c>
      <c r="C21" s="1042"/>
      <c r="D21" s="1042"/>
      <c r="E21" s="1042"/>
      <c r="F21" s="1043"/>
      <c r="G21" s="1044"/>
      <c r="H21" s="1044"/>
      <c r="I21" s="1044"/>
      <c r="J21" s="1045"/>
      <c r="M21" s="606"/>
    </row>
    <row r="22" spans="1:13" s="833" customFormat="1" ht="20.25" customHeight="1">
      <c r="A22" s="1037"/>
      <c r="C22" s="1042"/>
      <c r="D22" s="1041" t="s">
        <v>755</v>
      </c>
      <c r="E22" s="1042"/>
      <c r="F22" s="1043"/>
      <c r="G22" s="1044"/>
      <c r="H22" s="1044"/>
      <c r="I22" s="1044"/>
      <c r="J22" s="1045"/>
      <c r="M22" s="606"/>
    </row>
    <row r="23" spans="1:13" s="833" customFormat="1" ht="33">
      <c r="A23" s="801">
        <v>1</v>
      </c>
      <c r="B23" s="948"/>
      <c r="C23" s="948"/>
      <c r="D23" s="1023" t="s">
        <v>644</v>
      </c>
      <c r="E23" s="948"/>
      <c r="F23" s="1023" t="s">
        <v>647</v>
      </c>
      <c r="G23" s="628" t="s">
        <v>641</v>
      </c>
      <c r="H23" s="948">
        <v>4</v>
      </c>
      <c r="I23" s="957"/>
      <c r="J23" s="1046" t="str">
        <f>IF(I23=0, "Included",IF(ISERROR(H23*I23), I23, H23*I23))</f>
        <v>Included</v>
      </c>
      <c r="K23" s="1047"/>
      <c r="M23" s="606"/>
    </row>
    <row r="24" spans="1:13" s="833" customFormat="1" ht="33">
      <c r="A24" s="801">
        <v>2</v>
      </c>
      <c r="B24" s="948"/>
      <c r="C24" s="948"/>
      <c r="D24" s="1023" t="s">
        <v>644</v>
      </c>
      <c r="E24" s="948"/>
      <c r="F24" s="1023" t="s">
        <v>648</v>
      </c>
      <c r="G24" s="628" t="s">
        <v>641</v>
      </c>
      <c r="H24" s="948">
        <v>12</v>
      </c>
      <c r="I24" s="957"/>
      <c r="J24" s="1046" t="str">
        <f t="shared" ref="J24:J87" si="0">IF(I24=0, "Included",IF(ISERROR(H24*I24), I24, H24*I24))</f>
        <v>Included</v>
      </c>
      <c r="K24" s="1047"/>
      <c r="M24" s="606"/>
    </row>
    <row r="25" spans="1:13" s="833" customFormat="1" ht="16.5">
      <c r="A25" s="801">
        <v>3</v>
      </c>
      <c r="B25" s="948"/>
      <c r="C25" s="948"/>
      <c r="D25" s="1023" t="s">
        <v>644</v>
      </c>
      <c r="E25" s="948"/>
      <c r="F25" s="1023" t="s">
        <v>649</v>
      </c>
      <c r="G25" s="628" t="s">
        <v>641</v>
      </c>
      <c r="H25" s="948">
        <v>6</v>
      </c>
      <c r="I25" s="957"/>
      <c r="J25" s="1046" t="str">
        <f t="shared" si="0"/>
        <v>Included</v>
      </c>
      <c r="K25" s="1047"/>
      <c r="M25" s="606"/>
    </row>
    <row r="26" spans="1:13" s="833" customFormat="1" ht="16.5">
      <c r="A26" s="801">
        <v>4</v>
      </c>
      <c r="B26" s="948"/>
      <c r="C26" s="948"/>
      <c r="D26" s="1023" t="s">
        <v>644</v>
      </c>
      <c r="E26" s="948"/>
      <c r="F26" s="1023" t="s">
        <v>650</v>
      </c>
      <c r="G26" s="628" t="s">
        <v>641</v>
      </c>
      <c r="H26" s="948">
        <v>12</v>
      </c>
      <c r="I26" s="957"/>
      <c r="J26" s="1046" t="str">
        <f t="shared" si="0"/>
        <v>Included</v>
      </c>
      <c r="K26" s="1047"/>
      <c r="M26" s="606"/>
    </row>
    <row r="27" spans="1:13" s="833" customFormat="1" ht="16.5">
      <c r="A27" s="801">
        <v>5</v>
      </c>
      <c r="B27" s="948"/>
      <c r="C27" s="948"/>
      <c r="D27" s="1023" t="s">
        <v>644</v>
      </c>
      <c r="E27" s="948"/>
      <c r="F27" s="1023" t="s">
        <v>651</v>
      </c>
      <c r="G27" s="628" t="s">
        <v>641</v>
      </c>
      <c r="H27" s="948">
        <v>6</v>
      </c>
      <c r="I27" s="957"/>
      <c r="J27" s="1046" t="str">
        <f t="shared" si="0"/>
        <v>Included</v>
      </c>
      <c r="K27" s="1047"/>
      <c r="M27" s="606"/>
    </row>
    <row r="28" spans="1:13" s="833" customFormat="1" ht="16.5">
      <c r="A28" s="801">
        <v>6</v>
      </c>
      <c r="B28" s="948"/>
      <c r="C28" s="948"/>
      <c r="D28" s="1023" t="s">
        <v>644</v>
      </c>
      <c r="E28" s="948"/>
      <c r="F28" s="1023" t="s">
        <v>652</v>
      </c>
      <c r="G28" s="628" t="s">
        <v>641</v>
      </c>
      <c r="H28" s="948">
        <v>16</v>
      </c>
      <c r="I28" s="957"/>
      <c r="J28" s="1046" t="str">
        <f t="shared" si="0"/>
        <v>Included</v>
      </c>
      <c r="K28" s="1047"/>
      <c r="M28" s="606"/>
    </row>
    <row r="29" spans="1:13" s="833" customFormat="1" ht="16.5">
      <c r="A29" s="801">
        <v>7</v>
      </c>
      <c r="B29" s="948"/>
      <c r="C29" s="948"/>
      <c r="D29" s="1023" t="s">
        <v>644</v>
      </c>
      <c r="E29" s="948"/>
      <c r="F29" s="1023" t="s">
        <v>653</v>
      </c>
      <c r="G29" s="628" t="s">
        <v>641</v>
      </c>
      <c r="H29" s="948">
        <v>4</v>
      </c>
      <c r="I29" s="957"/>
      <c r="J29" s="1046" t="str">
        <f t="shared" si="0"/>
        <v>Included</v>
      </c>
      <c r="K29" s="1047"/>
      <c r="M29" s="606"/>
    </row>
    <row r="30" spans="1:13" s="833" customFormat="1" ht="16.5">
      <c r="A30" s="801">
        <v>8</v>
      </c>
      <c r="B30" s="948"/>
      <c r="C30" s="948"/>
      <c r="D30" s="1023" t="s">
        <v>644</v>
      </c>
      <c r="E30" s="948"/>
      <c r="F30" s="1023" t="s">
        <v>654</v>
      </c>
      <c r="G30" s="628" t="s">
        <v>641</v>
      </c>
      <c r="H30" s="948">
        <v>12</v>
      </c>
      <c r="I30" s="957"/>
      <c r="J30" s="1046" t="str">
        <f t="shared" si="0"/>
        <v>Included</v>
      </c>
      <c r="K30" s="1047"/>
      <c r="M30" s="606"/>
    </row>
    <row r="31" spans="1:13" s="833" customFormat="1" ht="33">
      <c r="A31" s="801">
        <v>9</v>
      </c>
      <c r="B31" s="948"/>
      <c r="C31" s="948"/>
      <c r="D31" s="1023" t="s">
        <v>598</v>
      </c>
      <c r="E31" s="948"/>
      <c r="F31" s="1023" t="s">
        <v>607</v>
      </c>
      <c r="G31" s="628" t="s">
        <v>570</v>
      </c>
      <c r="H31" s="948">
        <v>2</v>
      </c>
      <c r="I31" s="957"/>
      <c r="J31" s="1046" t="str">
        <f t="shared" si="0"/>
        <v>Included</v>
      </c>
      <c r="K31" s="1047"/>
      <c r="M31" s="606"/>
    </row>
    <row r="32" spans="1:13" s="833" customFormat="1" ht="33">
      <c r="A32" s="801">
        <v>10</v>
      </c>
      <c r="B32" s="948"/>
      <c r="C32" s="948"/>
      <c r="D32" s="1023" t="s">
        <v>598</v>
      </c>
      <c r="E32" s="948"/>
      <c r="F32" s="1023" t="s">
        <v>608</v>
      </c>
      <c r="G32" s="628" t="s">
        <v>570</v>
      </c>
      <c r="H32" s="948">
        <v>2</v>
      </c>
      <c r="I32" s="957"/>
      <c r="J32" s="1046" t="str">
        <f t="shared" si="0"/>
        <v>Included</v>
      </c>
      <c r="K32" s="1047"/>
      <c r="M32" s="606"/>
    </row>
    <row r="33" spans="1:13" s="833" customFormat="1" ht="33">
      <c r="A33" s="801">
        <v>11</v>
      </c>
      <c r="B33" s="948"/>
      <c r="C33" s="948"/>
      <c r="D33" s="1023" t="s">
        <v>598</v>
      </c>
      <c r="E33" s="948"/>
      <c r="F33" s="1023" t="s">
        <v>609</v>
      </c>
      <c r="G33" s="628" t="s">
        <v>570</v>
      </c>
      <c r="H33" s="948">
        <v>2</v>
      </c>
      <c r="I33" s="957"/>
      <c r="J33" s="1046" t="str">
        <f t="shared" si="0"/>
        <v>Included</v>
      </c>
      <c r="K33" s="1047"/>
      <c r="M33" s="606"/>
    </row>
    <row r="34" spans="1:13" s="833" customFormat="1" ht="16.5">
      <c r="A34" s="801">
        <v>12</v>
      </c>
      <c r="B34" s="948"/>
      <c r="C34" s="948"/>
      <c r="D34" s="1023" t="s">
        <v>599</v>
      </c>
      <c r="E34" s="948"/>
      <c r="F34" s="1023" t="s">
        <v>610</v>
      </c>
      <c r="G34" s="628" t="s">
        <v>640</v>
      </c>
      <c r="H34" s="948">
        <v>3</v>
      </c>
      <c r="I34" s="957"/>
      <c r="J34" s="1046" t="str">
        <f t="shared" si="0"/>
        <v>Included</v>
      </c>
      <c r="K34" s="1047"/>
      <c r="M34" s="606"/>
    </row>
    <row r="35" spans="1:13" s="833" customFormat="1" ht="33">
      <c r="A35" s="801">
        <v>13</v>
      </c>
      <c r="B35" s="948"/>
      <c r="C35" s="948"/>
      <c r="D35" s="1023" t="s">
        <v>600</v>
      </c>
      <c r="E35" s="948"/>
      <c r="F35" s="1023" t="s">
        <v>611</v>
      </c>
      <c r="G35" s="628" t="s">
        <v>640</v>
      </c>
      <c r="H35" s="948">
        <v>0.5</v>
      </c>
      <c r="I35" s="957"/>
      <c r="J35" s="1046" t="str">
        <f t="shared" si="0"/>
        <v>Included</v>
      </c>
      <c r="K35" s="1047"/>
      <c r="M35" s="606"/>
    </row>
    <row r="36" spans="1:13" s="833" customFormat="1" ht="33">
      <c r="A36" s="801">
        <v>14</v>
      </c>
      <c r="B36" s="948"/>
      <c r="C36" s="948"/>
      <c r="D36" s="1023" t="s">
        <v>600</v>
      </c>
      <c r="E36" s="948"/>
      <c r="F36" s="1023" t="s">
        <v>612</v>
      </c>
      <c r="G36" s="628" t="s">
        <v>640</v>
      </c>
      <c r="H36" s="948">
        <v>1</v>
      </c>
      <c r="I36" s="957"/>
      <c r="J36" s="1046" t="str">
        <f t="shared" si="0"/>
        <v>Included</v>
      </c>
      <c r="K36" s="1047"/>
      <c r="M36" s="606"/>
    </row>
    <row r="37" spans="1:13" s="833" customFormat="1" ht="33">
      <c r="A37" s="801">
        <v>15</v>
      </c>
      <c r="B37" s="948"/>
      <c r="C37" s="948"/>
      <c r="D37" s="1023" t="s">
        <v>600</v>
      </c>
      <c r="E37" s="948"/>
      <c r="F37" s="1023" t="s">
        <v>613</v>
      </c>
      <c r="G37" s="628" t="s">
        <v>640</v>
      </c>
      <c r="H37" s="948">
        <v>2</v>
      </c>
      <c r="I37" s="957"/>
      <c r="J37" s="1046" t="str">
        <f t="shared" si="0"/>
        <v>Included</v>
      </c>
      <c r="K37" s="1047"/>
      <c r="M37" s="606"/>
    </row>
    <row r="38" spans="1:13" s="833" customFormat="1" ht="33">
      <c r="A38" s="801">
        <v>16</v>
      </c>
      <c r="B38" s="948"/>
      <c r="C38" s="948"/>
      <c r="D38" s="1023" t="s">
        <v>600</v>
      </c>
      <c r="E38" s="948"/>
      <c r="F38" s="1023" t="s">
        <v>577</v>
      </c>
      <c r="G38" s="628" t="s">
        <v>640</v>
      </c>
      <c r="H38" s="948">
        <v>2</v>
      </c>
      <c r="I38" s="957"/>
      <c r="J38" s="1046" t="str">
        <f t="shared" si="0"/>
        <v>Included</v>
      </c>
      <c r="K38" s="1047"/>
      <c r="M38" s="606"/>
    </row>
    <row r="39" spans="1:13" s="833" customFormat="1" ht="33">
      <c r="A39" s="801">
        <v>17</v>
      </c>
      <c r="B39" s="948"/>
      <c r="C39" s="948"/>
      <c r="D39" s="1023" t="s">
        <v>600</v>
      </c>
      <c r="E39" s="948"/>
      <c r="F39" s="1023" t="s">
        <v>578</v>
      </c>
      <c r="G39" s="628" t="s">
        <v>640</v>
      </c>
      <c r="H39" s="948">
        <v>5</v>
      </c>
      <c r="I39" s="957"/>
      <c r="J39" s="1046" t="str">
        <f t="shared" si="0"/>
        <v>Included</v>
      </c>
      <c r="K39" s="1047"/>
      <c r="M39" s="606"/>
    </row>
    <row r="40" spans="1:13" s="833" customFormat="1" ht="33">
      <c r="A40" s="801">
        <v>18</v>
      </c>
      <c r="B40" s="948"/>
      <c r="C40" s="948"/>
      <c r="D40" s="1023" t="s">
        <v>600</v>
      </c>
      <c r="E40" s="948"/>
      <c r="F40" s="1023" t="s">
        <v>614</v>
      </c>
      <c r="G40" s="628" t="s">
        <v>640</v>
      </c>
      <c r="H40" s="948">
        <v>2</v>
      </c>
      <c r="I40" s="957"/>
      <c r="J40" s="1046" t="str">
        <f t="shared" si="0"/>
        <v>Included</v>
      </c>
      <c r="K40" s="1047"/>
      <c r="M40" s="606"/>
    </row>
    <row r="41" spans="1:13" s="833" customFormat="1" ht="33">
      <c r="A41" s="801">
        <v>19</v>
      </c>
      <c r="B41" s="948"/>
      <c r="C41" s="948"/>
      <c r="D41" s="1023" t="s">
        <v>600</v>
      </c>
      <c r="E41" s="948"/>
      <c r="F41" s="1023" t="s">
        <v>615</v>
      </c>
      <c r="G41" s="628" t="s">
        <v>640</v>
      </c>
      <c r="H41" s="948">
        <v>2</v>
      </c>
      <c r="I41" s="957"/>
      <c r="J41" s="1046" t="str">
        <f t="shared" si="0"/>
        <v>Included</v>
      </c>
      <c r="K41" s="1047"/>
      <c r="M41" s="606"/>
    </row>
    <row r="42" spans="1:13" s="833" customFormat="1" ht="33">
      <c r="A42" s="801">
        <v>20</v>
      </c>
      <c r="B42" s="948"/>
      <c r="C42" s="948"/>
      <c r="D42" s="1023" t="s">
        <v>600</v>
      </c>
      <c r="E42" s="948"/>
      <c r="F42" s="1023" t="s">
        <v>616</v>
      </c>
      <c r="G42" s="628" t="s">
        <v>640</v>
      </c>
      <c r="H42" s="948">
        <v>2</v>
      </c>
      <c r="I42" s="957"/>
      <c r="J42" s="1046" t="str">
        <f t="shared" si="0"/>
        <v>Included</v>
      </c>
      <c r="K42" s="1047"/>
      <c r="M42" s="606"/>
    </row>
    <row r="43" spans="1:13" s="833" customFormat="1" ht="33">
      <c r="A43" s="801">
        <v>21</v>
      </c>
      <c r="B43" s="948"/>
      <c r="C43" s="948"/>
      <c r="D43" s="1023" t="s">
        <v>600</v>
      </c>
      <c r="E43" s="948"/>
      <c r="F43" s="1023" t="s">
        <v>579</v>
      </c>
      <c r="G43" s="628" t="s">
        <v>640</v>
      </c>
      <c r="H43" s="948">
        <v>1</v>
      </c>
      <c r="I43" s="957"/>
      <c r="J43" s="1046" t="str">
        <f t="shared" si="0"/>
        <v>Included</v>
      </c>
      <c r="K43" s="1047"/>
      <c r="M43" s="606"/>
    </row>
    <row r="44" spans="1:13" s="833" customFormat="1" ht="33">
      <c r="A44" s="801">
        <v>22</v>
      </c>
      <c r="B44" s="948"/>
      <c r="C44" s="948"/>
      <c r="D44" s="1023" t="s">
        <v>600</v>
      </c>
      <c r="E44" s="948"/>
      <c r="F44" s="1023" t="s">
        <v>581</v>
      </c>
      <c r="G44" s="628" t="s">
        <v>640</v>
      </c>
      <c r="H44" s="948">
        <v>2</v>
      </c>
      <c r="I44" s="957"/>
      <c r="J44" s="1046" t="str">
        <f t="shared" si="0"/>
        <v>Included</v>
      </c>
      <c r="K44" s="1047"/>
      <c r="M44" s="606"/>
    </row>
    <row r="45" spans="1:13" s="833" customFormat="1" ht="33">
      <c r="A45" s="801">
        <v>23</v>
      </c>
      <c r="B45" s="948"/>
      <c r="C45" s="948"/>
      <c r="D45" s="1023" t="s">
        <v>600</v>
      </c>
      <c r="E45" s="948"/>
      <c r="F45" s="1023" t="s">
        <v>580</v>
      </c>
      <c r="G45" s="628" t="s">
        <v>640</v>
      </c>
      <c r="H45" s="948">
        <v>2</v>
      </c>
      <c r="I45" s="957"/>
      <c r="J45" s="1046" t="str">
        <f t="shared" si="0"/>
        <v>Included</v>
      </c>
      <c r="K45" s="1047"/>
      <c r="M45" s="606"/>
    </row>
    <row r="46" spans="1:13" s="833" customFormat="1" ht="33">
      <c r="A46" s="801">
        <v>24</v>
      </c>
      <c r="B46" s="948"/>
      <c r="C46" s="948"/>
      <c r="D46" s="1023" t="s">
        <v>601</v>
      </c>
      <c r="E46" s="948"/>
      <c r="F46" s="1023" t="s">
        <v>617</v>
      </c>
      <c r="G46" s="628" t="s">
        <v>570</v>
      </c>
      <c r="H46" s="948">
        <v>1</v>
      </c>
      <c r="I46" s="957"/>
      <c r="J46" s="1046" t="str">
        <f t="shared" si="0"/>
        <v>Included</v>
      </c>
      <c r="K46" s="1047"/>
      <c r="M46" s="606"/>
    </row>
    <row r="47" spans="1:13" s="833" customFormat="1" ht="16.5">
      <c r="A47" s="801">
        <v>25</v>
      </c>
      <c r="B47" s="948"/>
      <c r="C47" s="948"/>
      <c r="D47" s="1023" t="s">
        <v>602</v>
      </c>
      <c r="E47" s="948"/>
      <c r="F47" s="1023" t="s">
        <v>618</v>
      </c>
      <c r="G47" s="628" t="s">
        <v>570</v>
      </c>
      <c r="H47" s="948">
        <v>1</v>
      </c>
      <c r="I47" s="957"/>
      <c r="J47" s="1046" t="str">
        <f t="shared" si="0"/>
        <v>Included</v>
      </c>
      <c r="K47" s="1047"/>
      <c r="M47" s="606"/>
    </row>
    <row r="48" spans="1:13" s="833" customFormat="1" ht="16.5">
      <c r="A48" s="801">
        <v>26</v>
      </c>
      <c r="B48" s="948"/>
      <c r="C48" s="948"/>
      <c r="D48" s="1023" t="s">
        <v>602</v>
      </c>
      <c r="E48" s="948"/>
      <c r="F48" s="1023" t="s">
        <v>619</v>
      </c>
      <c r="G48" s="628" t="s">
        <v>641</v>
      </c>
      <c r="H48" s="948">
        <v>2</v>
      </c>
      <c r="I48" s="957"/>
      <c r="J48" s="1046" t="str">
        <f t="shared" si="0"/>
        <v>Included</v>
      </c>
      <c r="K48" s="1047"/>
      <c r="M48" s="606"/>
    </row>
    <row r="49" spans="1:13" s="833" customFormat="1" ht="16.5">
      <c r="A49" s="801">
        <v>27</v>
      </c>
      <c r="B49" s="948"/>
      <c r="C49" s="948"/>
      <c r="D49" s="1023" t="s">
        <v>602</v>
      </c>
      <c r="E49" s="948"/>
      <c r="F49" s="1023" t="s">
        <v>620</v>
      </c>
      <c r="G49" s="628" t="s">
        <v>641</v>
      </c>
      <c r="H49" s="948">
        <v>2</v>
      </c>
      <c r="I49" s="957"/>
      <c r="J49" s="1046" t="str">
        <f t="shared" si="0"/>
        <v>Included</v>
      </c>
      <c r="K49" s="1047"/>
      <c r="M49" s="606"/>
    </row>
    <row r="50" spans="1:13" s="833" customFormat="1" ht="16.5">
      <c r="A50" s="801">
        <v>28</v>
      </c>
      <c r="B50" s="948"/>
      <c r="C50" s="948"/>
      <c r="D50" s="1023" t="s">
        <v>603</v>
      </c>
      <c r="E50" s="948"/>
      <c r="F50" s="1023" t="s">
        <v>621</v>
      </c>
      <c r="G50" s="628" t="s">
        <v>641</v>
      </c>
      <c r="H50" s="948">
        <v>2</v>
      </c>
      <c r="I50" s="957"/>
      <c r="J50" s="1046" t="str">
        <f t="shared" si="0"/>
        <v>Included</v>
      </c>
      <c r="K50" s="1047"/>
      <c r="M50" s="606"/>
    </row>
    <row r="51" spans="1:13" s="833" customFormat="1" ht="33">
      <c r="A51" s="801">
        <v>29</v>
      </c>
      <c r="B51" s="948"/>
      <c r="C51" s="948"/>
      <c r="D51" s="1023" t="s">
        <v>603</v>
      </c>
      <c r="E51" s="948"/>
      <c r="F51" s="1023" t="s">
        <v>622</v>
      </c>
      <c r="G51" s="628" t="s">
        <v>641</v>
      </c>
      <c r="H51" s="948">
        <v>1</v>
      </c>
      <c r="I51" s="957"/>
      <c r="J51" s="1046" t="str">
        <f t="shared" si="0"/>
        <v>Included</v>
      </c>
      <c r="K51" s="1047"/>
      <c r="M51" s="606"/>
    </row>
    <row r="52" spans="1:13" s="833" customFormat="1" ht="33">
      <c r="A52" s="801">
        <v>30</v>
      </c>
      <c r="B52" s="948"/>
      <c r="C52" s="948"/>
      <c r="D52" s="1023" t="s">
        <v>603</v>
      </c>
      <c r="E52" s="948"/>
      <c r="F52" s="1023" t="s">
        <v>623</v>
      </c>
      <c r="G52" s="628" t="s">
        <v>641</v>
      </c>
      <c r="H52" s="948">
        <v>40</v>
      </c>
      <c r="I52" s="957"/>
      <c r="J52" s="1046" t="str">
        <f t="shared" si="0"/>
        <v>Included</v>
      </c>
      <c r="K52" s="1047"/>
      <c r="M52" s="606"/>
    </row>
    <row r="53" spans="1:13" s="833" customFormat="1" ht="33">
      <c r="A53" s="801">
        <v>31</v>
      </c>
      <c r="B53" s="948"/>
      <c r="C53" s="948"/>
      <c r="D53" s="1023" t="s">
        <v>603</v>
      </c>
      <c r="E53" s="948"/>
      <c r="F53" s="1023" t="s">
        <v>624</v>
      </c>
      <c r="G53" s="628" t="s">
        <v>641</v>
      </c>
      <c r="H53" s="948">
        <v>7</v>
      </c>
      <c r="I53" s="957"/>
      <c r="J53" s="1046" t="str">
        <f t="shared" si="0"/>
        <v>Included</v>
      </c>
      <c r="K53" s="1047"/>
      <c r="M53" s="606"/>
    </row>
    <row r="54" spans="1:13" s="833" customFormat="1" ht="16.5">
      <c r="A54" s="801">
        <v>32</v>
      </c>
      <c r="B54" s="948"/>
      <c r="C54" s="948"/>
      <c r="D54" s="1023" t="s">
        <v>603</v>
      </c>
      <c r="E54" s="948"/>
      <c r="F54" s="1023" t="s">
        <v>625</v>
      </c>
      <c r="G54" s="628" t="s">
        <v>642</v>
      </c>
      <c r="H54" s="948">
        <v>1</v>
      </c>
      <c r="I54" s="957"/>
      <c r="J54" s="1046" t="str">
        <f t="shared" si="0"/>
        <v>Included</v>
      </c>
      <c r="K54" s="1047"/>
      <c r="M54" s="606"/>
    </row>
    <row r="55" spans="1:13" s="833" customFormat="1" ht="16.5">
      <c r="A55" s="1444">
        <v>33</v>
      </c>
      <c r="B55" s="1445"/>
      <c r="C55" s="1445"/>
      <c r="D55" s="1446" t="s">
        <v>645</v>
      </c>
      <c r="E55" s="1445"/>
      <c r="F55" s="1446" t="s">
        <v>655</v>
      </c>
      <c r="G55" s="1447" t="s">
        <v>642</v>
      </c>
      <c r="H55" s="1445">
        <v>1</v>
      </c>
      <c r="I55" s="957"/>
      <c r="J55" s="1448" t="str">
        <f t="shared" si="0"/>
        <v>Included</v>
      </c>
      <c r="K55" s="1449"/>
      <c r="M55" s="1450"/>
    </row>
    <row r="56" spans="1:13" s="833" customFormat="1" ht="16.5">
      <c r="A56" s="1444">
        <v>34</v>
      </c>
      <c r="B56" s="1445"/>
      <c r="C56" s="1445"/>
      <c r="D56" s="1446" t="s">
        <v>645</v>
      </c>
      <c r="E56" s="1445"/>
      <c r="F56" s="1446" t="s">
        <v>656</v>
      </c>
      <c r="G56" s="1447" t="s">
        <v>642</v>
      </c>
      <c r="H56" s="1445">
        <v>1</v>
      </c>
      <c r="I56" s="957"/>
      <c r="J56" s="1448" t="str">
        <f t="shared" si="0"/>
        <v>Included</v>
      </c>
      <c r="K56" s="1449"/>
      <c r="M56" s="1450"/>
    </row>
    <row r="57" spans="1:13" s="833" customFormat="1" ht="16.5">
      <c r="A57" s="1444">
        <v>35</v>
      </c>
      <c r="B57" s="1445"/>
      <c r="C57" s="1445"/>
      <c r="D57" s="1446" t="s">
        <v>645</v>
      </c>
      <c r="E57" s="1445"/>
      <c r="F57" s="1446" t="s">
        <v>657</v>
      </c>
      <c r="G57" s="1447" t="s">
        <v>642</v>
      </c>
      <c r="H57" s="1445">
        <v>1</v>
      </c>
      <c r="I57" s="957"/>
      <c r="J57" s="1448" t="str">
        <f t="shared" si="0"/>
        <v>Included</v>
      </c>
      <c r="K57" s="1449"/>
      <c r="M57" s="1450"/>
    </row>
    <row r="58" spans="1:13" s="833" customFormat="1" ht="16.5">
      <c r="A58" s="1444">
        <v>36</v>
      </c>
      <c r="B58" s="1445"/>
      <c r="C58" s="1445"/>
      <c r="D58" s="1446" t="s">
        <v>645</v>
      </c>
      <c r="E58" s="1445"/>
      <c r="F58" s="1446" t="s">
        <v>658</v>
      </c>
      <c r="G58" s="1447" t="s">
        <v>570</v>
      </c>
      <c r="H58" s="1445">
        <v>1</v>
      </c>
      <c r="I58" s="957"/>
      <c r="J58" s="1448" t="str">
        <f t="shared" si="0"/>
        <v>Included</v>
      </c>
      <c r="K58" s="1449"/>
      <c r="M58" s="1450"/>
    </row>
    <row r="59" spans="1:13" s="833" customFormat="1" ht="16.5">
      <c r="A59" s="801">
        <v>37</v>
      </c>
      <c r="B59" s="948"/>
      <c r="C59" s="948"/>
      <c r="D59" s="1023" t="s">
        <v>646</v>
      </c>
      <c r="E59" s="948"/>
      <c r="F59" s="1023" t="s">
        <v>659</v>
      </c>
      <c r="G59" s="628" t="s">
        <v>584</v>
      </c>
      <c r="H59" s="948">
        <v>1</v>
      </c>
      <c r="I59" s="957"/>
      <c r="J59" s="1046" t="str">
        <f t="shared" si="0"/>
        <v>Included</v>
      </c>
      <c r="K59" s="1047"/>
      <c r="M59" s="606"/>
    </row>
    <row r="60" spans="1:13" s="833" customFormat="1" ht="16.5">
      <c r="A60" s="801">
        <v>38</v>
      </c>
      <c r="B60" s="948"/>
      <c r="C60" s="948"/>
      <c r="D60" s="1023" t="s">
        <v>646</v>
      </c>
      <c r="E60" s="948"/>
      <c r="F60" s="1023" t="s">
        <v>660</v>
      </c>
      <c r="G60" s="628" t="s">
        <v>570</v>
      </c>
      <c r="H60" s="948">
        <v>1</v>
      </c>
      <c r="I60" s="957"/>
      <c r="J60" s="1046" t="str">
        <f t="shared" si="0"/>
        <v>Included</v>
      </c>
      <c r="K60" s="1047"/>
      <c r="M60" s="606"/>
    </row>
    <row r="61" spans="1:13" s="833" customFormat="1" ht="16.5">
      <c r="A61" s="801">
        <v>39</v>
      </c>
      <c r="B61" s="948"/>
      <c r="C61" s="948"/>
      <c r="D61" s="1023" t="s">
        <v>646</v>
      </c>
      <c r="E61" s="948"/>
      <c r="F61" s="1023" t="s">
        <v>661</v>
      </c>
      <c r="G61" s="628" t="s">
        <v>570</v>
      </c>
      <c r="H61" s="948">
        <v>2</v>
      </c>
      <c r="I61" s="957"/>
      <c r="J61" s="1046" t="str">
        <f t="shared" si="0"/>
        <v>Included</v>
      </c>
      <c r="K61" s="1047"/>
      <c r="M61" s="606"/>
    </row>
    <row r="62" spans="1:13" s="833" customFormat="1" ht="16.5">
      <c r="A62" s="801">
        <v>40</v>
      </c>
      <c r="B62" s="948"/>
      <c r="C62" s="948"/>
      <c r="D62" s="1023" t="s">
        <v>646</v>
      </c>
      <c r="E62" s="948"/>
      <c r="F62" s="1023" t="s">
        <v>662</v>
      </c>
      <c r="G62" s="628" t="s">
        <v>584</v>
      </c>
      <c r="H62" s="948">
        <v>1</v>
      </c>
      <c r="I62" s="957"/>
      <c r="J62" s="1046" t="str">
        <f t="shared" si="0"/>
        <v>Included</v>
      </c>
      <c r="K62" s="1047"/>
      <c r="M62" s="606"/>
    </row>
    <row r="63" spans="1:13" s="833" customFormat="1" ht="16.5">
      <c r="A63" s="801">
        <v>41</v>
      </c>
      <c r="B63" s="948"/>
      <c r="C63" s="948"/>
      <c r="D63" s="1023" t="s">
        <v>646</v>
      </c>
      <c r="E63" s="948"/>
      <c r="F63" s="1023" t="s">
        <v>663</v>
      </c>
      <c r="G63" s="628" t="s">
        <v>584</v>
      </c>
      <c r="H63" s="948">
        <v>1</v>
      </c>
      <c r="I63" s="957"/>
      <c r="J63" s="1046" t="str">
        <f t="shared" si="0"/>
        <v>Included</v>
      </c>
      <c r="K63" s="1047"/>
      <c r="M63" s="606"/>
    </row>
    <row r="64" spans="1:13" s="833" customFormat="1" ht="16.5">
      <c r="A64" s="801">
        <v>42</v>
      </c>
      <c r="B64" s="948"/>
      <c r="C64" s="948"/>
      <c r="D64" s="1023" t="s">
        <v>646</v>
      </c>
      <c r="E64" s="948"/>
      <c r="F64" s="1023" t="s">
        <v>664</v>
      </c>
      <c r="G64" s="628" t="s">
        <v>584</v>
      </c>
      <c r="H64" s="948">
        <v>1</v>
      </c>
      <c r="I64" s="957"/>
      <c r="J64" s="1046" t="str">
        <f t="shared" si="0"/>
        <v>Included</v>
      </c>
      <c r="K64" s="1047"/>
      <c r="M64" s="606"/>
    </row>
    <row r="65" spans="1:13" s="833" customFormat="1" ht="16.5">
      <c r="A65" s="801">
        <v>43</v>
      </c>
      <c r="B65" s="948"/>
      <c r="C65" s="948"/>
      <c r="D65" s="1023" t="s">
        <v>646</v>
      </c>
      <c r="E65" s="948"/>
      <c r="F65" s="1023" t="s">
        <v>665</v>
      </c>
      <c r="G65" s="628" t="s">
        <v>570</v>
      </c>
      <c r="H65" s="948">
        <v>1</v>
      </c>
      <c r="I65" s="957"/>
      <c r="J65" s="1046" t="str">
        <f t="shared" si="0"/>
        <v>Included</v>
      </c>
      <c r="K65" s="1047"/>
      <c r="M65" s="606"/>
    </row>
    <row r="66" spans="1:13" s="833" customFormat="1" ht="16.5">
      <c r="A66" s="801">
        <v>44</v>
      </c>
      <c r="B66" s="948"/>
      <c r="C66" s="948"/>
      <c r="D66" s="1023" t="s">
        <v>646</v>
      </c>
      <c r="E66" s="948"/>
      <c r="F66" s="1023" t="s">
        <v>666</v>
      </c>
      <c r="G66" s="628" t="s">
        <v>570</v>
      </c>
      <c r="H66" s="948">
        <v>1</v>
      </c>
      <c r="I66" s="957"/>
      <c r="J66" s="1046" t="str">
        <f t="shared" si="0"/>
        <v>Included</v>
      </c>
      <c r="K66" s="1047"/>
      <c r="M66" s="606"/>
    </row>
    <row r="67" spans="1:13" s="833" customFormat="1" ht="16.5">
      <c r="A67" s="801">
        <v>45</v>
      </c>
      <c r="B67" s="948"/>
      <c r="C67" s="948"/>
      <c r="D67" s="1023" t="s">
        <v>646</v>
      </c>
      <c r="E67" s="948"/>
      <c r="F67" s="1023" t="s">
        <v>667</v>
      </c>
      <c r="G67" s="628" t="s">
        <v>570</v>
      </c>
      <c r="H67" s="948">
        <v>1</v>
      </c>
      <c r="I67" s="957"/>
      <c r="J67" s="1046" t="str">
        <f t="shared" si="0"/>
        <v>Included</v>
      </c>
      <c r="K67" s="1047"/>
      <c r="M67" s="606"/>
    </row>
    <row r="68" spans="1:13" s="833" customFormat="1" ht="16.5">
      <c r="A68" s="801">
        <v>46</v>
      </c>
      <c r="B68" s="948"/>
      <c r="C68" s="948"/>
      <c r="D68" s="1023" t="s">
        <v>646</v>
      </c>
      <c r="E68" s="948"/>
      <c r="F68" s="1023" t="s">
        <v>668</v>
      </c>
      <c r="G68" s="628" t="s">
        <v>570</v>
      </c>
      <c r="H68" s="948">
        <v>1</v>
      </c>
      <c r="I68" s="957"/>
      <c r="J68" s="1046" t="str">
        <f t="shared" si="0"/>
        <v>Included</v>
      </c>
      <c r="K68" s="1047"/>
      <c r="M68" s="606"/>
    </row>
    <row r="69" spans="1:13" s="833" customFormat="1" ht="16.5">
      <c r="A69" s="801">
        <v>47</v>
      </c>
      <c r="B69" s="948"/>
      <c r="C69" s="948"/>
      <c r="D69" s="1023" t="s">
        <v>646</v>
      </c>
      <c r="E69" s="948"/>
      <c r="F69" s="1023" t="s">
        <v>669</v>
      </c>
      <c r="G69" s="628" t="s">
        <v>584</v>
      </c>
      <c r="H69" s="948">
        <v>1</v>
      </c>
      <c r="I69" s="957"/>
      <c r="J69" s="1046" t="str">
        <f t="shared" si="0"/>
        <v>Included</v>
      </c>
      <c r="K69" s="1047"/>
      <c r="M69" s="606"/>
    </row>
    <row r="70" spans="1:13" s="833" customFormat="1" ht="16.5">
      <c r="A70" s="801">
        <v>48</v>
      </c>
      <c r="B70" s="948"/>
      <c r="C70" s="948"/>
      <c r="D70" s="1023" t="s">
        <v>646</v>
      </c>
      <c r="E70" s="948"/>
      <c r="F70" s="1023" t="s">
        <v>670</v>
      </c>
      <c r="G70" s="628" t="s">
        <v>585</v>
      </c>
      <c r="H70" s="948">
        <v>1</v>
      </c>
      <c r="I70" s="957"/>
      <c r="J70" s="1046" t="str">
        <f t="shared" si="0"/>
        <v>Included</v>
      </c>
      <c r="K70" s="1047"/>
      <c r="M70" s="606"/>
    </row>
    <row r="71" spans="1:13" s="833" customFormat="1" ht="16.5">
      <c r="A71" s="801">
        <v>49</v>
      </c>
      <c r="B71" s="948"/>
      <c r="C71" s="948"/>
      <c r="D71" s="1023" t="s">
        <v>646</v>
      </c>
      <c r="E71" s="948"/>
      <c r="F71" s="1023" t="s">
        <v>671</v>
      </c>
      <c r="G71" s="628" t="s">
        <v>584</v>
      </c>
      <c r="H71" s="948">
        <v>1</v>
      </c>
      <c r="I71" s="957"/>
      <c r="J71" s="1046" t="str">
        <f t="shared" si="0"/>
        <v>Included</v>
      </c>
      <c r="K71" s="1047"/>
      <c r="M71" s="606"/>
    </row>
    <row r="72" spans="1:13" s="833" customFormat="1" ht="16.5">
      <c r="A72" s="801">
        <v>50</v>
      </c>
      <c r="B72" s="948"/>
      <c r="C72" s="948"/>
      <c r="D72" s="1023" t="s">
        <v>646</v>
      </c>
      <c r="E72" s="948"/>
      <c r="F72" s="1023" t="s">
        <v>672</v>
      </c>
      <c r="G72" s="628" t="s">
        <v>570</v>
      </c>
      <c r="H72" s="948">
        <v>1</v>
      </c>
      <c r="I72" s="957"/>
      <c r="J72" s="1046" t="str">
        <f t="shared" si="0"/>
        <v>Included</v>
      </c>
      <c r="K72" s="1047"/>
      <c r="M72" s="606"/>
    </row>
    <row r="73" spans="1:13" s="833" customFormat="1" ht="16.5">
      <c r="A73" s="801">
        <v>51</v>
      </c>
      <c r="B73" s="948"/>
      <c r="C73" s="948"/>
      <c r="D73" s="1023" t="s">
        <v>646</v>
      </c>
      <c r="E73" s="948"/>
      <c r="F73" s="1023" t="s">
        <v>673</v>
      </c>
      <c r="G73" s="628" t="s">
        <v>570</v>
      </c>
      <c r="H73" s="948">
        <v>1</v>
      </c>
      <c r="I73" s="957"/>
      <c r="J73" s="1046" t="str">
        <f t="shared" si="0"/>
        <v>Included</v>
      </c>
      <c r="K73" s="1047"/>
      <c r="M73" s="606"/>
    </row>
    <row r="74" spans="1:13" s="833" customFormat="1" ht="16.5">
      <c r="A74" s="801">
        <v>52</v>
      </c>
      <c r="B74" s="948"/>
      <c r="C74" s="948"/>
      <c r="D74" s="1023" t="s">
        <v>646</v>
      </c>
      <c r="E74" s="948"/>
      <c r="F74" s="1023" t="s">
        <v>674</v>
      </c>
      <c r="G74" s="628" t="s">
        <v>570</v>
      </c>
      <c r="H74" s="948">
        <v>1</v>
      </c>
      <c r="I74" s="957"/>
      <c r="J74" s="1046" t="str">
        <f t="shared" si="0"/>
        <v>Included</v>
      </c>
      <c r="K74" s="1047"/>
      <c r="M74" s="606"/>
    </row>
    <row r="75" spans="1:13" s="833" customFormat="1" ht="16.5">
      <c r="A75" s="801">
        <v>53</v>
      </c>
      <c r="B75" s="948"/>
      <c r="C75" s="948"/>
      <c r="D75" s="1023" t="s">
        <v>646</v>
      </c>
      <c r="E75" s="948"/>
      <c r="F75" s="1023" t="s">
        <v>675</v>
      </c>
      <c r="G75" s="628" t="s">
        <v>584</v>
      </c>
      <c r="H75" s="948">
        <v>1</v>
      </c>
      <c r="I75" s="957"/>
      <c r="J75" s="1046" t="str">
        <f t="shared" si="0"/>
        <v>Included</v>
      </c>
      <c r="K75" s="1047"/>
      <c r="M75" s="606"/>
    </row>
    <row r="76" spans="1:13" s="833" customFormat="1" ht="16.5">
      <c r="A76" s="801">
        <v>54</v>
      </c>
      <c r="B76" s="948"/>
      <c r="C76" s="948"/>
      <c r="D76" s="1023" t="s">
        <v>646</v>
      </c>
      <c r="E76" s="948"/>
      <c r="F76" s="1023" t="s">
        <v>676</v>
      </c>
      <c r="G76" s="628" t="s">
        <v>570</v>
      </c>
      <c r="H76" s="948">
        <v>1</v>
      </c>
      <c r="I76" s="957"/>
      <c r="J76" s="1046" t="str">
        <f t="shared" si="0"/>
        <v>Included</v>
      </c>
      <c r="K76" s="1047"/>
      <c r="M76" s="606"/>
    </row>
    <row r="77" spans="1:13" s="833" customFormat="1" ht="16.5">
      <c r="A77" s="801">
        <v>55</v>
      </c>
      <c r="B77" s="948"/>
      <c r="C77" s="948"/>
      <c r="D77" s="1023" t="s">
        <v>646</v>
      </c>
      <c r="E77" s="948"/>
      <c r="F77" s="1023" t="s">
        <v>677</v>
      </c>
      <c r="G77" s="628" t="s">
        <v>584</v>
      </c>
      <c r="H77" s="948">
        <v>1</v>
      </c>
      <c r="I77" s="957"/>
      <c r="J77" s="1046" t="str">
        <f t="shared" si="0"/>
        <v>Included</v>
      </c>
      <c r="K77" s="1047"/>
      <c r="M77" s="606"/>
    </row>
    <row r="78" spans="1:13" s="833" customFormat="1" ht="16.5">
      <c r="A78" s="801">
        <v>56</v>
      </c>
      <c r="B78" s="948"/>
      <c r="C78" s="948"/>
      <c r="D78" s="1023" t="s">
        <v>646</v>
      </c>
      <c r="E78" s="948"/>
      <c r="F78" s="1023" t="s">
        <v>678</v>
      </c>
      <c r="G78" s="628" t="s">
        <v>584</v>
      </c>
      <c r="H78" s="948">
        <v>1</v>
      </c>
      <c r="I78" s="957"/>
      <c r="J78" s="1046" t="str">
        <f t="shared" si="0"/>
        <v>Included</v>
      </c>
      <c r="K78" s="1047"/>
      <c r="M78" s="606"/>
    </row>
    <row r="79" spans="1:13" s="833" customFormat="1" ht="16.5">
      <c r="A79" s="801">
        <v>57</v>
      </c>
      <c r="B79" s="948"/>
      <c r="C79" s="948"/>
      <c r="D79" s="1023" t="s">
        <v>646</v>
      </c>
      <c r="E79" s="948"/>
      <c r="F79" s="1023" t="s">
        <v>679</v>
      </c>
      <c r="G79" s="628" t="s">
        <v>584</v>
      </c>
      <c r="H79" s="948">
        <v>5</v>
      </c>
      <c r="I79" s="957"/>
      <c r="J79" s="1046" t="str">
        <f t="shared" si="0"/>
        <v>Included</v>
      </c>
      <c r="K79" s="1047"/>
      <c r="M79" s="606"/>
    </row>
    <row r="80" spans="1:13" s="833" customFormat="1" ht="16.5">
      <c r="A80" s="801">
        <v>58</v>
      </c>
      <c r="B80" s="948"/>
      <c r="C80" s="948"/>
      <c r="D80" s="1023" t="s">
        <v>646</v>
      </c>
      <c r="E80" s="948"/>
      <c r="F80" s="1023" t="s">
        <v>680</v>
      </c>
      <c r="G80" s="628" t="s">
        <v>584</v>
      </c>
      <c r="H80" s="948">
        <v>1</v>
      </c>
      <c r="I80" s="957"/>
      <c r="J80" s="1046" t="str">
        <f t="shared" si="0"/>
        <v>Included</v>
      </c>
      <c r="K80" s="1047"/>
      <c r="M80" s="606"/>
    </row>
    <row r="81" spans="1:13" s="833" customFormat="1" ht="16.5">
      <c r="A81" s="801">
        <v>59</v>
      </c>
      <c r="B81" s="948"/>
      <c r="C81" s="948"/>
      <c r="D81" s="1023" t="s">
        <v>646</v>
      </c>
      <c r="E81" s="948"/>
      <c r="F81" s="1023" t="s">
        <v>681</v>
      </c>
      <c r="G81" s="628" t="s">
        <v>570</v>
      </c>
      <c r="H81" s="948">
        <v>1</v>
      </c>
      <c r="I81" s="957"/>
      <c r="J81" s="1046" t="str">
        <f t="shared" si="0"/>
        <v>Included</v>
      </c>
      <c r="K81" s="1047"/>
      <c r="M81" s="606"/>
    </row>
    <row r="82" spans="1:13" s="833" customFormat="1" ht="16.5">
      <c r="A82" s="801">
        <v>60</v>
      </c>
      <c r="B82" s="948"/>
      <c r="C82" s="948"/>
      <c r="D82" s="1023" t="s">
        <v>646</v>
      </c>
      <c r="E82" s="948"/>
      <c r="F82" s="1023" t="s">
        <v>682</v>
      </c>
      <c r="G82" s="628" t="s">
        <v>570</v>
      </c>
      <c r="H82" s="948">
        <v>1</v>
      </c>
      <c r="I82" s="957"/>
      <c r="J82" s="1046" t="str">
        <f t="shared" si="0"/>
        <v>Included</v>
      </c>
      <c r="K82" s="1047"/>
      <c r="M82" s="606"/>
    </row>
    <row r="83" spans="1:13" s="833" customFormat="1" ht="16.5">
      <c r="A83" s="801">
        <v>61</v>
      </c>
      <c r="B83" s="948"/>
      <c r="C83" s="948"/>
      <c r="D83" s="1023" t="s">
        <v>646</v>
      </c>
      <c r="E83" s="948"/>
      <c r="F83" s="1023" t="s">
        <v>683</v>
      </c>
      <c r="G83" s="628" t="s">
        <v>584</v>
      </c>
      <c r="H83" s="948">
        <v>1</v>
      </c>
      <c r="I83" s="957"/>
      <c r="J83" s="1046" t="str">
        <f t="shared" si="0"/>
        <v>Included</v>
      </c>
      <c r="K83" s="1047"/>
      <c r="M83" s="606"/>
    </row>
    <row r="84" spans="1:13" s="833" customFormat="1" ht="16.5">
      <c r="A84" s="801">
        <v>62</v>
      </c>
      <c r="B84" s="948"/>
      <c r="C84" s="948"/>
      <c r="D84" s="1023" t="s">
        <v>604</v>
      </c>
      <c r="E84" s="948"/>
      <c r="F84" s="1048" t="s">
        <v>626</v>
      </c>
      <c r="G84" s="628" t="s">
        <v>584</v>
      </c>
      <c r="H84" s="948">
        <v>1</v>
      </c>
      <c r="I84" s="957"/>
      <c r="J84" s="1046" t="str">
        <f t="shared" si="0"/>
        <v>Included</v>
      </c>
      <c r="K84" s="1047"/>
      <c r="M84" s="606"/>
    </row>
    <row r="85" spans="1:13" s="833" customFormat="1" ht="16.5">
      <c r="A85" s="801">
        <v>63</v>
      </c>
      <c r="B85" s="948"/>
      <c r="C85" s="948"/>
      <c r="D85" s="1023" t="s">
        <v>604</v>
      </c>
      <c r="E85" s="948"/>
      <c r="F85" s="1048" t="s">
        <v>627</v>
      </c>
      <c r="G85" s="628" t="s">
        <v>584</v>
      </c>
      <c r="H85" s="948">
        <v>4</v>
      </c>
      <c r="I85" s="957"/>
      <c r="J85" s="1046" t="str">
        <f t="shared" si="0"/>
        <v>Included</v>
      </c>
      <c r="K85" s="1047"/>
      <c r="M85" s="606"/>
    </row>
    <row r="86" spans="1:13" s="833" customFormat="1" ht="16.5">
      <c r="A86" s="801">
        <v>64</v>
      </c>
      <c r="B86" s="948"/>
      <c r="C86" s="948"/>
      <c r="D86" s="1023" t="s">
        <v>604</v>
      </c>
      <c r="E86" s="948"/>
      <c r="F86" s="1048" t="s">
        <v>628</v>
      </c>
      <c r="G86" s="628" t="s">
        <v>570</v>
      </c>
      <c r="H86" s="948">
        <v>2</v>
      </c>
      <c r="I86" s="957"/>
      <c r="J86" s="1046" t="str">
        <f t="shared" si="0"/>
        <v>Included</v>
      </c>
      <c r="K86" s="1047"/>
      <c r="M86" s="606"/>
    </row>
    <row r="87" spans="1:13" s="833" customFormat="1" ht="16.5">
      <c r="A87" s="801">
        <v>65</v>
      </c>
      <c r="B87" s="948"/>
      <c r="C87" s="948"/>
      <c r="D87" s="1023" t="s">
        <v>604</v>
      </c>
      <c r="E87" s="948"/>
      <c r="F87" s="1048" t="s">
        <v>629</v>
      </c>
      <c r="G87" s="628" t="s">
        <v>584</v>
      </c>
      <c r="H87" s="948">
        <v>2</v>
      </c>
      <c r="I87" s="957"/>
      <c r="J87" s="1046" t="str">
        <f t="shared" si="0"/>
        <v>Included</v>
      </c>
      <c r="K87" s="1047"/>
      <c r="M87" s="606"/>
    </row>
    <row r="88" spans="1:13" s="833" customFormat="1" ht="16.5">
      <c r="A88" s="801">
        <v>66</v>
      </c>
      <c r="B88" s="948"/>
      <c r="C88" s="948"/>
      <c r="D88" s="1023" t="s">
        <v>604</v>
      </c>
      <c r="E88" s="948"/>
      <c r="F88" s="1048" t="s">
        <v>630</v>
      </c>
      <c r="G88" s="628" t="s">
        <v>570</v>
      </c>
      <c r="H88" s="948">
        <v>1</v>
      </c>
      <c r="I88" s="957"/>
      <c r="J88" s="1046" t="str">
        <f t="shared" ref="J88:J104" si="1">IF(I88=0, "Included",IF(ISERROR(H88*I88), I88, H88*I88))</f>
        <v>Included</v>
      </c>
      <c r="K88" s="1047"/>
      <c r="M88" s="606"/>
    </row>
    <row r="89" spans="1:13" s="833" customFormat="1" ht="16.5">
      <c r="A89" s="801">
        <v>67</v>
      </c>
      <c r="B89" s="948"/>
      <c r="C89" s="948"/>
      <c r="D89" s="1023" t="s">
        <v>604</v>
      </c>
      <c r="E89" s="948"/>
      <c r="F89" s="1048" t="s">
        <v>631</v>
      </c>
      <c r="G89" s="628" t="s">
        <v>584</v>
      </c>
      <c r="H89" s="948">
        <v>1</v>
      </c>
      <c r="I89" s="957"/>
      <c r="J89" s="1046" t="str">
        <f t="shared" si="1"/>
        <v>Included</v>
      </c>
      <c r="K89" s="1047"/>
      <c r="M89" s="606"/>
    </row>
    <row r="90" spans="1:13" s="833" customFormat="1" ht="16.5">
      <c r="A90" s="801">
        <v>68</v>
      </c>
      <c r="B90" s="948"/>
      <c r="C90" s="948"/>
      <c r="D90" s="1023" t="s">
        <v>604</v>
      </c>
      <c r="E90" s="948"/>
      <c r="F90" s="1048" t="s">
        <v>632</v>
      </c>
      <c r="G90" s="628" t="s">
        <v>586</v>
      </c>
      <c r="H90" s="948">
        <v>2</v>
      </c>
      <c r="I90" s="957"/>
      <c r="J90" s="1046" t="str">
        <f t="shared" si="1"/>
        <v>Included</v>
      </c>
      <c r="K90" s="1047"/>
      <c r="M90" s="606"/>
    </row>
    <row r="91" spans="1:13" s="833" customFormat="1" ht="16.5">
      <c r="A91" s="801">
        <v>69</v>
      </c>
      <c r="B91" s="948"/>
      <c r="C91" s="948"/>
      <c r="D91" s="1023" t="s">
        <v>604</v>
      </c>
      <c r="E91" s="948"/>
      <c r="F91" s="1048" t="s">
        <v>633</v>
      </c>
      <c r="G91" s="628" t="s">
        <v>586</v>
      </c>
      <c r="H91" s="948">
        <v>2</v>
      </c>
      <c r="I91" s="957"/>
      <c r="J91" s="1046" t="str">
        <f t="shared" si="1"/>
        <v>Included</v>
      </c>
      <c r="K91" s="1047"/>
      <c r="M91" s="606"/>
    </row>
    <row r="92" spans="1:13" s="833" customFormat="1" ht="16.5">
      <c r="A92" s="801">
        <v>70</v>
      </c>
      <c r="B92" s="948"/>
      <c r="C92" s="948"/>
      <c r="D92" s="1023" t="s">
        <v>604</v>
      </c>
      <c r="E92" s="948"/>
      <c r="F92" s="1048" t="s">
        <v>634</v>
      </c>
      <c r="G92" s="628" t="s">
        <v>584</v>
      </c>
      <c r="H92" s="948">
        <v>200</v>
      </c>
      <c r="I92" s="957"/>
      <c r="J92" s="1046" t="str">
        <f t="shared" si="1"/>
        <v>Included</v>
      </c>
      <c r="K92" s="1047"/>
      <c r="M92" s="606"/>
    </row>
    <row r="93" spans="1:13" s="833" customFormat="1" ht="16.5">
      <c r="A93" s="801">
        <v>71</v>
      </c>
      <c r="B93" s="948"/>
      <c r="C93" s="948"/>
      <c r="D93" s="1023" t="s">
        <v>604</v>
      </c>
      <c r="E93" s="948"/>
      <c r="F93" s="1048" t="s">
        <v>635</v>
      </c>
      <c r="G93" s="628" t="s">
        <v>584</v>
      </c>
      <c r="H93" s="948">
        <v>150</v>
      </c>
      <c r="I93" s="957"/>
      <c r="J93" s="1046" t="str">
        <f t="shared" si="1"/>
        <v>Included</v>
      </c>
      <c r="K93" s="1047"/>
      <c r="M93" s="606"/>
    </row>
    <row r="94" spans="1:13" s="833" customFormat="1" ht="16.5">
      <c r="A94" s="801">
        <v>72</v>
      </c>
      <c r="B94" s="948"/>
      <c r="C94" s="948"/>
      <c r="D94" s="1023" t="s">
        <v>604</v>
      </c>
      <c r="E94" s="948"/>
      <c r="F94" s="1048" t="s">
        <v>636</v>
      </c>
      <c r="G94" s="628" t="s">
        <v>584</v>
      </c>
      <c r="H94" s="948">
        <v>1</v>
      </c>
      <c r="I94" s="957"/>
      <c r="J94" s="1046" t="str">
        <f t="shared" si="1"/>
        <v>Included</v>
      </c>
      <c r="K94" s="1047"/>
      <c r="M94" s="606"/>
    </row>
    <row r="95" spans="1:13" s="833" customFormat="1" ht="33">
      <c r="A95" s="801">
        <v>73</v>
      </c>
      <c r="B95" s="948"/>
      <c r="C95" s="948"/>
      <c r="D95" s="1023" t="s">
        <v>605</v>
      </c>
      <c r="E95" s="948"/>
      <c r="F95" s="1048" t="s">
        <v>637</v>
      </c>
      <c r="G95" s="628" t="s">
        <v>570</v>
      </c>
      <c r="H95" s="948">
        <v>1</v>
      </c>
      <c r="I95" s="957"/>
      <c r="J95" s="1046" t="str">
        <f t="shared" si="1"/>
        <v>Included</v>
      </c>
      <c r="K95" s="1047"/>
      <c r="M95" s="606"/>
    </row>
    <row r="96" spans="1:13" s="833" customFormat="1" ht="33">
      <c r="A96" s="801">
        <v>74</v>
      </c>
      <c r="B96" s="948"/>
      <c r="C96" s="948"/>
      <c r="D96" s="1023" t="s">
        <v>605</v>
      </c>
      <c r="E96" s="948"/>
      <c r="F96" s="1048" t="s">
        <v>627</v>
      </c>
      <c r="G96" s="628" t="s">
        <v>584</v>
      </c>
      <c r="H96" s="948">
        <v>1</v>
      </c>
      <c r="I96" s="957"/>
      <c r="J96" s="1046" t="str">
        <f t="shared" si="1"/>
        <v>Included</v>
      </c>
      <c r="K96" s="1047"/>
      <c r="M96" s="606"/>
    </row>
    <row r="97" spans="1:32" s="833" customFormat="1" ht="33">
      <c r="A97" s="801">
        <v>75</v>
      </c>
      <c r="B97" s="948"/>
      <c r="C97" s="948"/>
      <c r="D97" s="1023" t="s">
        <v>605</v>
      </c>
      <c r="E97" s="948"/>
      <c r="F97" s="1048" t="s">
        <v>628</v>
      </c>
      <c r="G97" s="628" t="s">
        <v>570</v>
      </c>
      <c r="H97" s="948">
        <v>1</v>
      </c>
      <c r="I97" s="957"/>
      <c r="J97" s="1046" t="str">
        <f t="shared" si="1"/>
        <v>Included</v>
      </c>
      <c r="K97" s="1047"/>
      <c r="M97" s="606"/>
    </row>
    <row r="98" spans="1:32" s="833" customFormat="1" ht="33">
      <c r="A98" s="801">
        <v>76</v>
      </c>
      <c r="B98" s="948"/>
      <c r="C98" s="948"/>
      <c r="D98" s="1023" t="s">
        <v>605</v>
      </c>
      <c r="E98" s="948"/>
      <c r="F98" s="1048" t="s">
        <v>629</v>
      </c>
      <c r="G98" s="628" t="s">
        <v>584</v>
      </c>
      <c r="H98" s="948">
        <v>1</v>
      </c>
      <c r="I98" s="957"/>
      <c r="J98" s="1046" t="str">
        <f t="shared" si="1"/>
        <v>Included</v>
      </c>
      <c r="K98" s="1047"/>
      <c r="M98" s="606"/>
    </row>
    <row r="99" spans="1:32" s="833" customFormat="1" ht="33">
      <c r="A99" s="801">
        <v>77</v>
      </c>
      <c r="B99" s="948"/>
      <c r="C99" s="948"/>
      <c r="D99" s="1023" t="s">
        <v>605</v>
      </c>
      <c r="E99" s="948"/>
      <c r="F99" s="1048" t="s">
        <v>630</v>
      </c>
      <c r="G99" s="628" t="s">
        <v>570</v>
      </c>
      <c r="H99" s="948">
        <v>1</v>
      </c>
      <c r="I99" s="957"/>
      <c r="J99" s="1046" t="str">
        <f t="shared" si="1"/>
        <v>Included</v>
      </c>
      <c r="K99" s="1047"/>
      <c r="M99" s="606"/>
    </row>
    <row r="100" spans="1:32" s="833" customFormat="1" ht="33">
      <c r="A100" s="801">
        <v>78</v>
      </c>
      <c r="B100" s="948"/>
      <c r="C100" s="948"/>
      <c r="D100" s="1023" t="s">
        <v>605</v>
      </c>
      <c r="E100" s="948"/>
      <c r="F100" s="1048" t="s">
        <v>638</v>
      </c>
      <c r="G100" s="628" t="s">
        <v>570</v>
      </c>
      <c r="H100" s="948">
        <v>1</v>
      </c>
      <c r="I100" s="957"/>
      <c r="J100" s="1046" t="str">
        <f t="shared" si="1"/>
        <v>Included</v>
      </c>
      <c r="K100" s="1047"/>
      <c r="M100" s="606"/>
    </row>
    <row r="101" spans="1:32" s="833" customFormat="1" ht="66">
      <c r="A101" s="801">
        <v>79</v>
      </c>
      <c r="B101" s="948"/>
      <c r="C101" s="948"/>
      <c r="D101" s="1049" t="s">
        <v>690</v>
      </c>
      <c r="E101" s="948"/>
      <c r="F101" s="1049" t="s">
        <v>684</v>
      </c>
      <c r="G101" s="801" t="s">
        <v>687</v>
      </c>
      <c r="H101" s="948">
        <v>70</v>
      </c>
      <c r="I101" s="957"/>
      <c r="J101" s="1046" t="str">
        <f t="shared" si="1"/>
        <v>Included</v>
      </c>
      <c r="K101" s="1047"/>
      <c r="M101" s="606"/>
    </row>
    <row r="102" spans="1:32" s="833" customFormat="1" ht="66">
      <c r="A102" s="801">
        <v>80</v>
      </c>
      <c r="B102" s="948"/>
      <c r="C102" s="948"/>
      <c r="D102" s="1049" t="s">
        <v>690</v>
      </c>
      <c r="E102" s="948"/>
      <c r="F102" s="1049" t="s">
        <v>685</v>
      </c>
      <c r="G102" s="801" t="s">
        <v>687</v>
      </c>
      <c r="H102" s="948">
        <v>22</v>
      </c>
      <c r="I102" s="957"/>
      <c r="J102" s="1046" t="str">
        <f t="shared" si="1"/>
        <v>Included</v>
      </c>
      <c r="K102" s="1047"/>
      <c r="M102" s="606"/>
    </row>
    <row r="103" spans="1:32" s="833" customFormat="1" ht="33">
      <c r="A103" s="801">
        <v>81</v>
      </c>
      <c r="B103" s="948"/>
      <c r="C103" s="948"/>
      <c r="D103" s="1049" t="s">
        <v>690</v>
      </c>
      <c r="E103" s="948"/>
      <c r="F103" s="1049" t="s">
        <v>686</v>
      </c>
      <c r="G103" s="801" t="s">
        <v>687</v>
      </c>
      <c r="H103" s="948">
        <v>8</v>
      </c>
      <c r="I103" s="957"/>
      <c r="J103" s="1046" t="str">
        <f t="shared" si="1"/>
        <v>Included</v>
      </c>
      <c r="K103" s="1047"/>
      <c r="M103" s="606"/>
    </row>
    <row r="104" spans="1:32" s="833" customFormat="1" ht="33">
      <c r="A104" s="801">
        <v>82</v>
      </c>
      <c r="B104" s="948"/>
      <c r="C104" s="948"/>
      <c r="D104" s="1049" t="s">
        <v>690</v>
      </c>
      <c r="E104" s="948"/>
      <c r="F104" s="1049" t="s">
        <v>639</v>
      </c>
      <c r="G104" s="801" t="s">
        <v>687</v>
      </c>
      <c r="H104" s="948">
        <v>6</v>
      </c>
      <c r="I104" s="957"/>
      <c r="J104" s="1046" t="str">
        <f t="shared" si="1"/>
        <v>Included</v>
      </c>
      <c r="K104" s="1047"/>
      <c r="M104" s="606"/>
    </row>
    <row r="105" spans="1:32" s="833" customFormat="1">
      <c r="A105" s="1239"/>
      <c r="B105" s="1239"/>
      <c r="C105" s="1239"/>
      <c r="D105" s="1239"/>
      <c r="E105" s="1239"/>
      <c r="F105" s="1239"/>
      <c r="G105" s="1239"/>
      <c r="H105" s="1239"/>
      <c r="I105" s="1239"/>
      <c r="J105" s="1239"/>
      <c r="K105" s="1047"/>
      <c r="M105" s="606"/>
    </row>
    <row r="106" spans="1:32" ht="30" customHeight="1">
      <c r="A106" s="948"/>
      <c r="B106" s="948"/>
      <c r="C106" s="948"/>
      <c r="D106" s="948"/>
      <c r="E106" s="948"/>
      <c r="F106" s="1050" t="s">
        <v>574</v>
      </c>
      <c r="G106" s="1051"/>
      <c r="H106" s="1051"/>
      <c r="I106" s="1052"/>
      <c r="J106" s="1053">
        <f>SUM(J23:J105)</f>
        <v>0</v>
      </c>
      <c r="N106" s="606"/>
      <c r="O106" s="606"/>
      <c r="P106" s="606"/>
      <c r="Q106" s="606"/>
      <c r="R106" s="606"/>
      <c r="S106" s="606"/>
      <c r="T106" s="606"/>
      <c r="U106" s="606"/>
      <c r="V106" s="606"/>
      <c r="W106" s="606"/>
      <c r="X106" s="606"/>
      <c r="Y106" s="606"/>
      <c r="Z106" s="606"/>
      <c r="AA106" s="606"/>
      <c r="AB106" s="606"/>
      <c r="AC106" s="606"/>
      <c r="AD106" s="606"/>
      <c r="AE106" s="606"/>
      <c r="AF106" s="606"/>
    </row>
    <row r="107" spans="1:32" ht="9" customHeight="1">
      <c r="A107" s="851"/>
      <c r="B107" s="851"/>
      <c r="C107" s="851"/>
      <c r="D107" s="851"/>
      <c r="E107" s="851"/>
      <c r="F107" s="1054"/>
      <c r="G107" s="1055"/>
      <c r="H107" s="1055"/>
      <c r="I107" s="1056"/>
      <c r="J107" s="1057"/>
      <c r="N107" s="606"/>
      <c r="O107" s="606"/>
      <c r="P107" s="606"/>
      <c r="Q107" s="606"/>
      <c r="R107" s="606"/>
      <c r="S107" s="606"/>
      <c r="T107" s="606"/>
      <c r="U107" s="606"/>
      <c r="V107" s="606"/>
      <c r="W107" s="606"/>
      <c r="X107" s="606"/>
      <c r="Y107" s="606"/>
      <c r="Z107" s="606"/>
      <c r="AA107" s="606"/>
      <c r="AB107" s="606"/>
      <c r="AC107" s="606"/>
      <c r="AD107" s="606"/>
      <c r="AE107" s="606"/>
      <c r="AF107" s="606"/>
    </row>
    <row r="108" spans="1:32" ht="6" customHeight="1">
      <c r="A108" s="851"/>
      <c r="B108" s="851"/>
      <c r="C108" s="851"/>
      <c r="D108" s="851"/>
      <c r="E108" s="851"/>
      <c r="F108" s="1054"/>
      <c r="G108" s="1055"/>
      <c r="H108" s="1055"/>
      <c r="I108" s="1056"/>
      <c r="J108" s="1057"/>
      <c r="N108" s="606"/>
      <c r="O108" s="606"/>
      <c r="P108" s="606"/>
      <c r="Q108" s="606"/>
      <c r="R108" s="606"/>
      <c r="S108" s="606"/>
      <c r="T108" s="606"/>
      <c r="U108" s="606"/>
      <c r="V108" s="606"/>
      <c r="W108" s="606"/>
      <c r="X108" s="606"/>
      <c r="Y108" s="606"/>
      <c r="Z108" s="606"/>
      <c r="AA108" s="606"/>
      <c r="AB108" s="606"/>
      <c r="AC108" s="606"/>
      <c r="AD108" s="606"/>
      <c r="AE108" s="606"/>
      <c r="AF108" s="606"/>
    </row>
    <row r="109" spans="1:32" ht="6.75" customHeight="1">
      <c r="A109" s="973" t="s">
        <v>481</v>
      </c>
      <c r="B109" s="973"/>
      <c r="C109" s="973"/>
      <c r="D109" s="973"/>
      <c r="E109" s="973"/>
      <c r="F109" s="606"/>
      <c r="G109" s="1055"/>
      <c r="H109" s="1055"/>
      <c r="I109" s="1056"/>
      <c r="J109" s="1057"/>
      <c r="N109" s="606"/>
      <c r="O109" s="606"/>
      <c r="P109" s="606"/>
      <c r="Q109" s="606"/>
      <c r="R109" s="606"/>
      <c r="S109" s="606"/>
      <c r="T109" s="606"/>
      <c r="U109" s="606"/>
      <c r="V109" s="606"/>
      <c r="W109" s="606"/>
      <c r="X109" s="606"/>
      <c r="Y109" s="606"/>
      <c r="Z109" s="606"/>
      <c r="AA109" s="606"/>
      <c r="AB109" s="606"/>
      <c r="AC109" s="606"/>
      <c r="AD109" s="606"/>
      <c r="AE109" s="606"/>
      <c r="AF109" s="606"/>
    </row>
    <row r="110" spans="1:32" ht="63.75" customHeight="1">
      <c r="A110" s="973"/>
      <c r="B110" s="1200" t="s">
        <v>489</v>
      </c>
      <c r="C110" s="1200"/>
      <c r="D110" s="1200"/>
      <c r="E110" s="1200"/>
      <c r="F110" s="1200"/>
      <c r="G110" s="1200"/>
      <c r="H110" s="1200"/>
      <c r="I110" s="1200"/>
      <c r="J110" s="1200"/>
      <c r="N110" s="606"/>
      <c r="O110" s="606"/>
      <c r="P110" s="606"/>
      <c r="Q110" s="606"/>
      <c r="R110" s="606"/>
      <c r="S110" s="606"/>
      <c r="T110" s="606"/>
      <c r="U110" s="606"/>
      <c r="V110" s="606"/>
      <c r="W110" s="606"/>
      <c r="X110" s="606"/>
      <c r="Y110" s="606"/>
      <c r="Z110" s="606"/>
      <c r="AA110" s="606"/>
      <c r="AB110" s="606"/>
      <c r="AC110" s="606"/>
      <c r="AD110" s="606"/>
      <c r="AE110" s="606"/>
      <c r="AF110" s="606"/>
    </row>
    <row r="111" spans="1:32" ht="16.5">
      <c r="A111" s="852" t="s">
        <v>479</v>
      </c>
      <c r="B111" s="1058" t="str">
        <f>'Sch-1'!B73</f>
        <v>--</v>
      </c>
      <c r="C111" s="852"/>
      <c r="D111" s="852"/>
      <c r="E111" s="852"/>
      <c r="F111" s="606"/>
      <c r="G111" s="856"/>
      <c r="H111" s="852"/>
      <c r="I111" s="606"/>
      <c r="J111" s="606"/>
      <c r="N111" s="606"/>
      <c r="O111" s="606"/>
      <c r="P111" s="606"/>
      <c r="Q111" s="606"/>
      <c r="R111" s="606"/>
      <c r="S111" s="606"/>
      <c r="T111" s="606"/>
      <c r="U111" s="606"/>
      <c r="V111" s="606"/>
      <c r="W111" s="606"/>
      <c r="X111" s="606"/>
      <c r="Y111" s="606"/>
      <c r="Z111" s="606"/>
      <c r="AA111" s="606"/>
      <c r="AB111" s="606"/>
      <c r="AC111" s="606"/>
      <c r="AD111" s="606"/>
      <c r="AE111" s="606"/>
      <c r="AF111" s="606"/>
    </row>
    <row r="112" spans="1:32" ht="27.75" customHeight="1">
      <c r="A112" s="852" t="s">
        <v>480</v>
      </c>
      <c r="B112" s="1058" t="str">
        <f>'Sch-1'!B74</f>
        <v/>
      </c>
      <c r="C112" s="852"/>
      <c r="D112" s="852"/>
      <c r="E112" s="852"/>
      <c r="F112" s="606"/>
      <c r="G112" s="827"/>
      <c r="H112" s="1183" t="s">
        <v>406</v>
      </c>
      <c r="I112" s="1183"/>
      <c r="J112" s="854" t="str">
        <f>'Sch-1'!M74</f>
        <v/>
      </c>
      <c r="N112" s="606"/>
      <c r="O112" s="606"/>
      <c r="P112" s="606"/>
      <c r="Q112" s="606"/>
      <c r="R112" s="606"/>
      <c r="S112" s="606"/>
      <c r="T112" s="606"/>
      <c r="U112" s="606"/>
      <c r="V112" s="606"/>
      <c r="W112" s="606"/>
      <c r="X112" s="606"/>
      <c r="Y112" s="606"/>
      <c r="Z112" s="606"/>
      <c r="AA112" s="606"/>
      <c r="AB112" s="606"/>
      <c r="AC112" s="606"/>
      <c r="AD112" s="606"/>
      <c r="AE112" s="606"/>
      <c r="AF112" s="606"/>
    </row>
    <row r="113" spans="1:32" ht="14.25" customHeight="1">
      <c r="A113" s="605"/>
      <c r="B113" s="605"/>
      <c r="C113" s="605"/>
      <c r="D113" s="605"/>
      <c r="E113" s="605"/>
      <c r="F113" s="1059"/>
      <c r="G113" s="605"/>
      <c r="H113" s="1183" t="s">
        <v>407</v>
      </c>
      <c r="I113" s="1183"/>
      <c r="J113" s="854" t="str">
        <f>'Sch-1'!M75</f>
        <v/>
      </c>
      <c r="N113" s="606"/>
      <c r="O113" s="606"/>
      <c r="P113" s="606"/>
      <c r="Q113" s="606"/>
      <c r="R113" s="606"/>
      <c r="S113" s="606"/>
      <c r="T113" s="606"/>
      <c r="U113" s="606"/>
      <c r="V113" s="606"/>
      <c r="W113" s="606"/>
      <c r="X113" s="606"/>
      <c r="Y113" s="606"/>
      <c r="Z113" s="606"/>
      <c r="AA113" s="606"/>
      <c r="AB113" s="606"/>
      <c r="AC113" s="606"/>
      <c r="AD113" s="606"/>
      <c r="AE113" s="606"/>
      <c r="AF113" s="606"/>
    </row>
    <row r="114" spans="1:32" ht="10.5" customHeight="1">
      <c r="A114" s="973"/>
      <c r="B114" s="973"/>
      <c r="C114" s="973"/>
      <c r="D114" s="973"/>
      <c r="E114" s="973"/>
      <c r="F114" s="937"/>
      <c r="G114" s="856"/>
      <c r="H114" s="852"/>
      <c r="I114" s="606"/>
      <c r="J114" s="606"/>
      <c r="N114" s="606"/>
      <c r="O114" s="606"/>
      <c r="P114" s="606"/>
      <c r="Q114" s="606"/>
      <c r="R114" s="606"/>
      <c r="S114" s="606"/>
      <c r="T114" s="606"/>
      <c r="U114" s="606"/>
      <c r="V114" s="606"/>
      <c r="W114" s="606"/>
      <c r="X114" s="606"/>
      <c r="Y114" s="606"/>
      <c r="Z114" s="606"/>
      <c r="AA114" s="606"/>
      <c r="AB114" s="606"/>
      <c r="AC114" s="606"/>
      <c r="AD114" s="606"/>
      <c r="AE114" s="606"/>
      <c r="AF114" s="606"/>
    </row>
    <row r="152" spans="1:32">
      <c r="A152" s="872"/>
      <c r="B152" s="872"/>
      <c r="C152" s="872"/>
      <c r="D152" s="872"/>
      <c r="E152" s="872"/>
      <c r="F152" s="1025"/>
      <c r="G152" s="872"/>
      <c r="H152" s="872"/>
      <c r="I152" s="872"/>
      <c r="J152" s="872"/>
      <c r="K152" s="606"/>
      <c r="N152" s="606"/>
      <c r="O152" s="606"/>
      <c r="P152" s="606"/>
      <c r="Q152" s="606"/>
      <c r="R152" s="606"/>
      <c r="S152" s="606"/>
      <c r="T152" s="606"/>
      <c r="U152" s="606"/>
      <c r="V152" s="606"/>
      <c r="W152" s="606"/>
      <c r="X152" s="606"/>
      <c r="Y152" s="606"/>
      <c r="Z152" s="606"/>
      <c r="AA152" s="606"/>
      <c r="AB152" s="606"/>
      <c r="AC152" s="606"/>
      <c r="AD152" s="606"/>
      <c r="AE152" s="606"/>
      <c r="AF152" s="606"/>
    </row>
    <row r="153" spans="1:32">
      <c r="A153" s="872"/>
      <c r="B153" s="872"/>
      <c r="C153" s="872"/>
      <c r="D153" s="872"/>
      <c r="E153" s="872"/>
      <c r="F153" s="1025"/>
      <c r="G153" s="872"/>
      <c r="H153" s="872"/>
      <c r="I153" s="872"/>
      <c r="J153" s="872"/>
      <c r="K153" s="606"/>
      <c r="N153" s="606"/>
      <c r="O153" s="606"/>
      <c r="P153" s="606"/>
      <c r="Q153" s="606"/>
      <c r="R153" s="606"/>
      <c r="S153" s="606"/>
      <c r="T153" s="606"/>
      <c r="U153" s="606"/>
      <c r="V153" s="606"/>
      <c r="W153" s="606"/>
      <c r="X153" s="606"/>
      <c r="Y153" s="606"/>
      <c r="Z153" s="606"/>
      <c r="AA153" s="606"/>
      <c r="AB153" s="606"/>
      <c r="AC153" s="606"/>
      <c r="AD153" s="606"/>
      <c r="AE153" s="606"/>
      <c r="AF153" s="606"/>
    </row>
    <row r="154" spans="1:32">
      <c r="A154" s="872"/>
      <c r="B154" s="872"/>
      <c r="C154" s="872"/>
      <c r="D154" s="872"/>
      <c r="E154" s="872"/>
      <c r="F154" s="1025"/>
      <c r="G154" s="872"/>
      <c r="H154" s="872"/>
      <c r="I154" s="872"/>
      <c r="J154" s="872"/>
      <c r="K154" s="606"/>
      <c r="N154" s="606"/>
      <c r="O154" s="606"/>
      <c r="P154" s="606"/>
      <c r="Q154" s="606"/>
      <c r="R154" s="606"/>
      <c r="S154" s="606"/>
      <c r="T154" s="606"/>
      <c r="U154" s="606"/>
      <c r="V154" s="606"/>
      <c r="W154" s="606"/>
      <c r="X154" s="606"/>
      <c r="Y154" s="606"/>
      <c r="Z154" s="606"/>
      <c r="AA154" s="606"/>
      <c r="AB154" s="606"/>
      <c r="AC154" s="606"/>
      <c r="AD154" s="606"/>
      <c r="AE154" s="606"/>
      <c r="AF154" s="606"/>
    </row>
    <row r="155" spans="1:32">
      <c r="A155" s="872"/>
      <c r="B155" s="872"/>
      <c r="C155" s="872"/>
      <c r="D155" s="872"/>
      <c r="E155" s="872"/>
      <c r="F155" s="1025"/>
      <c r="G155" s="872"/>
      <c r="H155" s="872"/>
      <c r="I155" s="872"/>
      <c r="J155" s="872"/>
      <c r="K155" s="606"/>
      <c r="N155" s="606"/>
      <c r="O155" s="606"/>
      <c r="P155" s="606"/>
      <c r="Q155" s="606"/>
      <c r="R155" s="606"/>
      <c r="S155" s="606"/>
      <c r="T155" s="606"/>
      <c r="U155" s="606"/>
      <c r="V155" s="606"/>
      <c r="W155" s="606"/>
      <c r="X155" s="606"/>
      <c r="Y155" s="606"/>
      <c r="Z155" s="606"/>
      <c r="AA155" s="606"/>
      <c r="AB155" s="606"/>
      <c r="AC155" s="606"/>
      <c r="AD155" s="606"/>
      <c r="AE155" s="606"/>
      <c r="AF155" s="606"/>
    </row>
    <row r="156" spans="1:32">
      <c r="A156" s="872"/>
      <c r="B156" s="872"/>
      <c r="C156" s="872"/>
      <c r="D156" s="872"/>
      <c r="E156" s="872"/>
      <c r="F156" s="1025"/>
      <c r="G156" s="872"/>
      <c r="H156" s="872"/>
      <c r="I156" s="872"/>
      <c r="J156" s="872"/>
      <c r="K156" s="606"/>
      <c r="N156" s="606"/>
      <c r="O156" s="606"/>
      <c r="P156" s="606"/>
      <c r="Q156" s="606"/>
      <c r="R156" s="606"/>
      <c r="S156" s="606"/>
      <c r="T156" s="606"/>
      <c r="U156" s="606"/>
      <c r="V156" s="606"/>
      <c r="W156" s="606"/>
      <c r="X156" s="606"/>
      <c r="Y156" s="606"/>
      <c r="Z156" s="606"/>
      <c r="AA156" s="606"/>
      <c r="AB156" s="606"/>
      <c r="AC156" s="606"/>
      <c r="AD156" s="606"/>
      <c r="AE156" s="606"/>
      <c r="AF156" s="606"/>
    </row>
    <row r="157" spans="1:32">
      <c r="A157" s="872"/>
      <c r="B157" s="872"/>
      <c r="C157" s="872"/>
      <c r="D157" s="872"/>
      <c r="E157" s="872"/>
      <c r="F157" s="1025"/>
      <c r="G157" s="872"/>
      <c r="H157" s="872"/>
      <c r="I157" s="872"/>
      <c r="J157" s="872"/>
      <c r="K157" s="606"/>
      <c r="N157" s="606"/>
      <c r="O157" s="606"/>
      <c r="P157" s="606"/>
      <c r="Q157" s="606"/>
      <c r="R157" s="606"/>
      <c r="S157" s="606"/>
      <c r="T157" s="606"/>
      <c r="U157" s="606"/>
      <c r="V157" s="606"/>
      <c r="W157" s="606"/>
      <c r="X157" s="606"/>
      <c r="Y157" s="606"/>
      <c r="Z157" s="606"/>
      <c r="AA157" s="606"/>
      <c r="AB157" s="606"/>
      <c r="AC157" s="606"/>
      <c r="AD157" s="606"/>
      <c r="AE157" s="606"/>
      <c r="AF157" s="606"/>
    </row>
    <row r="158" spans="1:32">
      <c r="A158" s="872"/>
      <c r="B158" s="872"/>
      <c r="C158" s="872"/>
      <c r="D158" s="872"/>
      <c r="E158" s="872"/>
      <c r="F158" s="1025"/>
      <c r="G158" s="872"/>
      <c r="H158" s="872"/>
      <c r="I158" s="872"/>
      <c r="J158" s="872"/>
      <c r="K158" s="606"/>
      <c r="N158" s="606"/>
      <c r="O158" s="606"/>
      <c r="P158" s="606"/>
      <c r="Q158" s="606"/>
      <c r="R158" s="606"/>
      <c r="S158" s="606"/>
      <c r="T158" s="606"/>
      <c r="U158" s="606"/>
      <c r="V158" s="606"/>
      <c r="W158" s="606"/>
      <c r="X158" s="606"/>
      <c r="Y158" s="606"/>
      <c r="Z158" s="606"/>
      <c r="AA158" s="606"/>
      <c r="AB158" s="606"/>
      <c r="AC158" s="606"/>
      <c r="AD158" s="606"/>
      <c r="AE158" s="606"/>
      <c r="AF158" s="606"/>
    </row>
    <row r="159" spans="1:32">
      <c r="A159" s="872"/>
      <c r="B159" s="872"/>
      <c r="C159" s="872"/>
      <c r="D159" s="872"/>
      <c r="E159" s="872"/>
      <c r="F159" s="1025"/>
      <c r="G159" s="872"/>
      <c r="H159" s="872"/>
      <c r="I159" s="872"/>
      <c r="J159" s="872"/>
      <c r="K159" s="606"/>
      <c r="N159" s="606"/>
      <c r="O159" s="606"/>
      <c r="P159" s="606"/>
      <c r="Q159" s="606"/>
      <c r="R159" s="606"/>
      <c r="S159" s="606"/>
      <c r="T159" s="606"/>
      <c r="U159" s="606"/>
      <c r="V159" s="606"/>
      <c r="W159" s="606"/>
      <c r="X159" s="606"/>
      <c r="Y159" s="606"/>
      <c r="Z159" s="606"/>
      <c r="AA159" s="606"/>
      <c r="AB159" s="606"/>
      <c r="AC159" s="606"/>
      <c r="AD159" s="606"/>
      <c r="AE159" s="606"/>
      <c r="AF159" s="606"/>
    </row>
    <row r="160" spans="1:32">
      <c r="A160" s="872"/>
      <c r="B160" s="872"/>
      <c r="C160" s="872"/>
      <c r="D160" s="872"/>
      <c r="E160" s="872"/>
      <c r="F160" s="1025"/>
      <c r="G160" s="872"/>
      <c r="H160" s="872"/>
      <c r="I160" s="872"/>
      <c r="J160" s="872"/>
      <c r="K160" s="606"/>
      <c r="N160" s="606"/>
      <c r="O160" s="606"/>
      <c r="P160" s="606"/>
      <c r="Q160" s="606"/>
      <c r="R160" s="606"/>
      <c r="S160" s="606"/>
      <c r="T160" s="606"/>
      <c r="U160" s="606"/>
      <c r="V160" s="606"/>
      <c r="W160" s="606"/>
      <c r="X160" s="606"/>
      <c r="Y160" s="606"/>
      <c r="Z160" s="606"/>
      <c r="AA160" s="606"/>
      <c r="AB160" s="606"/>
      <c r="AC160" s="606"/>
      <c r="AD160" s="606"/>
      <c r="AE160" s="606"/>
      <c r="AF160" s="606"/>
    </row>
    <row r="161" spans="1:32">
      <c r="A161" s="872"/>
      <c r="B161" s="872"/>
      <c r="C161" s="872"/>
      <c r="D161" s="872"/>
      <c r="E161" s="872"/>
      <c r="F161" s="1025"/>
      <c r="G161" s="872"/>
      <c r="H161" s="872"/>
      <c r="I161" s="872"/>
      <c r="J161" s="872"/>
      <c r="K161" s="606"/>
      <c r="N161" s="606"/>
      <c r="O161" s="606"/>
      <c r="P161" s="606"/>
      <c r="Q161" s="606"/>
      <c r="R161" s="606"/>
      <c r="S161" s="606"/>
      <c r="T161" s="606"/>
      <c r="U161" s="606"/>
      <c r="V161" s="606"/>
      <c r="W161" s="606"/>
      <c r="X161" s="606"/>
      <c r="Y161" s="606"/>
      <c r="Z161" s="606"/>
      <c r="AA161" s="606"/>
      <c r="AB161" s="606"/>
      <c r="AC161" s="606"/>
      <c r="AD161" s="606"/>
      <c r="AE161" s="606"/>
      <c r="AF161" s="606"/>
    </row>
    <row r="162" spans="1:32">
      <c r="A162" s="872"/>
      <c r="B162" s="872"/>
      <c r="C162" s="872"/>
      <c r="D162" s="872"/>
      <c r="E162" s="872"/>
      <c r="F162" s="1025"/>
      <c r="G162" s="872"/>
      <c r="H162" s="872"/>
      <c r="I162" s="872"/>
      <c r="J162" s="872"/>
      <c r="K162" s="606"/>
      <c r="N162" s="606"/>
      <c r="O162" s="606"/>
      <c r="P162" s="606"/>
      <c r="Q162" s="606"/>
      <c r="R162" s="606"/>
      <c r="S162" s="606"/>
      <c r="T162" s="606"/>
      <c r="U162" s="606"/>
      <c r="V162" s="606"/>
      <c r="W162" s="606"/>
      <c r="X162" s="606"/>
      <c r="Y162" s="606"/>
      <c r="Z162" s="606"/>
      <c r="AA162" s="606"/>
      <c r="AB162" s="606"/>
      <c r="AC162" s="606"/>
      <c r="AD162" s="606"/>
      <c r="AE162" s="606"/>
      <c r="AF162" s="606"/>
    </row>
    <row r="163" spans="1:32">
      <c r="A163" s="872"/>
      <c r="B163" s="872"/>
      <c r="C163" s="872"/>
      <c r="D163" s="872"/>
      <c r="E163" s="872"/>
      <c r="F163" s="1025"/>
      <c r="G163" s="872"/>
      <c r="H163" s="872"/>
      <c r="I163" s="872"/>
      <c r="J163" s="872"/>
      <c r="K163" s="606"/>
      <c r="N163" s="606"/>
      <c r="O163" s="606"/>
      <c r="P163" s="606"/>
      <c r="Q163" s="606"/>
      <c r="R163" s="606"/>
      <c r="S163" s="606"/>
      <c r="T163" s="606"/>
      <c r="U163" s="606"/>
      <c r="V163" s="606"/>
      <c r="W163" s="606"/>
      <c r="X163" s="606"/>
      <c r="Y163" s="606"/>
      <c r="Z163" s="606"/>
      <c r="AA163" s="606"/>
      <c r="AB163" s="606"/>
      <c r="AC163" s="606"/>
      <c r="AD163" s="606"/>
      <c r="AE163" s="606"/>
      <c r="AF163" s="606"/>
    </row>
    <row r="164" spans="1:32">
      <c r="A164" s="872"/>
      <c r="B164" s="872"/>
      <c r="C164" s="872"/>
      <c r="D164" s="872"/>
      <c r="E164" s="872"/>
      <c r="F164" s="1025"/>
      <c r="G164" s="872"/>
      <c r="H164" s="872"/>
      <c r="I164" s="872"/>
      <c r="J164" s="872"/>
      <c r="K164" s="606"/>
      <c r="N164" s="606"/>
      <c r="O164" s="606"/>
      <c r="P164" s="606"/>
      <c r="Q164" s="606"/>
      <c r="R164" s="606"/>
      <c r="S164" s="606"/>
      <c r="T164" s="606"/>
      <c r="U164" s="606"/>
      <c r="V164" s="606"/>
      <c r="W164" s="606"/>
      <c r="X164" s="606"/>
      <c r="Y164" s="606"/>
      <c r="Z164" s="606"/>
      <c r="AA164" s="606"/>
      <c r="AB164" s="606"/>
      <c r="AC164" s="606"/>
      <c r="AD164" s="606"/>
      <c r="AE164" s="606"/>
      <c r="AF164" s="606"/>
    </row>
    <row r="165" spans="1:32">
      <c r="A165" s="872"/>
      <c r="B165" s="872"/>
      <c r="C165" s="872"/>
      <c r="D165" s="872"/>
      <c r="E165" s="872"/>
      <c r="F165" s="1025"/>
      <c r="G165" s="872"/>
      <c r="H165" s="872"/>
      <c r="I165" s="872"/>
      <c r="J165" s="872"/>
      <c r="K165" s="606"/>
      <c r="N165" s="606"/>
      <c r="O165" s="606"/>
      <c r="P165" s="606"/>
      <c r="Q165" s="606"/>
      <c r="R165" s="606"/>
      <c r="S165" s="606"/>
      <c r="T165" s="606"/>
      <c r="U165" s="606"/>
      <c r="V165" s="606"/>
      <c r="W165" s="606"/>
      <c r="X165" s="606"/>
      <c r="Y165" s="606"/>
      <c r="Z165" s="606"/>
      <c r="AA165" s="606"/>
      <c r="AB165" s="606"/>
      <c r="AC165" s="606"/>
      <c r="AD165" s="606"/>
      <c r="AE165" s="606"/>
      <c r="AF165" s="606"/>
    </row>
    <row r="166" spans="1:32">
      <c r="A166" s="872"/>
      <c r="B166" s="872"/>
      <c r="C166" s="872"/>
      <c r="D166" s="872"/>
      <c r="E166" s="872"/>
      <c r="F166" s="1025"/>
      <c r="G166" s="872"/>
      <c r="H166" s="872"/>
      <c r="I166" s="872"/>
      <c r="J166" s="872"/>
      <c r="K166" s="606"/>
      <c r="N166" s="606"/>
      <c r="O166" s="606"/>
      <c r="P166" s="606"/>
      <c r="Q166" s="606"/>
      <c r="R166" s="606"/>
      <c r="S166" s="606"/>
      <c r="T166" s="606"/>
      <c r="U166" s="606"/>
      <c r="V166" s="606"/>
      <c r="W166" s="606"/>
      <c r="X166" s="606"/>
      <c r="Y166" s="606"/>
      <c r="Z166" s="606"/>
      <c r="AA166" s="606"/>
      <c r="AB166" s="606"/>
      <c r="AC166" s="606"/>
      <c r="AD166" s="606"/>
      <c r="AE166" s="606"/>
      <c r="AF166" s="606"/>
    </row>
    <row r="167" spans="1:32">
      <c r="A167" s="872"/>
      <c r="B167" s="872"/>
      <c r="C167" s="872"/>
      <c r="D167" s="872"/>
      <c r="E167" s="872"/>
      <c r="F167" s="1025"/>
      <c r="G167" s="872"/>
      <c r="H167" s="872"/>
      <c r="I167" s="872"/>
      <c r="J167" s="872"/>
      <c r="K167" s="606"/>
      <c r="N167" s="606"/>
      <c r="O167" s="606"/>
      <c r="P167" s="606"/>
      <c r="Q167" s="606"/>
      <c r="R167" s="606"/>
      <c r="S167" s="606"/>
      <c r="T167" s="606"/>
      <c r="U167" s="606"/>
      <c r="V167" s="606"/>
      <c r="W167" s="606"/>
      <c r="X167" s="606"/>
      <c r="Y167" s="606"/>
      <c r="Z167" s="606"/>
      <c r="AA167" s="606"/>
      <c r="AB167" s="606"/>
      <c r="AC167" s="606"/>
      <c r="AD167" s="606"/>
      <c r="AE167" s="606"/>
      <c r="AF167" s="606"/>
    </row>
    <row r="168" spans="1:32">
      <c r="A168" s="872"/>
      <c r="B168" s="872"/>
      <c r="C168" s="872"/>
      <c r="D168" s="872"/>
      <c r="E168" s="872"/>
      <c r="F168" s="1025"/>
      <c r="G168" s="872"/>
      <c r="H168" s="872"/>
      <c r="I168" s="872"/>
      <c r="J168" s="872"/>
      <c r="K168" s="606"/>
      <c r="N168" s="606"/>
      <c r="O168" s="606"/>
      <c r="P168" s="606"/>
      <c r="Q168" s="606"/>
      <c r="R168" s="606"/>
      <c r="S168" s="606"/>
      <c r="T168" s="606"/>
      <c r="U168" s="606"/>
      <c r="V168" s="606"/>
      <c r="W168" s="606"/>
      <c r="X168" s="606"/>
      <c r="Y168" s="606"/>
      <c r="Z168" s="606"/>
      <c r="AA168" s="606"/>
      <c r="AB168" s="606"/>
      <c r="AC168" s="606"/>
      <c r="AD168" s="606"/>
      <c r="AE168" s="606"/>
      <c r="AF168" s="606"/>
    </row>
    <row r="169" spans="1:32">
      <c r="A169" s="872"/>
      <c r="B169" s="872"/>
      <c r="C169" s="872"/>
      <c r="D169" s="872"/>
      <c r="E169" s="872"/>
      <c r="F169" s="1025"/>
      <c r="G169" s="872"/>
      <c r="H169" s="872"/>
      <c r="I169" s="872"/>
      <c r="J169" s="872"/>
      <c r="K169" s="606"/>
      <c r="N169" s="606"/>
      <c r="O169" s="606"/>
      <c r="P169" s="606"/>
      <c r="Q169" s="606"/>
      <c r="R169" s="606"/>
      <c r="S169" s="606"/>
      <c r="T169" s="606"/>
      <c r="U169" s="606"/>
      <c r="V169" s="606"/>
      <c r="W169" s="606"/>
      <c r="X169" s="606"/>
      <c r="Y169" s="606"/>
      <c r="Z169" s="606"/>
      <c r="AA169" s="606"/>
      <c r="AB169" s="606"/>
      <c r="AC169" s="606"/>
      <c r="AD169" s="606"/>
      <c r="AE169" s="606"/>
      <c r="AF169" s="606"/>
    </row>
    <row r="170" spans="1:32">
      <c r="A170" s="872"/>
      <c r="B170" s="872"/>
      <c r="C170" s="872"/>
      <c r="D170" s="872"/>
      <c r="E170" s="872"/>
      <c r="F170" s="1025"/>
      <c r="G170" s="872"/>
      <c r="H170" s="872"/>
      <c r="I170" s="872"/>
      <c r="J170" s="872"/>
      <c r="K170" s="606"/>
      <c r="N170" s="606"/>
      <c r="O170" s="606"/>
      <c r="P170" s="606"/>
      <c r="Q170" s="606"/>
      <c r="R170" s="606"/>
      <c r="S170" s="606"/>
      <c r="T170" s="606"/>
      <c r="U170" s="606"/>
      <c r="V170" s="606"/>
      <c r="W170" s="606"/>
      <c r="X170" s="606"/>
      <c r="Y170" s="606"/>
      <c r="Z170" s="606"/>
      <c r="AA170" s="606"/>
      <c r="AB170" s="606"/>
      <c r="AC170" s="606"/>
      <c r="AD170" s="606"/>
      <c r="AE170" s="606"/>
      <c r="AF170" s="606"/>
    </row>
    <row r="171" spans="1:32">
      <c r="A171" s="872"/>
      <c r="B171" s="872"/>
      <c r="C171" s="872"/>
      <c r="D171" s="872"/>
      <c r="E171" s="872"/>
      <c r="F171" s="1025"/>
      <c r="G171" s="872"/>
      <c r="H171" s="872"/>
      <c r="I171" s="872"/>
      <c r="J171" s="872"/>
      <c r="K171" s="606"/>
      <c r="N171" s="606"/>
      <c r="O171" s="606"/>
      <c r="P171" s="606"/>
      <c r="Q171" s="606"/>
      <c r="R171" s="606"/>
      <c r="S171" s="606"/>
      <c r="T171" s="606"/>
      <c r="U171" s="606"/>
      <c r="V171" s="606"/>
      <c r="W171" s="606"/>
      <c r="X171" s="606"/>
      <c r="Y171" s="606"/>
      <c r="Z171" s="606"/>
      <c r="AA171" s="606"/>
      <c r="AB171" s="606"/>
      <c r="AC171" s="606"/>
      <c r="AD171" s="606"/>
      <c r="AE171" s="606"/>
      <c r="AF171" s="606"/>
    </row>
    <row r="172" spans="1:32">
      <c r="A172" s="872"/>
      <c r="B172" s="872"/>
      <c r="C172" s="872"/>
      <c r="D172" s="872"/>
      <c r="E172" s="872"/>
      <c r="F172" s="1025"/>
      <c r="G172" s="872"/>
      <c r="H172" s="872"/>
      <c r="I172" s="872"/>
      <c r="J172" s="872"/>
      <c r="K172" s="606"/>
      <c r="N172" s="606"/>
      <c r="O172" s="606"/>
      <c r="P172" s="606"/>
      <c r="Q172" s="606"/>
      <c r="R172" s="606"/>
      <c r="S172" s="606"/>
      <c r="T172" s="606"/>
      <c r="U172" s="606"/>
      <c r="V172" s="606"/>
      <c r="W172" s="606"/>
      <c r="X172" s="606"/>
      <c r="Y172" s="606"/>
      <c r="Z172" s="606"/>
      <c r="AA172" s="606"/>
      <c r="AB172" s="606"/>
      <c r="AC172" s="606"/>
      <c r="AD172" s="606"/>
      <c r="AE172" s="606"/>
      <c r="AF172" s="606"/>
    </row>
    <row r="173" spans="1:32">
      <c r="A173" s="872"/>
      <c r="B173" s="872"/>
      <c r="C173" s="872"/>
      <c r="D173" s="872"/>
      <c r="E173" s="872"/>
      <c r="F173" s="1025"/>
      <c r="G173" s="872"/>
      <c r="H173" s="872"/>
      <c r="I173" s="872"/>
      <c r="J173" s="872"/>
      <c r="K173" s="606"/>
      <c r="N173" s="606"/>
      <c r="O173" s="606"/>
      <c r="P173" s="606"/>
      <c r="Q173" s="606"/>
      <c r="R173" s="606"/>
      <c r="S173" s="606"/>
      <c r="T173" s="606"/>
      <c r="U173" s="606"/>
      <c r="V173" s="606"/>
      <c r="W173" s="606"/>
      <c r="X173" s="606"/>
      <c r="Y173" s="606"/>
      <c r="Z173" s="606"/>
      <c r="AA173" s="606"/>
      <c r="AB173" s="606"/>
      <c r="AC173" s="606"/>
      <c r="AD173" s="606"/>
      <c r="AE173" s="606"/>
      <c r="AF173" s="606"/>
    </row>
    <row r="174" spans="1:32">
      <c r="A174" s="872"/>
      <c r="B174" s="872"/>
      <c r="C174" s="872"/>
      <c r="D174" s="872"/>
      <c r="E174" s="872"/>
      <c r="F174" s="1025"/>
      <c r="G174" s="872"/>
      <c r="H174" s="872"/>
      <c r="I174" s="872"/>
      <c r="J174" s="872"/>
      <c r="K174" s="606"/>
      <c r="N174" s="606"/>
      <c r="O174" s="606"/>
      <c r="P174" s="606"/>
      <c r="Q174" s="606"/>
      <c r="R174" s="606"/>
      <c r="S174" s="606"/>
      <c r="T174" s="606"/>
      <c r="U174" s="606"/>
      <c r="V174" s="606"/>
      <c r="W174" s="606"/>
      <c r="X174" s="606"/>
      <c r="Y174" s="606"/>
      <c r="Z174" s="606"/>
      <c r="AA174" s="606"/>
      <c r="AB174" s="606"/>
      <c r="AC174" s="606"/>
      <c r="AD174" s="606"/>
      <c r="AE174" s="606"/>
      <c r="AF174" s="606"/>
    </row>
    <row r="175" spans="1:32">
      <c r="A175" s="872"/>
      <c r="B175" s="872"/>
      <c r="C175" s="872"/>
      <c r="D175" s="872"/>
      <c r="E175" s="872"/>
      <c r="F175" s="873"/>
      <c r="G175" s="872"/>
      <c r="H175" s="872"/>
      <c r="I175" s="679"/>
      <c r="J175" s="679"/>
      <c r="K175" s="606"/>
      <c r="N175" s="606"/>
      <c r="O175" s="606"/>
      <c r="P175" s="606"/>
      <c r="Q175" s="606"/>
      <c r="R175" s="606"/>
      <c r="S175" s="606"/>
      <c r="T175" s="606"/>
      <c r="U175" s="606"/>
      <c r="V175" s="606"/>
      <c r="W175" s="606"/>
      <c r="X175" s="606"/>
      <c r="Y175" s="606"/>
      <c r="Z175" s="606"/>
      <c r="AA175" s="606"/>
      <c r="AB175" s="606"/>
      <c r="AC175" s="606"/>
      <c r="AD175" s="606"/>
      <c r="AE175" s="606"/>
      <c r="AF175" s="606"/>
    </row>
    <row r="176" spans="1:32">
      <c r="A176" s="872"/>
      <c r="B176" s="872"/>
      <c r="C176" s="872"/>
      <c r="D176" s="872"/>
      <c r="E176" s="872"/>
      <c r="F176" s="873"/>
      <c r="G176" s="872"/>
      <c r="H176" s="872"/>
      <c r="I176" s="679"/>
      <c r="J176" s="679"/>
      <c r="K176" s="606"/>
      <c r="N176" s="606"/>
      <c r="O176" s="606"/>
      <c r="P176" s="606"/>
      <c r="Q176" s="606"/>
      <c r="R176" s="606"/>
      <c r="S176" s="606"/>
      <c r="T176" s="606"/>
      <c r="U176" s="606"/>
      <c r="V176" s="606"/>
      <c r="W176" s="606"/>
      <c r="X176" s="606"/>
      <c r="Y176" s="606"/>
      <c r="Z176" s="606"/>
      <c r="AA176" s="606"/>
      <c r="AB176" s="606"/>
      <c r="AC176" s="606"/>
      <c r="AD176" s="606"/>
      <c r="AE176" s="606"/>
      <c r="AF176" s="606"/>
    </row>
    <row r="177" spans="1:32">
      <c r="A177" s="872"/>
      <c r="B177" s="872"/>
      <c r="C177" s="872"/>
      <c r="D177" s="872"/>
      <c r="E177" s="872"/>
      <c r="F177" s="873"/>
      <c r="G177" s="872"/>
      <c r="H177" s="872"/>
      <c r="I177" s="679"/>
      <c r="J177" s="679"/>
      <c r="K177" s="606"/>
      <c r="N177" s="606"/>
      <c r="O177" s="606"/>
      <c r="P177" s="606"/>
      <c r="Q177" s="606"/>
      <c r="R177" s="606"/>
      <c r="S177" s="606"/>
      <c r="T177" s="606"/>
      <c r="U177" s="606"/>
      <c r="V177" s="606"/>
      <c r="W177" s="606"/>
      <c r="X177" s="606"/>
      <c r="Y177" s="606"/>
      <c r="Z177" s="606"/>
      <c r="AA177" s="606"/>
      <c r="AB177" s="606"/>
      <c r="AC177" s="606"/>
      <c r="AD177" s="606"/>
      <c r="AE177" s="606"/>
      <c r="AF177" s="606"/>
    </row>
    <row r="178" spans="1:32">
      <c r="A178" s="872"/>
      <c r="B178" s="872"/>
      <c r="C178" s="872"/>
      <c r="D178" s="872"/>
      <c r="E178" s="872"/>
      <c r="F178" s="873"/>
      <c r="G178" s="872"/>
      <c r="H178" s="872"/>
      <c r="I178" s="679"/>
      <c r="J178" s="679"/>
      <c r="K178" s="606"/>
      <c r="N178" s="606"/>
      <c r="O178" s="606"/>
      <c r="P178" s="606"/>
      <c r="Q178" s="606"/>
      <c r="R178" s="606"/>
      <c r="S178" s="606"/>
      <c r="T178" s="606"/>
      <c r="U178" s="606"/>
      <c r="V178" s="606"/>
      <c r="W178" s="606"/>
      <c r="X178" s="606"/>
      <c r="Y178" s="606"/>
      <c r="Z178" s="606"/>
      <c r="AA178" s="606"/>
      <c r="AB178" s="606"/>
      <c r="AC178" s="606"/>
      <c r="AD178" s="606"/>
      <c r="AE178" s="606"/>
      <c r="AF178" s="606"/>
    </row>
    <row r="179" spans="1:32">
      <c r="A179" s="872"/>
      <c r="B179" s="872"/>
      <c r="C179" s="872"/>
      <c r="D179" s="872"/>
      <c r="E179" s="872"/>
      <c r="F179" s="873"/>
      <c r="G179" s="872"/>
      <c r="H179" s="872"/>
      <c r="I179" s="679"/>
      <c r="J179" s="679"/>
      <c r="K179" s="606"/>
      <c r="N179" s="606"/>
      <c r="O179" s="606"/>
      <c r="P179" s="606"/>
      <c r="Q179" s="606"/>
      <c r="R179" s="606"/>
      <c r="S179" s="606"/>
      <c r="T179" s="606"/>
      <c r="U179" s="606"/>
      <c r="V179" s="606"/>
      <c r="W179" s="606"/>
      <c r="X179" s="606"/>
      <c r="Y179" s="606"/>
      <c r="Z179" s="606"/>
      <c r="AA179" s="606"/>
      <c r="AB179" s="606"/>
      <c r="AC179" s="606"/>
      <c r="AD179" s="606"/>
      <c r="AE179" s="606"/>
      <c r="AF179" s="606"/>
    </row>
    <row r="180" spans="1:32">
      <c r="A180" s="872"/>
      <c r="B180" s="872"/>
      <c r="C180" s="872"/>
      <c r="D180" s="872"/>
      <c r="E180" s="872"/>
      <c r="F180" s="873"/>
      <c r="G180" s="872"/>
      <c r="H180" s="872"/>
      <c r="I180" s="679"/>
      <c r="J180" s="679"/>
      <c r="K180" s="606"/>
      <c r="N180" s="606"/>
      <c r="O180" s="606"/>
      <c r="P180" s="606"/>
      <c r="Q180" s="606"/>
      <c r="R180" s="606"/>
      <c r="S180" s="606"/>
      <c r="T180" s="606"/>
      <c r="U180" s="606"/>
      <c r="V180" s="606"/>
      <c r="W180" s="606"/>
      <c r="X180" s="606"/>
      <c r="Y180" s="606"/>
      <c r="Z180" s="606"/>
      <c r="AA180" s="606"/>
      <c r="AB180" s="606"/>
      <c r="AC180" s="606"/>
      <c r="AD180" s="606"/>
      <c r="AE180" s="606"/>
      <c r="AF180" s="606"/>
    </row>
    <row r="181" spans="1:32">
      <c r="A181" s="872"/>
      <c r="B181" s="872"/>
      <c r="C181" s="872"/>
      <c r="D181" s="872"/>
      <c r="E181" s="872"/>
      <c r="F181" s="873"/>
      <c r="G181" s="872"/>
      <c r="H181" s="872"/>
      <c r="I181" s="679"/>
      <c r="J181" s="679"/>
      <c r="K181" s="606"/>
      <c r="N181" s="606"/>
      <c r="O181" s="606"/>
      <c r="P181" s="606"/>
      <c r="Q181" s="606"/>
      <c r="R181" s="606"/>
      <c r="S181" s="606"/>
      <c r="T181" s="606"/>
      <c r="U181" s="606"/>
      <c r="V181" s="606"/>
      <c r="W181" s="606"/>
      <c r="X181" s="606"/>
      <c r="Y181" s="606"/>
      <c r="Z181" s="606"/>
      <c r="AA181" s="606"/>
      <c r="AB181" s="606"/>
      <c r="AC181" s="606"/>
      <c r="AD181" s="606"/>
      <c r="AE181" s="606"/>
      <c r="AF181" s="606"/>
    </row>
    <row r="182" spans="1:32">
      <c r="A182" s="872"/>
      <c r="B182" s="872"/>
      <c r="C182" s="872"/>
      <c r="D182" s="872"/>
      <c r="E182" s="872"/>
      <c r="F182" s="873"/>
      <c r="G182" s="872"/>
      <c r="H182" s="872"/>
      <c r="I182" s="679"/>
      <c r="J182" s="679"/>
      <c r="K182" s="606"/>
      <c r="N182" s="606"/>
      <c r="O182" s="606"/>
      <c r="P182" s="606"/>
      <c r="Q182" s="606"/>
      <c r="R182" s="606"/>
      <c r="S182" s="606"/>
      <c r="T182" s="606"/>
      <c r="U182" s="606"/>
      <c r="V182" s="606"/>
      <c r="W182" s="606"/>
      <c r="X182" s="606"/>
      <c r="Y182" s="606"/>
      <c r="Z182" s="606"/>
      <c r="AA182" s="606"/>
      <c r="AB182" s="606"/>
      <c r="AC182" s="606"/>
      <c r="AD182" s="606"/>
      <c r="AE182" s="606"/>
      <c r="AF182" s="606"/>
    </row>
    <row r="183" spans="1:32">
      <c r="A183" s="872"/>
      <c r="B183" s="872"/>
      <c r="C183" s="872"/>
      <c r="D183" s="872"/>
      <c r="E183" s="872"/>
      <c r="F183" s="873"/>
      <c r="G183" s="872"/>
      <c r="H183" s="872"/>
      <c r="I183" s="679"/>
      <c r="J183" s="679"/>
      <c r="K183" s="606"/>
      <c r="N183" s="606"/>
      <c r="O183" s="606"/>
      <c r="P183" s="606"/>
      <c r="Q183" s="606"/>
      <c r="R183" s="606"/>
      <c r="S183" s="606"/>
      <c r="T183" s="606"/>
      <c r="U183" s="606"/>
      <c r="V183" s="606"/>
      <c r="W183" s="606"/>
      <c r="X183" s="606"/>
      <c r="Y183" s="606"/>
      <c r="Z183" s="606"/>
      <c r="AA183" s="606"/>
      <c r="AB183" s="606"/>
      <c r="AC183" s="606"/>
      <c r="AD183" s="606"/>
      <c r="AE183" s="606"/>
      <c r="AF183" s="606"/>
    </row>
    <row r="184" spans="1:32">
      <c r="A184" s="872"/>
      <c r="B184" s="872"/>
      <c r="C184" s="872"/>
      <c r="D184" s="872"/>
      <c r="E184" s="872"/>
      <c r="F184" s="873"/>
      <c r="G184" s="872"/>
      <c r="H184" s="872"/>
      <c r="I184" s="679"/>
      <c r="J184" s="679"/>
      <c r="K184" s="606"/>
      <c r="N184" s="606"/>
      <c r="O184" s="606"/>
      <c r="P184" s="606"/>
      <c r="Q184" s="606"/>
      <c r="R184" s="606"/>
      <c r="S184" s="606"/>
      <c r="T184" s="606"/>
      <c r="U184" s="606"/>
      <c r="V184" s="606"/>
      <c r="W184" s="606"/>
      <c r="X184" s="606"/>
      <c r="Y184" s="606"/>
      <c r="Z184" s="606"/>
      <c r="AA184" s="606"/>
      <c r="AB184" s="606"/>
      <c r="AC184" s="606"/>
      <c r="AD184" s="606"/>
      <c r="AE184" s="606"/>
      <c r="AF184" s="606"/>
    </row>
    <row r="185" spans="1:32">
      <c r="A185" s="872"/>
      <c r="B185" s="872"/>
      <c r="C185" s="872"/>
      <c r="D185" s="872"/>
      <c r="E185" s="872"/>
      <c r="F185" s="873"/>
      <c r="G185" s="872"/>
      <c r="H185" s="872"/>
      <c r="I185" s="679"/>
      <c r="J185" s="679"/>
      <c r="K185" s="606"/>
      <c r="N185" s="606"/>
      <c r="O185" s="606"/>
      <c r="P185" s="606"/>
      <c r="Q185" s="606"/>
      <c r="R185" s="606"/>
      <c r="S185" s="606"/>
      <c r="T185" s="606"/>
      <c r="U185" s="606"/>
      <c r="V185" s="606"/>
      <c r="W185" s="606"/>
      <c r="X185" s="606"/>
      <c r="Y185" s="606"/>
      <c r="Z185" s="606"/>
      <c r="AA185" s="606"/>
      <c r="AB185" s="606"/>
      <c r="AC185" s="606"/>
      <c r="AD185" s="606"/>
      <c r="AE185" s="606"/>
      <c r="AF185" s="606"/>
    </row>
    <row r="186" spans="1:32">
      <c r="A186" s="872"/>
      <c r="B186" s="872"/>
      <c r="C186" s="872"/>
      <c r="D186" s="872"/>
      <c r="E186" s="872"/>
      <c r="F186" s="873"/>
      <c r="G186" s="872"/>
      <c r="H186" s="872"/>
      <c r="I186" s="679"/>
      <c r="J186" s="679"/>
      <c r="K186" s="606"/>
      <c r="N186" s="606"/>
      <c r="O186" s="606"/>
      <c r="P186" s="606"/>
      <c r="Q186" s="606"/>
      <c r="R186" s="606"/>
      <c r="S186" s="606"/>
      <c r="T186" s="606"/>
      <c r="U186" s="606"/>
      <c r="V186" s="606"/>
      <c r="W186" s="606"/>
      <c r="X186" s="606"/>
      <c r="Y186" s="606"/>
      <c r="Z186" s="606"/>
      <c r="AA186" s="606"/>
      <c r="AB186" s="606"/>
      <c r="AC186" s="606"/>
      <c r="AD186" s="606"/>
      <c r="AE186" s="606"/>
      <c r="AF186" s="606"/>
    </row>
    <row r="187" spans="1:32">
      <c r="A187" s="872"/>
      <c r="B187" s="872"/>
      <c r="C187" s="872"/>
      <c r="D187" s="872"/>
      <c r="E187" s="872"/>
      <c r="F187" s="873"/>
      <c r="G187" s="872"/>
      <c r="H187" s="872"/>
      <c r="I187" s="679"/>
      <c r="J187" s="679"/>
      <c r="K187" s="606"/>
      <c r="N187" s="606"/>
      <c r="O187" s="606"/>
      <c r="P187" s="606"/>
      <c r="Q187" s="606"/>
      <c r="R187" s="606"/>
      <c r="S187" s="606"/>
      <c r="T187" s="606"/>
      <c r="U187" s="606"/>
      <c r="V187" s="606"/>
      <c r="W187" s="606"/>
      <c r="X187" s="606"/>
      <c r="Y187" s="606"/>
      <c r="Z187" s="606"/>
      <c r="AA187" s="606"/>
      <c r="AB187" s="606"/>
      <c r="AC187" s="606"/>
      <c r="AD187" s="606"/>
      <c r="AE187" s="606"/>
      <c r="AF187" s="606"/>
    </row>
    <row r="188" spans="1:32">
      <c r="A188" s="872"/>
      <c r="B188" s="872"/>
      <c r="C188" s="872"/>
      <c r="D188" s="872"/>
      <c r="E188" s="872"/>
      <c r="F188" s="873"/>
      <c r="G188" s="872"/>
      <c r="H188" s="872"/>
      <c r="I188" s="679"/>
      <c r="J188" s="679"/>
      <c r="K188" s="606"/>
      <c r="N188" s="606"/>
      <c r="O188" s="606"/>
      <c r="P188" s="606"/>
      <c r="Q188" s="606"/>
      <c r="R188" s="606"/>
      <c r="S188" s="606"/>
      <c r="T188" s="606"/>
      <c r="U188" s="606"/>
      <c r="V188" s="606"/>
      <c r="W188" s="606"/>
      <c r="X188" s="606"/>
      <c r="Y188" s="606"/>
      <c r="Z188" s="606"/>
      <c r="AA188" s="606"/>
      <c r="AB188" s="606"/>
      <c r="AC188" s="606"/>
      <c r="AD188" s="606"/>
      <c r="AE188" s="606"/>
      <c r="AF188" s="606"/>
    </row>
    <row r="189" spans="1:32">
      <c r="A189" s="872"/>
      <c r="B189" s="872"/>
      <c r="C189" s="872"/>
      <c r="D189" s="872"/>
      <c r="E189" s="872"/>
      <c r="F189" s="873"/>
      <c r="G189" s="872"/>
      <c r="H189" s="872"/>
      <c r="I189" s="679"/>
      <c r="J189" s="679"/>
      <c r="K189" s="606"/>
      <c r="N189" s="606"/>
      <c r="O189" s="606"/>
      <c r="P189" s="606"/>
      <c r="Q189" s="606"/>
      <c r="R189" s="606"/>
      <c r="S189" s="606"/>
      <c r="T189" s="606"/>
      <c r="U189" s="606"/>
      <c r="V189" s="606"/>
      <c r="W189" s="606"/>
      <c r="X189" s="606"/>
      <c r="Y189" s="606"/>
      <c r="Z189" s="606"/>
      <c r="AA189" s="606"/>
      <c r="AB189" s="606"/>
      <c r="AC189" s="606"/>
      <c r="AD189" s="606"/>
      <c r="AE189" s="606"/>
      <c r="AF189" s="606"/>
    </row>
    <row r="190" spans="1:32">
      <c r="A190" s="872"/>
      <c r="B190" s="872"/>
      <c r="C190" s="872"/>
      <c r="D190" s="872"/>
      <c r="E190" s="872"/>
      <c r="F190" s="873"/>
      <c r="G190" s="872"/>
      <c r="H190" s="872"/>
      <c r="I190" s="679"/>
      <c r="J190" s="679"/>
      <c r="K190" s="606"/>
      <c r="N190" s="606"/>
      <c r="O190" s="606"/>
      <c r="P190" s="606"/>
      <c r="Q190" s="606"/>
      <c r="R190" s="606"/>
      <c r="S190" s="606"/>
      <c r="T190" s="606"/>
      <c r="U190" s="606"/>
      <c r="V190" s="606"/>
      <c r="W190" s="606"/>
      <c r="X190" s="606"/>
      <c r="Y190" s="606"/>
      <c r="Z190" s="606"/>
      <c r="AA190" s="606"/>
      <c r="AB190" s="606"/>
      <c r="AC190" s="606"/>
      <c r="AD190" s="606"/>
      <c r="AE190" s="606"/>
      <c r="AF190" s="606"/>
    </row>
    <row r="191" spans="1:32">
      <c r="A191" s="872"/>
      <c r="B191" s="872"/>
      <c r="C191" s="872"/>
      <c r="D191" s="872"/>
      <c r="E191" s="872"/>
      <c r="F191" s="873"/>
      <c r="G191" s="872"/>
      <c r="H191" s="872"/>
      <c r="I191" s="679"/>
      <c r="J191" s="679"/>
      <c r="K191" s="606"/>
      <c r="N191" s="606"/>
      <c r="O191" s="606"/>
      <c r="P191" s="606"/>
      <c r="Q191" s="606"/>
      <c r="R191" s="606"/>
      <c r="S191" s="606"/>
      <c r="T191" s="606"/>
      <c r="U191" s="606"/>
      <c r="V191" s="606"/>
      <c r="W191" s="606"/>
      <c r="X191" s="606"/>
      <c r="Y191" s="606"/>
      <c r="Z191" s="606"/>
      <c r="AA191" s="606"/>
      <c r="AB191" s="606"/>
      <c r="AC191" s="606"/>
      <c r="AD191" s="606"/>
      <c r="AE191" s="606"/>
      <c r="AF191" s="606"/>
    </row>
    <row r="192" spans="1:32">
      <c r="A192" s="872"/>
      <c r="B192" s="872"/>
      <c r="C192" s="872"/>
      <c r="D192" s="872"/>
      <c r="E192" s="872"/>
      <c r="F192" s="873"/>
      <c r="G192" s="872"/>
      <c r="H192" s="872"/>
      <c r="I192" s="679"/>
      <c r="J192" s="679"/>
      <c r="K192" s="606"/>
      <c r="N192" s="606"/>
      <c r="O192" s="606"/>
      <c r="P192" s="606"/>
      <c r="Q192" s="606"/>
      <c r="R192" s="606"/>
      <c r="S192" s="606"/>
      <c r="T192" s="606"/>
      <c r="U192" s="606"/>
      <c r="V192" s="606"/>
      <c r="W192" s="606"/>
      <c r="X192" s="606"/>
      <c r="Y192" s="606"/>
      <c r="Z192" s="606"/>
      <c r="AA192" s="606"/>
      <c r="AB192" s="606"/>
      <c r="AC192" s="606"/>
      <c r="AD192" s="606"/>
      <c r="AE192" s="606"/>
      <c r="AF192" s="606"/>
    </row>
  </sheetData>
  <sheetProtection algorithmName="SHA-512" hashValue="WhkE39/9JNU4xAOFrmjsXMSfFG+nmi3qciZDuX6/ZOt4w/J1sB0b7/O/Iy1IbOBJagfc+TmdjUI+BmD8F5r+nQ==" saltValue="8XIm+aMrKk9rcKa06yqfQQ==" spinCount="100000" sheet="1" formatColumns="0" formatRows="0" selectLockedCells="1"/>
  <customSheetViews>
    <customSheetView guid="{987A3FAC-920D-4C0C-8129-D8F4AFD7E477}" scale="90" fitToPage="1" printArea="1" hiddenRows="1" view="pageBreakPreview" topLeftCell="A22">
      <selection activeCell="I27" sqref="I27"/>
      <pageMargins left="0.25" right="0.25" top="0.25" bottom="0.25" header="0.05" footer="0.05"/>
      <printOptions horizontalCentered="1"/>
      <pageSetup paperSize="9" scale="74" fitToHeight="0" orientation="landscape" r:id="rId1"/>
      <headerFooter alignWithMargins="0">
        <oddFooter>&amp;R&amp;"Book Antiqua,Bold"&amp;10Schedule-2/ Page &amp;P of &amp;N</oddFooter>
      </headerFooter>
    </customSheetView>
    <customSheetView guid="{CB55CDDD-15EC-4265-9148-3411BBB26D54}" scale="70" fitToPage="1" printArea="1" hiddenRows="1" view="pageBreakPreview" topLeftCell="A120">
      <selection activeCell="I131" sqref="I131"/>
      <pageMargins left="0.25" right="0.25" top="0.25" bottom="0.25" header="0.05" footer="0.05"/>
      <printOptions horizontalCentered="1"/>
      <pageSetup paperSize="9" scale="79" fitToHeight="0" orientation="landscape" r:id="rId2"/>
      <headerFooter alignWithMargins="0">
        <oddFooter>&amp;R&amp;"Book Antiqua,Bold"&amp;10Schedule-2/ Page &amp;P of &amp;N</oddFooter>
      </headerFooter>
    </customSheetView>
    <customSheetView guid="{023E95C7-CD0A-46A1-945E-64751E02EBFE}" scale="70" fitToPage="1" printArea="1" hiddenRows="1" view="pageBreakPreview" topLeftCell="A14">
      <selection activeCell="I22" sqref="I22"/>
      <pageMargins left="0.25" right="0.25" top="0.25" bottom="0.25" header="0.05" footer="0.05"/>
      <printOptions horizontalCentered="1"/>
      <pageSetup paperSize="9" scale="79" fitToHeight="0" orientation="landscape" r:id="rId3"/>
      <headerFooter alignWithMargins="0">
        <oddFooter>&amp;R&amp;"Book Antiqua,Bold"&amp;10Schedule-2/ Page &amp;P of &amp;N</oddFooter>
      </headerFooter>
    </customSheetView>
    <customSheetView guid="{BB6473B7-092C-417E-97E7-ED0705AE17A0}" scale="70" fitToPage="1" printArea="1" hiddenRows="1" view="pageBreakPreview" topLeftCell="A337">
      <selection activeCell="I22" sqref="I22"/>
      <pageMargins left="0.25" right="0.25" top="0.25" bottom="0.25" header="0.05" footer="0.05"/>
      <printOptions horizontalCentered="1"/>
      <pageSetup paperSize="9" scale="79" fitToHeight="0" orientation="landscape" r:id="rId4"/>
      <headerFooter alignWithMargins="0">
        <oddFooter>&amp;R&amp;"Book Antiqua,Bold"&amp;10Schedule-2/ Page &amp;P of &amp;N</oddFooter>
      </headerFooter>
    </customSheetView>
    <customSheetView guid="{A41EE4DE-0D82-4A56-8210-F78316511D11}" scale="115" fitToPage="1" printArea="1" hiddenRows="1" view="pageBreakPreview" topLeftCell="A26">
      <selection activeCell="I27" sqref="I27"/>
      <pageMargins left="0.25" right="0.25" top="0.5" bottom="0.5" header="0.05" footer="0.05"/>
      <printOptions horizontalCentered="1"/>
      <pageSetup paperSize="9" scale="79" fitToHeight="0" orientation="landscape" r:id="rId5"/>
      <headerFooter alignWithMargins="0">
        <oddFooter>&amp;R&amp;"Book Antiqua,Bold"&amp;10Schedule-2/ Page &amp;P of &amp;N</oddFooter>
      </headerFooter>
    </customSheetView>
    <customSheetView guid="{1E0C44A1-9358-4FBD-8C2C-4DB661DA1476}" scale="115" fitToPage="1" printArea="1" hiddenRows="1" view="pageBreakPreview" topLeftCell="A264">
      <selection activeCell="I266" sqref="I266"/>
      <pageMargins left="0.25" right="0.25" top="0.5" bottom="0.5" header="0.05" footer="0.05"/>
      <printOptions horizontalCentered="1"/>
      <pageSetup paperSize="9" scale="79" fitToHeight="0" orientation="landscape" r:id="rId6"/>
      <headerFooter alignWithMargins="0">
        <oddFooter>&amp;R&amp;"Book Antiqua,Bold"&amp;10Schedule-2/ Page &amp;P of &amp;N</oddFooter>
      </headerFooter>
    </customSheetView>
    <customSheetView guid="{498493C3-769C-4143-9114-C68CD1D40B11}" fitToPage="1" printArea="1" hiddenRows="1" view="pageBreakPreview" topLeftCell="C295">
      <selection activeCell="I312" sqref="I312"/>
      <pageMargins left="0.25" right="0.25" top="0.5" bottom="0.5" header="0.05" footer="0.05"/>
      <printOptions horizontalCentered="1"/>
      <pageSetup paperSize="9" scale="82" fitToHeight="0" orientation="landscape" r:id="rId7"/>
      <headerFooter alignWithMargins="0">
        <oddFooter>&amp;R&amp;"Book Antiqua,Bold"&amp;10Schedule-2/ Page &amp;P of &amp;N</oddFooter>
      </headerFooter>
    </customSheetView>
    <customSheetView guid="{C431BC99-7569-44AB-83F6-AB73BDED3783}" printArea="1" hiddenColumns="1" view="pageBreakPreview" topLeftCell="A280">
      <selection activeCell="E296" sqref="E296"/>
      <pageMargins left="0.24" right="0.23" top="0.53" bottom="0.44" header="0.41" footer="0.24"/>
      <printOptions horizontalCentered="1"/>
      <pageSetup paperSize="9" scale="93" fitToHeight="2" orientation="landscape" r:id="rId8"/>
      <headerFooter alignWithMargins="0">
        <oddFooter>&amp;R&amp;"Book Antiqua,Bold"&amp;10Schedule-2/ Page &amp;P of &amp;N</oddFooter>
      </headerFooter>
    </customSheetView>
    <customSheetView guid="{E97134B6-5E8D-4951-8DA0-73D065532361}" fitToPage="1" printArea="1" hiddenRows="1" hiddenColumns="1" view="pageBreakPreview" topLeftCell="A4">
      <selection activeCell="E20" sqref="E20"/>
      <pageMargins left="0.24" right="0.23" top="0.53" bottom="0.44" header="0.41" footer="0.24"/>
      <printOptions horizontalCentered="1"/>
      <pageSetup paperSize="9" scale="42" fitToHeight="2" orientation="portrait" r:id="rId9"/>
      <headerFooter alignWithMargins="0">
        <oddFooter>&amp;R&amp;"Book Antiqua,Bold"&amp;10Schedule-2/ Page &amp;P of &amp;N</oddFooter>
      </headerFooter>
    </customSheetView>
    <customSheetView guid="{D0757F9E-DF41-4B40-A5E5-F4F8FDD8D61D}" fitToPage="1" printArea="1" hiddenRows="1" hiddenColumns="1" view="pageBreakPreview" topLeftCell="B19">
      <selection activeCell="E26" sqref="E26"/>
      <pageMargins left="0.24" right="0.23" top="0.53" bottom="0.44" header="0.41" footer="0.24"/>
      <printOptions horizontalCentered="1"/>
      <pageSetup paperSize="9" scale="77" fitToHeight="2" orientation="portrait" r:id="rId10"/>
      <headerFooter alignWithMargins="0">
        <oddFooter>&amp;R&amp;"Book Antiqua,Bold"&amp;10Schedule-2/ Page &amp;P of &amp;N</oddFooter>
      </headerFooter>
    </customSheetView>
    <customSheetView guid="{EE46BCD1-F715-4FA9-A5FC-1B125AD601E0}" scale="90" printArea="1" hiddenRows="1" hiddenColumns="1" view="pageBreakPreview" topLeftCell="A17">
      <selection activeCell="E17" sqref="E17"/>
      <pageMargins left="0.24" right="0.23" top="0.89" bottom="0.44" header="0.66" footer="0.24"/>
      <printOptions horizontalCentered="1"/>
      <pageSetup paperSize="9" orientation="landscape" r:id="rId11"/>
      <headerFooter alignWithMargins="0">
        <oddFooter>&amp;R&amp;"Book Antiqua,Bold"&amp;10Schedule-2/ Page &amp;P of &amp;N</oddFooter>
      </headerFooter>
    </customSheetView>
    <customSheetView guid="{4AA1107B-A795-4744-B566-827168772C7A}" printArea="1" hiddenRows="1" hiddenColumns="1" view="pageBreakPreview" topLeftCell="A44">
      <selection activeCell="E51" sqref="E51"/>
      <pageMargins left="0.24" right="0.23" top="0.89" bottom="0.44" header="0.66" footer="0.24"/>
      <printOptions horizontalCentered="1"/>
      <pageSetup paperSize="9" orientation="landscape" r:id="rId12"/>
      <headerFooter alignWithMargins="0">
        <oddFooter>&amp;R&amp;"Book Antiqua,Bold"&amp;10Schedule-2/ Page &amp;P of &amp;N</oddFooter>
      </headerFooter>
    </customSheetView>
    <customSheetView guid="{B23AD343-29DA-4CE0-BD10-47BF44F3782F}" printArea="1" hiddenRows="1" hiddenColumns="1" view="pageBreakPreview" topLeftCell="A45">
      <selection activeCell="E19" sqref="E19"/>
      <pageMargins left="0.24" right="0.23" top="0.89" bottom="0.44" header="0.66" footer="0.24"/>
      <printOptions horizontalCentered="1"/>
      <pageSetup paperSize="9" orientation="landscape" horizontalDpi="300" verticalDpi="300" r:id="rId13"/>
      <headerFooter alignWithMargins="0">
        <oddFooter>&amp;R&amp;"Book Antiqua,Bold"&amp;10Schedule-2/ Page &amp;P of &amp;N</oddFooter>
      </headerFooter>
    </customSheetView>
    <customSheetView guid="{ECE9294F-C910-4036-88BC-B1F2176FB06B}" printArea="1" hiddenRows="1" hiddenColumns="1">
      <selection activeCell="E18" sqref="E18"/>
      <colBreaks count="1" manualBreakCount="1">
        <brk id="6" max="1048575" man="1"/>
      </colBreaks>
      <pageMargins left="0.24" right="0.23" top="0.4" bottom="0.44" header="0.25" footer="0.24"/>
      <printOptions horizontalCentered="1"/>
      <pageSetup paperSize="9" orientation="portrait" horizontalDpi="300" verticalDpi="300" r:id="rId14"/>
      <headerFooter alignWithMargins="0">
        <oddFooter>&amp;R&amp;"Book Antiqua,Bold"&amp;10Schedule-2/ Page &amp;P of &amp;N</oddFooter>
      </headerFooter>
    </customSheetView>
    <customSheetView guid="{4F65FF32-EC61-4022-A399-2986D7B6B8B3}" hiddenRows="1" hiddenColumns="1" showRuler="0" topLeftCell="A16">
      <selection activeCell="E18" sqref="E18"/>
      <rowBreaks count="1" manualBreakCount="1">
        <brk id="32" max="5" man="1"/>
      </rowBreaks>
      <colBreaks count="1" manualBreakCount="1">
        <brk id="6" max="1048575" man="1"/>
      </colBreaks>
      <pageMargins left="0.51181102362204722" right="0.26" top="0.4" bottom="0.61" header="0.25" footer="0.43"/>
      <printOptions horizontalCentered="1"/>
      <pageSetup paperSize="9" orientation="portrait" horizontalDpi="300" verticalDpi="300" r:id="rId15"/>
      <headerFooter alignWithMargins="0">
        <oddFooter>&amp;R&amp;"Book Antiqua,Bold"&amp;10Schedule-2/ Page &amp;P of &amp;N</oddFooter>
      </headerFooter>
    </customSheetView>
    <customSheetView guid="{01ACF2E1-8E61-4459-ABC1-B6C183DEED61}" showRuler="0">
      <selection activeCell="E27" sqref="E27"/>
      <rowBreaks count="1" manualBreakCount="1">
        <brk id="32" max="5" man="1"/>
      </rowBreaks>
      <colBreaks count="1" manualBreakCount="1">
        <brk id="6" max="1048575" man="1"/>
      </colBreaks>
      <pageMargins left="0.51181102362204722" right="0.26" top="0.54" bottom="0.61" header="0.25" footer="0.43"/>
      <printOptions horizontalCentered="1"/>
      <pageSetup paperSize="9" orientation="portrait" horizontalDpi="300" verticalDpi="300" r:id="rId16"/>
      <headerFooter alignWithMargins="0">
        <oddFooter>&amp;R&amp;"Book Antiqua,Bold"&amp;10Schedule-2/ Page &amp;P of &amp;N</oddFooter>
      </headerFooter>
    </customSheetView>
    <customSheetView guid="{14D7F02E-BCCA-4517-ABC7-537FF4AEB67A}" hiddenColumns="1">
      <selection activeCell="E101" sqref="E101:E110"/>
      <rowBreaks count="2" manualBreakCount="2">
        <brk id="28" max="5" man="1"/>
        <brk id="46" max="5" man="1"/>
      </rowBreaks>
      <colBreaks count="1" manualBreakCount="1">
        <brk id="6" max="1048575" man="1"/>
      </colBreaks>
      <pageMargins left="0.51181102362204722" right="0.26" top="0.4" bottom="0.44" header="0.25" footer="0.24"/>
      <printOptions horizontalCentered="1"/>
      <pageSetup paperSize="9" orientation="portrait" horizontalDpi="300" verticalDpi="300" r:id="rId17"/>
      <headerFooter alignWithMargins="0">
        <oddFooter>&amp;R&amp;"Book Antiqua,Bold"&amp;10Schedule-2/ Page &amp;P of &amp;N</oddFooter>
      </headerFooter>
    </customSheetView>
    <customSheetView guid="{27A45B7A-04F2-4516-B80B-5ED0825D4ED3}" showPageBreaks="1" printArea="1" hiddenColumns="1" view="pageBreakPreview" topLeftCell="A65">
      <selection activeCell="E100" sqref="E100"/>
      <colBreaks count="1" manualBreakCount="1">
        <brk id="6" max="1048575" man="1"/>
      </colBreaks>
      <pageMargins left="0.51181102362204722" right="0.26" top="0.4" bottom="0.44" header="0.25" footer="0.24"/>
      <printOptions horizontalCentered="1"/>
      <pageSetup paperSize="9" orientation="portrait" horizontalDpi="300" verticalDpi="300" r:id="rId18"/>
      <headerFooter alignWithMargins="0">
        <oddFooter>&amp;R&amp;"Book Antiqua,Bold"&amp;10Schedule-2/ Page &amp;P of &amp;N</oddFooter>
      </headerFooter>
    </customSheetView>
    <customSheetView guid="{E9F4E142-7D26-464D-BECA-4F3806DB1FE1}" printArea="1" hiddenRows="1" hiddenColumns="1" view="pageBreakPreview" topLeftCell="A45">
      <selection activeCell="E19" sqref="E19"/>
      <pageMargins left="0.24" right="0.23" top="0.89" bottom="0.44" header="0.66" footer="0.24"/>
      <printOptions horizontalCentered="1"/>
      <pageSetup paperSize="9" orientation="landscape" horizontalDpi="300" verticalDpi="300" r:id="rId19"/>
      <headerFooter alignWithMargins="0">
        <oddFooter>&amp;R&amp;"Book Antiqua,Bold"&amp;10Schedule-2/ Page &amp;P of &amp;N</oddFooter>
      </headerFooter>
    </customSheetView>
    <customSheetView guid="{A7DBDDEF-9245-44C6-9EBF-032DB6E1C0A2}" printArea="1" hiddenRows="1" hiddenColumns="1" view="pageBreakPreview" topLeftCell="A42">
      <selection activeCell="E26" sqref="E25:E26"/>
      <pageMargins left="0.24" right="0.23" top="0.89" bottom="0.44" header="0.66" footer="0.24"/>
      <printOptions horizontalCentered="1"/>
      <pageSetup paperSize="9" orientation="landscape" r:id="rId20"/>
      <headerFooter alignWithMargins="0">
        <oddFooter>&amp;R&amp;"Book Antiqua,Bold"&amp;10Schedule-2/ Page &amp;P of &amp;N</oddFooter>
      </headerFooter>
    </customSheetView>
    <customSheetView guid="{7487ED9F-BBED-4B2A-9631-22F1A430946B}" printArea="1" hiddenRows="1" hiddenColumns="1" view="pageBreakPreview">
      <selection activeCell="E51" sqref="E51"/>
      <pageMargins left="0.24" right="0.23" top="0.89" bottom="0.44" header="0.66" footer="0.24"/>
      <printOptions horizontalCentered="1"/>
      <pageSetup paperSize="9" orientation="landscape" r:id="rId21"/>
      <headerFooter alignWithMargins="0">
        <oddFooter>&amp;R&amp;"Book Antiqua,Bold"&amp;10Schedule-2/ Page &amp;P of &amp;N</oddFooter>
      </headerFooter>
    </customSheetView>
    <customSheetView guid="{B3CE7B10-A914-4559-A6DA-AED8C22AFD6D}" scale="90" printArea="1" hiddenRows="1" hiddenColumns="1" view="pageBreakPreview" topLeftCell="A11">
      <selection activeCell="E32" sqref="E32"/>
      <pageMargins left="0.24" right="0.23" top="0.89" bottom="0.44" header="0.66" footer="0.24"/>
      <printOptions horizontalCentered="1"/>
      <pageSetup paperSize="9" scale="67" orientation="landscape" r:id="rId22"/>
      <headerFooter alignWithMargins="0">
        <oddFooter>&amp;R&amp;"Book Antiqua,Bold"&amp;10Schedule-2/ Page &amp;P of &amp;N</oddFooter>
      </headerFooter>
    </customSheetView>
    <customSheetView guid="{D53177B2-31EC-4222-B97A-A37DCFD9E45B}" fitToPage="1" printArea="1" hiddenRows="1" hiddenColumns="1" view="pageBreakPreview" topLeftCell="A130">
      <selection activeCell="E151" sqref="E151"/>
      <pageMargins left="0.24" right="0.23" top="0.53" bottom="0.44" header="0.41" footer="0.24"/>
      <printOptions horizontalCentered="1"/>
      <pageSetup paperSize="9" scale="42" fitToHeight="2" orientation="portrait" r:id="rId23"/>
      <headerFooter alignWithMargins="0">
        <oddFooter>&amp;R&amp;"Book Antiqua,Bold"&amp;10Schedule-2/ Page &amp;P of &amp;N</oddFooter>
      </headerFooter>
    </customSheetView>
    <customSheetView guid="{223BC0FC-814D-40F0-9795-CE82A16FF3A5}" fitToPage="1" printArea="1" hiddenRows="1" hiddenColumns="1" view="pageBreakPreview" topLeftCell="A19">
      <selection activeCell="E19" sqref="E19"/>
      <pageMargins left="0.24" right="0.23" top="0.53" bottom="0.44" header="0.41" footer="0.24"/>
      <printOptions horizontalCentered="1"/>
      <pageSetup paperSize="9" scale="30" fitToHeight="2" orientation="portrait" r:id="rId24"/>
      <headerFooter alignWithMargins="0">
        <oddFooter>&amp;R&amp;"Book Antiqua,Bold"&amp;10Schedule-2/ Page &amp;P of &amp;N</oddFooter>
      </headerFooter>
    </customSheetView>
    <customSheetView guid="{B835C05C-B615-4DCB-982D-4519616B3CD8}" printArea="1" hiddenColumns="1" view="pageBreakPreview" topLeftCell="A138">
      <selection activeCell="E149" sqref="E149"/>
      <pageMargins left="0.24" right="0.23" top="0.53" bottom="0.44" header="0.41" footer="0.24"/>
      <printOptions horizontalCentered="1"/>
      <pageSetup paperSize="9" scale="93" fitToHeight="2" orientation="landscape" r:id="rId25"/>
      <headerFooter alignWithMargins="0">
        <oddFooter>&amp;R&amp;"Book Antiqua,Bold"&amp;10Schedule-2/ Page &amp;P of &amp;N</oddFooter>
      </headerFooter>
    </customSheetView>
    <customSheetView guid="{A34CC49F-E309-4C23-B4F6-1E3B307C10D1}" fitToPage="1" printArea="1" hiddenRows="1" view="pageBreakPreview" topLeftCell="C36">
      <selection activeCell="I56" sqref="I56"/>
      <pageMargins left="0.25" right="0.25" top="0.5" bottom="0.5" header="0.05" footer="0.05"/>
      <printOptions horizontalCentered="1"/>
      <pageSetup paperSize="9" scale="79" fitToHeight="0" orientation="landscape" r:id="rId26"/>
      <headerFooter alignWithMargins="0">
        <oddFooter>&amp;R&amp;"Book Antiqua,Bold"&amp;10Schedule-2/ Page &amp;P of &amp;N</oddFooter>
      </headerFooter>
    </customSheetView>
    <customSheetView guid="{8909CFDD-4F29-4C72-886E-908773EE94A2}" scale="115" fitToPage="1" printArea="1" hiddenRows="1" view="pageBreakPreview">
      <selection activeCell="I22" sqref="I22"/>
      <pageMargins left="0.25" right="0.25" top="0.25" bottom="0.25" header="0.05" footer="0.05"/>
      <printOptions horizontalCentered="1"/>
      <pageSetup paperSize="9" scale="79" fitToHeight="0" orientation="landscape" r:id="rId27"/>
      <headerFooter alignWithMargins="0">
        <oddFooter>&amp;R&amp;"Book Antiqua,Bold"&amp;10Schedule-2/ Page &amp;P of &amp;N</oddFooter>
      </headerFooter>
    </customSheetView>
    <customSheetView guid="{D5F8AD2D-F014-4A7B-9CE7-589273BD9F11}" scale="70" fitToPage="1" printArea="1" hiddenRows="1" view="pageBreakPreview" topLeftCell="A475">
      <selection activeCell="I497" sqref="I497"/>
      <pageMargins left="0.25" right="0.25" top="0.25" bottom="0.25" header="0.05" footer="0.05"/>
      <printOptions horizontalCentered="1"/>
      <pageSetup paperSize="9" scale="74" fitToHeight="0" orientation="landscape" r:id="rId28"/>
      <headerFooter alignWithMargins="0">
        <oddFooter>&amp;R&amp;"Book Antiqua,Bold"&amp;10Schedule-2/ Page &amp;P of &amp;N</oddFooter>
      </headerFooter>
    </customSheetView>
  </customSheetViews>
  <mergeCells count="16">
    <mergeCell ref="H113:I113"/>
    <mergeCell ref="A105:J105"/>
    <mergeCell ref="C11:E11"/>
    <mergeCell ref="C9:E9"/>
    <mergeCell ref="I15:J15"/>
    <mergeCell ref="B20:F20"/>
    <mergeCell ref="A13:J13"/>
    <mergeCell ref="C10:E10"/>
    <mergeCell ref="A6:D6"/>
    <mergeCell ref="B110:J110"/>
    <mergeCell ref="H112:I112"/>
    <mergeCell ref="A3:J3"/>
    <mergeCell ref="R3:S3"/>
    <mergeCell ref="A4:J4"/>
    <mergeCell ref="A7:H7"/>
    <mergeCell ref="C8:E8"/>
  </mergeCells>
  <phoneticPr fontId="2" type="noConversion"/>
  <conditionalFormatting sqref="I23:I104">
    <cfRule type="expression" dxfId="34" priority="3410" stopIfTrue="1">
      <formula>H23&gt;0</formula>
    </cfRule>
    <cfRule type="cellIs" dxfId="33" priority="3411" stopIfTrue="1" operator="equal">
      <formula>"a"</formula>
    </cfRule>
    <cfRule type="expression" dxfId="32" priority="3412" stopIfTrue="1">
      <formula>F23&gt;0</formula>
    </cfRule>
  </conditionalFormatting>
  <dataValidations count="1">
    <dataValidation type="decimal" operator="greaterThan" allowBlank="1" showInputMessage="1" showErrorMessage="1" sqref="I23:I104" xr:uid="{00000000-0002-0000-0600-000000000000}">
      <formula1>0</formula1>
    </dataValidation>
  </dataValidations>
  <printOptions horizontalCentered="1"/>
  <pageMargins left="0.25" right="0.25" top="0.25" bottom="0.25" header="0.05" footer="0.05"/>
  <pageSetup paperSize="9" scale="83" fitToHeight="0" orientation="landscape" r:id="rId29"/>
  <headerFooter alignWithMargins="0">
    <oddFooter>&amp;R&amp;"Book Antiqua,Bold"&amp;10Schedule-2/ Page &amp;P of &amp;N</oddFooter>
  </headerFooter>
  <drawing r:id="rId3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5">
    <tabColor indexed="53"/>
  </sheetPr>
  <dimension ref="A1:AO140"/>
  <sheetViews>
    <sheetView topLeftCell="A34" zoomScale="80" zoomScaleNormal="80" zoomScaleSheetLayoutView="100" workbookViewId="0">
      <selection activeCell="F56" sqref="F56"/>
    </sheetView>
  </sheetViews>
  <sheetFormatPr defaultColWidth="9" defaultRowHeight="16.5"/>
  <cols>
    <col min="1" max="1" width="11.375" style="389" customWidth="1"/>
    <col min="2" max="2" width="32.625" style="364" customWidth="1"/>
    <col min="3" max="3" width="7.625" style="363" customWidth="1"/>
    <col min="4" max="4" width="9.625" style="363" customWidth="1"/>
    <col min="5" max="6" width="17.625" style="363" customWidth="1"/>
    <col min="7" max="7" width="9" style="177"/>
    <col min="8" max="10" width="9" style="320"/>
    <col min="11" max="11" width="9" style="320" hidden="1" customWidth="1"/>
    <col min="12" max="13" width="17.625" style="320" hidden="1" customWidth="1"/>
    <col min="14" max="14" width="9" style="322" hidden="1" customWidth="1"/>
    <col min="15" max="15" width="15.625" style="320" hidden="1" customWidth="1"/>
    <col min="16" max="16" width="17.125" style="320" hidden="1" customWidth="1"/>
    <col min="17" max="17" width="9" style="320" hidden="1" customWidth="1"/>
    <col min="18" max="37" width="9" style="72"/>
    <col min="38" max="16384" width="9" style="320"/>
  </cols>
  <sheetData>
    <row r="1" spans="1:41" s="322" customFormat="1" ht="18" customHeight="1">
      <c r="A1" s="51" t="str">
        <f>Cover!B3</f>
        <v>Tender Enquiry No.: NR1/T/W-MISC/DOM/I00/25/07981– SRM RFX – 5002004552</v>
      </c>
      <c r="B1" s="52"/>
      <c r="C1" s="53"/>
      <c r="D1" s="53"/>
      <c r="E1" s="7"/>
      <c r="F1" s="8" t="s">
        <v>62</v>
      </c>
      <c r="G1" s="177"/>
      <c r="R1" s="177"/>
      <c r="S1" s="177"/>
      <c r="T1" s="177"/>
      <c r="U1" s="177"/>
      <c r="V1" s="177"/>
      <c r="W1" s="177"/>
      <c r="X1" s="177"/>
      <c r="Y1" s="177"/>
      <c r="Z1" s="177"/>
      <c r="AA1" s="177"/>
      <c r="AB1" s="177"/>
      <c r="AC1" s="177"/>
      <c r="AD1" s="177"/>
      <c r="AE1" s="177"/>
      <c r="AF1" s="177"/>
      <c r="AG1" s="177"/>
      <c r="AH1" s="177"/>
      <c r="AI1" s="177"/>
      <c r="AJ1" s="177"/>
      <c r="AK1" s="177"/>
    </row>
    <row r="2" spans="1:41" s="322" customFormat="1" ht="15" customHeight="1">
      <c r="A2" s="321"/>
      <c r="B2" s="362"/>
      <c r="C2" s="323"/>
      <c r="D2" s="323"/>
      <c r="G2" s="177"/>
      <c r="R2" s="177"/>
      <c r="S2" s="177"/>
      <c r="T2" s="177"/>
      <c r="U2" s="177"/>
      <c r="V2" s="177"/>
      <c r="W2" s="177"/>
      <c r="X2" s="177"/>
      <c r="Y2" s="177"/>
      <c r="Z2" s="177"/>
      <c r="AA2" s="177"/>
      <c r="AB2" s="177"/>
      <c r="AC2" s="177"/>
      <c r="AD2" s="177"/>
      <c r="AE2" s="177"/>
      <c r="AF2" s="177"/>
      <c r="AG2" s="177"/>
      <c r="AH2" s="177"/>
      <c r="AI2" s="177"/>
      <c r="AJ2" s="177"/>
      <c r="AK2" s="177"/>
    </row>
    <row r="3" spans="1:41" s="322" customFormat="1" ht="50.25" customHeight="1">
      <c r="A3" s="1228" t="str">
        <f>Cover!$B$2</f>
        <v xml:space="preserve">765/400/220 kV AIS Extension Package - Substation Package: SS-02 (i) 02 nos. of 400 kV line bays at 765/400/220 kV Bikaner-III PS for interconnection of 1400MW RPPD of M/s Sunbreeze Renewables Nine Pvt. Ltd. (SR9PL) (2 nos. bays). </v>
      </c>
      <c r="B3" s="1228"/>
      <c r="C3" s="1228"/>
      <c r="D3" s="1228"/>
      <c r="E3" s="1228"/>
      <c r="F3" s="1228"/>
      <c r="G3" s="361"/>
      <c r="H3" s="392"/>
      <c r="I3" s="244"/>
      <c r="J3" s="177"/>
      <c r="K3" s="177" t="s">
        <v>340</v>
      </c>
      <c r="L3" s="177"/>
      <c r="M3" s="177">
        <f>IF(ISERROR(#REF!/('Sch-6'!D14+'Sch-6'!D16+'Sch-6'!D18)),0,#REF!/( 'Sch-6'!D14+'Sch-6'!D16+'Sch-6'!D18))</f>
        <v>0</v>
      </c>
      <c r="N3" s="177"/>
      <c r="O3" s="182"/>
      <c r="P3" s="183"/>
      <c r="Q3" s="183"/>
      <c r="R3" s="183"/>
      <c r="S3" s="177"/>
      <c r="T3" s="182"/>
      <c r="U3" s="177"/>
      <c r="V3" s="177"/>
      <c r="W3" s="1244"/>
      <c r="X3" s="1244"/>
      <c r="Y3" s="177"/>
      <c r="Z3" s="177"/>
      <c r="AA3" s="177"/>
      <c r="AB3" s="177"/>
      <c r="AC3" s="177"/>
      <c r="AD3" s="177"/>
      <c r="AE3" s="177"/>
      <c r="AF3" s="177"/>
      <c r="AG3" s="177"/>
      <c r="AH3" s="177"/>
      <c r="AI3" s="177"/>
      <c r="AJ3" s="177"/>
      <c r="AK3" s="177"/>
      <c r="AL3" s="177"/>
      <c r="AM3" s="177"/>
      <c r="AN3" s="177"/>
      <c r="AO3" s="177"/>
    </row>
    <row r="4" spans="1:41" s="322" customFormat="1" ht="22.15" customHeight="1">
      <c r="A4" s="1229" t="s">
        <v>419</v>
      </c>
      <c r="B4" s="1229"/>
      <c r="C4" s="1229"/>
      <c r="D4" s="1229"/>
      <c r="E4" s="1229"/>
      <c r="F4" s="1229"/>
      <c r="G4" s="184"/>
      <c r="H4" s="388"/>
      <c r="I4" s="388"/>
      <c r="J4" s="388"/>
      <c r="K4" s="386" t="s">
        <v>341</v>
      </c>
      <c r="L4" s="388"/>
      <c r="M4" s="387" t="e">
        <f>#REF!</f>
        <v>#REF!</v>
      </c>
      <c r="N4" s="388"/>
      <c r="O4" s="388"/>
      <c r="P4" s="388"/>
      <c r="Q4" s="388"/>
      <c r="R4" s="177"/>
      <c r="S4" s="177"/>
      <c r="T4" s="177"/>
      <c r="U4" s="177"/>
      <c r="V4" s="177"/>
      <c r="W4" s="177"/>
      <c r="X4" s="177"/>
      <c r="Y4" s="177"/>
      <c r="Z4" s="177"/>
      <c r="AA4" s="177"/>
      <c r="AB4" s="177"/>
      <c r="AC4" s="177"/>
      <c r="AD4" s="177"/>
      <c r="AE4" s="177"/>
      <c r="AF4" s="177"/>
      <c r="AG4" s="177"/>
      <c r="AH4" s="177"/>
      <c r="AI4" s="177"/>
      <c r="AJ4" s="177"/>
      <c r="AK4" s="177"/>
    </row>
    <row r="5" spans="1:41" s="322" customFormat="1" ht="15" customHeight="1">
      <c r="A5" s="389"/>
      <c r="B5" s="364"/>
      <c r="C5" s="363"/>
      <c r="D5" s="363"/>
      <c r="E5" s="363"/>
      <c r="G5" s="177"/>
      <c r="K5" s="321" t="s">
        <v>342</v>
      </c>
      <c r="M5" s="390">
        <f>IF(ISERROR(#REF!/#REF!),0,#REF! /#REF!)</f>
        <v>0</v>
      </c>
      <c r="R5" s="177"/>
      <c r="S5" s="177"/>
      <c r="T5" s="177"/>
      <c r="U5" s="177"/>
      <c r="V5" s="177"/>
      <c r="W5" s="177"/>
      <c r="X5" s="177"/>
      <c r="Y5" s="177"/>
      <c r="Z5" s="177"/>
      <c r="AA5" s="177"/>
      <c r="AB5" s="177"/>
      <c r="AC5" s="177"/>
      <c r="AD5" s="177"/>
      <c r="AE5" s="177"/>
      <c r="AF5" s="177"/>
      <c r="AG5" s="177"/>
      <c r="AH5" s="177"/>
      <c r="AI5" s="177"/>
      <c r="AJ5" s="177"/>
      <c r="AK5" s="177"/>
    </row>
    <row r="6" spans="1:41" s="322" customFormat="1" ht="18" customHeight="1">
      <c r="A6" s="23" t="str">
        <f>'Sch-1'!A6</f>
        <v>Bidder’s Name and Address (Sole Bidder) :</v>
      </c>
      <c r="B6" s="24"/>
      <c r="C6" s="24"/>
      <c r="D6" s="24"/>
      <c r="E6" s="59" t="s">
        <v>394</v>
      </c>
      <c r="F6" s="1"/>
      <c r="G6" s="185"/>
      <c r="K6" s="321" t="s">
        <v>345</v>
      </c>
      <c r="M6" s="390" t="e">
        <f>#REF!</f>
        <v>#REF!</v>
      </c>
      <c r="R6" s="177"/>
      <c r="S6" s="177"/>
      <c r="T6" s="177"/>
      <c r="U6" s="177"/>
      <c r="V6" s="177"/>
      <c r="W6" s="177"/>
      <c r="X6" s="177"/>
      <c r="Y6" s="177"/>
      <c r="Z6" s="177"/>
      <c r="AA6" s="177"/>
      <c r="AB6" s="177"/>
      <c r="AC6" s="177"/>
      <c r="AD6" s="177"/>
      <c r="AE6" s="177"/>
      <c r="AF6" s="177"/>
      <c r="AG6" s="177"/>
      <c r="AH6" s="177"/>
      <c r="AI6" s="177"/>
      <c r="AJ6" s="177"/>
      <c r="AK6" s="177"/>
    </row>
    <row r="7" spans="1:41" s="322" customFormat="1" ht="36" customHeight="1">
      <c r="A7" s="1245" t="str">
        <f>'Sch-1'!A7</f>
        <v/>
      </c>
      <c r="B7" s="1245"/>
      <c r="C7" s="1245"/>
      <c r="D7" s="1245"/>
      <c r="E7" s="301" t="str">
        <f>'Sch-1'!M7</f>
        <v>Contracts Services, 3rd Floor</v>
      </c>
      <c r="F7" s="1"/>
      <c r="G7" s="185"/>
      <c r="K7" s="321" t="s">
        <v>344</v>
      </c>
      <c r="M7" s="390" t="e">
        <f>SUM(M3:M6)</f>
        <v>#REF!</v>
      </c>
      <c r="R7" s="177"/>
      <c r="S7" s="177"/>
      <c r="T7" s="177"/>
      <c r="U7" s="177"/>
      <c r="V7" s="177"/>
      <c r="W7" s="177"/>
      <c r="X7" s="177"/>
      <c r="Y7" s="177"/>
      <c r="Z7" s="177"/>
      <c r="AA7" s="177"/>
      <c r="AB7" s="177"/>
      <c r="AC7" s="177"/>
      <c r="AD7" s="177"/>
      <c r="AE7" s="177"/>
      <c r="AF7" s="177"/>
      <c r="AG7" s="177"/>
      <c r="AH7" s="177"/>
      <c r="AI7" s="177"/>
      <c r="AJ7" s="177"/>
      <c r="AK7" s="177"/>
    </row>
    <row r="8" spans="1:41" s="322" customFormat="1" ht="18" customHeight="1">
      <c r="A8" s="23" t="s">
        <v>395</v>
      </c>
      <c r="B8" s="1246" t="str">
        <f>IF('Sch-1'!C8=0, "", 'Sch-1'!C8)</f>
        <v xml:space="preserve">…….. …….. …….. …….. …….. …….. </v>
      </c>
      <c r="C8" s="1246"/>
      <c r="D8" s="1246"/>
      <c r="E8" s="301" t="str">
        <f>'Sch-1'!M8</f>
        <v>Power Grid Corporation of India Ltd.,</v>
      </c>
      <c r="F8" s="1"/>
      <c r="G8" s="185"/>
      <c r="R8" s="177"/>
      <c r="S8" s="177"/>
      <c r="T8" s="177"/>
      <c r="U8" s="177"/>
      <c r="V8" s="177"/>
      <c r="W8" s="177"/>
      <c r="X8" s="177"/>
      <c r="Y8" s="177"/>
      <c r="Z8" s="177"/>
      <c r="AA8" s="177"/>
      <c r="AB8" s="177"/>
      <c r="AC8" s="177"/>
      <c r="AD8" s="177"/>
      <c r="AE8" s="177"/>
      <c r="AF8" s="177"/>
      <c r="AG8" s="177"/>
      <c r="AH8" s="177"/>
      <c r="AI8" s="177"/>
      <c r="AJ8" s="177"/>
      <c r="AK8" s="177"/>
    </row>
    <row r="9" spans="1:41" s="322" customFormat="1" ht="18" customHeight="1">
      <c r="A9" s="23" t="s">
        <v>397</v>
      </c>
      <c r="B9" s="1246" t="str">
        <f>IF('Sch-1'!C9=0, "", 'Sch-1'!C9)</f>
        <v xml:space="preserve">…….. …….. …….. …….. …….. …….. </v>
      </c>
      <c r="C9" s="1246"/>
      <c r="D9" s="1246"/>
      <c r="E9" s="301" t="str">
        <f>'Sch-1'!M9</f>
        <v>Rajasthan Projects Office, 4th Floor, REIL House,</v>
      </c>
      <c r="F9" s="1"/>
      <c r="G9" s="185"/>
      <c r="R9" s="177"/>
      <c r="S9" s="177"/>
      <c r="T9" s="177"/>
      <c r="U9" s="177"/>
      <c r="V9" s="177"/>
      <c r="W9" s="177"/>
      <c r="X9" s="177"/>
      <c r="Y9" s="177"/>
      <c r="Z9" s="177"/>
      <c r="AA9" s="177"/>
      <c r="AB9" s="177"/>
      <c r="AC9" s="177"/>
      <c r="AD9" s="177"/>
      <c r="AE9" s="177"/>
      <c r="AF9" s="177"/>
      <c r="AG9" s="177"/>
      <c r="AH9" s="177"/>
      <c r="AI9" s="177"/>
      <c r="AJ9" s="177"/>
      <c r="AK9" s="177"/>
    </row>
    <row r="10" spans="1:41" s="322" customFormat="1" ht="18" customHeight="1">
      <c r="A10" s="324"/>
      <c r="B10" s="1247" t="str">
        <f>IF('Sch-1'!C10=0, "", 'Sch-1'!C10)</f>
        <v xml:space="preserve">…….. …….. …….. …….. …….. …….. </v>
      </c>
      <c r="C10" s="1247"/>
      <c r="D10" s="1247"/>
      <c r="E10" s="371" t="str">
        <f>'Sch-1'!M10</f>
        <v>Shipra Path, Mansarovar, Jaipur-302020 Rajasthan</v>
      </c>
      <c r="G10" s="185"/>
      <c r="K10" s="321" t="s">
        <v>274</v>
      </c>
      <c r="M10" s="390">
        <f>'Sch-1'!AA10</f>
        <v>0</v>
      </c>
      <c r="R10" s="177"/>
      <c r="S10" s="177"/>
      <c r="T10" s="177"/>
      <c r="U10" s="177"/>
      <c r="V10" s="177"/>
      <c r="W10" s="177"/>
      <c r="X10" s="177"/>
      <c r="Y10" s="177"/>
      <c r="Z10" s="177"/>
      <c r="AA10" s="177"/>
      <c r="AB10" s="177"/>
      <c r="AC10" s="177"/>
      <c r="AD10" s="177"/>
      <c r="AE10" s="177"/>
      <c r="AF10" s="177"/>
      <c r="AG10" s="177"/>
      <c r="AH10" s="177"/>
      <c r="AI10" s="177"/>
      <c r="AJ10" s="177"/>
      <c r="AK10" s="177"/>
    </row>
    <row r="11" spans="1:41" s="322" customFormat="1" ht="18" customHeight="1">
      <c r="A11" s="324"/>
      <c r="B11" s="1247" t="str">
        <f>IF('Sch-1'!C11=0, "", 'Sch-1'!C11)</f>
        <v xml:space="preserve">…….. …….. …….. …….. …….. …….. </v>
      </c>
      <c r="C11" s="1247"/>
      <c r="D11" s="1247"/>
      <c r="E11" s="371">
        <f>'Sch-1'!M11</f>
        <v>0</v>
      </c>
      <c r="G11" s="185"/>
      <c r="K11" s="321"/>
      <c r="M11" s="390"/>
      <c r="R11" s="177"/>
      <c r="S11" s="177"/>
      <c r="T11" s="177"/>
      <c r="U11" s="177"/>
      <c r="V11" s="177"/>
      <c r="W11" s="177"/>
      <c r="X11" s="177"/>
      <c r="Y11" s="177"/>
      <c r="Z11" s="177"/>
      <c r="AA11" s="177"/>
      <c r="AB11" s="177"/>
      <c r="AC11" s="177"/>
      <c r="AD11" s="177"/>
      <c r="AE11" s="177"/>
      <c r="AF11" s="177"/>
      <c r="AG11" s="177"/>
      <c r="AH11" s="177"/>
      <c r="AI11" s="177"/>
      <c r="AJ11" s="177"/>
      <c r="AK11" s="177"/>
    </row>
    <row r="12" spans="1:41" s="322" customFormat="1" ht="18" customHeight="1">
      <c r="A12" s="324"/>
      <c r="B12" s="384"/>
      <c r="C12" s="384"/>
      <c r="D12" s="384"/>
      <c r="E12" s="371"/>
      <c r="G12" s="185"/>
      <c r="K12" s="321"/>
      <c r="M12" s="390"/>
      <c r="R12" s="177"/>
      <c r="S12" s="177"/>
      <c r="T12" s="177"/>
      <c r="U12" s="177"/>
      <c r="V12" s="177"/>
      <c r="W12" s="177"/>
      <c r="X12" s="177"/>
      <c r="Y12" s="177"/>
      <c r="Z12" s="177"/>
      <c r="AA12" s="177"/>
      <c r="AB12" s="177"/>
      <c r="AC12" s="177"/>
      <c r="AD12" s="177"/>
      <c r="AE12" s="177"/>
      <c r="AF12" s="177"/>
      <c r="AG12" s="177"/>
      <c r="AH12" s="177"/>
      <c r="AI12" s="177"/>
      <c r="AJ12" s="177"/>
      <c r="AK12" s="177"/>
    </row>
    <row r="13" spans="1:41" s="322" customFormat="1" ht="18" customHeight="1">
      <c r="A13" s="324"/>
      <c r="B13" s="23"/>
      <c r="C13" s="23"/>
      <c r="D13" s="23"/>
      <c r="E13" s="23"/>
      <c r="F13" s="8" t="s">
        <v>271</v>
      </c>
      <c r="G13" s="186"/>
      <c r="L13" s="1219" t="s">
        <v>279</v>
      </c>
      <c r="M13" s="1219"/>
      <c r="N13" s="6" t="s">
        <v>283</v>
      </c>
      <c r="O13" s="1219" t="s">
        <v>280</v>
      </c>
      <c r="P13" s="1219"/>
      <c r="Q13" s="1"/>
      <c r="R13" s="177"/>
      <c r="S13" s="177"/>
      <c r="T13" s="177"/>
      <c r="U13" s="177"/>
      <c r="V13" s="177"/>
      <c r="W13" s="177"/>
      <c r="X13" s="177"/>
      <c r="Y13" s="177"/>
      <c r="Z13" s="177"/>
      <c r="AA13" s="177"/>
      <c r="AB13" s="177"/>
      <c r="AC13" s="177"/>
      <c r="AD13" s="177"/>
      <c r="AE13" s="177"/>
      <c r="AF13" s="177"/>
      <c r="AG13" s="177"/>
      <c r="AH13" s="177"/>
      <c r="AI13" s="177"/>
      <c r="AJ13" s="177"/>
      <c r="AK13" s="177"/>
    </row>
    <row r="14" spans="1:41" s="322" customFormat="1" ht="43.5" customHeight="1">
      <c r="A14" s="14" t="s">
        <v>359</v>
      </c>
      <c r="B14" s="14" t="s">
        <v>366</v>
      </c>
      <c r="C14" s="64" t="s">
        <v>351</v>
      </c>
      <c r="D14" s="64" t="s">
        <v>352</v>
      </c>
      <c r="E14" s="65" t="s">
        <v>367</v>
      </c>
      <c r="F14" s="65" t="s">
        <v>402</v>
      </c>
      <c r="G14" s="177"/>
      <c r="L14" s="300" t="s">
        <v>367</v>
      </c>
      <c r="M14" s="300" t="s">
        <v>402</v>
      </c>
      <c r="N14" s="6"/>
      <c r="O14" s="300" t="s">
        <v>367</v>
      </c>
      <c r="P14" s="300" t="s">
        <v>402</v>
      </c>
      <c r="Q14" s="1"/>
      <c r="R14" s="177"/>
      <c r="S14" s="177"/>
      <c r="T14" s="177"/>
      <c r="U14" s="177"/>
      <c r="V14" s="177"/>
      <c r="W14" s="177"/>
      <c r="X14" s="177"/>
      <c r="Y14" s="177"/>
      <c r="Z14" s="177"/>
      <c r="AA14" s="177"/>
      <c r="AB14" s="177"/>
      <c r="AC14" s="177"/>
      <c r="AD14" s="177"/>
      <c r="AE14" s="177"/>
      <c r="AF14" s="177"/>
      <c r="AG14" s="177"/>
      <c r="AH14" s="177"/>
      <c r="AI14" s="177"/>
      <c r="AJ14" s="177"/>
      <c r="AK14" s="177"/>
    </row>
    <row r="15" spans="1:41" s="322" customFormat="1" ht="18" customHeight="1">
      <c r="A15" s="9">
        <v>1</v>
      </c>
      <c r="B15" s="9">
        <v>2</v>
      </c>
      <c r="C15" s="9">
        <v>3</v>
      </c>
      <c r="D15" s="9">
        <v>4</v>
      </c>
      <c r="E15" s="9">
        <v>5</v>
      </c>
      <c r="F15" s="9" t="s">
        <v>403</v>
      </c>
      <c r="G15" s="188"/>
      <c r="H15" s="388"/>
      <c r="I15" s="388"/>
      <c r="J15" s="388"/>
      <c r="K15" s="388"/>
      <c r="L15" s="181">
        <v>5</v>
      </c>
      <c r="M15" s="181" t="s">
        <v>403</v>
      </c>
      <c r="N15" s="6"/>
      <c r="O15" s="181">
        <v>5</v>
      </c>
      <c r="P15" s="181" t="s">
        <v>403</v>
      </c>
      <c r="Q15" s="1"/>
      <c r="R15" s="177"/>
      <c r="S15" s="177"/>
      <c r="T15" s="177"/>
      <c r="U15" s="177"/>
      <c r="V15" s="177"/>
      <c r="W15" s="177"/>
      <c r="X15" s="177"/>
      <c r="Y15" s="177"/>
      <c r="Z15" s="177"/>
      <c r="AA15" s="177"/>
      <c r="AB15" s="177"/>
      <c r="AC15" s="177"/>
      <c r="AD15" s="177"/>
      <c r="AE15" s="177"/>
      <c r="AF15" s="177"/>
      <c r="AG15" s="177"/>
      <c r="AH15" s="177"/>
      <c r="AI15" s="177"/>
      <c r="AJ15" s="177"/>
      <c r="AK15" s="177"/>
    </row>
    <row r="16" spans="1:41" s="459" customFormat="1">
      <c r="A16" s="504" t="e">
        <f>'Sch-2'!#REF!</f>
        <v>#REF!</v>
      </c>
      <c r="B16" s="504" t="e">
        <f>'Sch-2'!#REF!</f>
        <v>#REF!</v>
      </c>
      <c r="C16" s="504"/>
      <c r="D16" s="504"/>
      <c r="E16" s="406"/>
      <c r="F16" s="406"/>
      <c r="G16" s="461"/>
    </row>
    <row r="17" spans="1:7" s="460" customFormat="1" ht="21" customHeight="1">
      <c r="A17" s="504" t="e">
        <f>'Sch-2'!#REF!</f>
        <v>#REF!</v>
      </c>
      <c r="B17" s="504" t="e">
        <f>'Sch-2'!#REF!</f>
        <v>#REF!</v>
      </c>
      <c r="C17" s="504" t="e">
        <f>'Sch-2'!#REF!</f>
        <v>#REF!</v>
      </c>
      <c r="D17" s="504" t="e">
        <f>'Sch-2'!#REF!</f>
        <v>#REF!</v>
      </c>
      <c r="E17" s="406" t="e">
        <f>'Sch-2'!#REF!</f>
        <v>#REF!</v>
      </c>
      <c r="F17" s="406" t="e">
        <f t="shared" ref="F17:F54" si="0">IF(E17=0, "Included", IF(ISERROR(D17*E17), E17, D17*E17))</f>
        <v>#REF!</v>
      </c>
      <c r="G17" s="462"/>
    </row>
    <row r="18" spans="1:7" s="460" customFormat="1" ht="21" customHeight="1">
      <c r="A18" s="504"/>
      <c r="B18" s="504"/>
      <c r="C18" s="504"/>
      <c r="D18" s="504"/>
      <c r="E18" s="406"/>
      <c r="F18" s="406"/>
      <c r="G18" s="462"/>
    </row>
    <row r="19" spans="1:7" s="460" customFormat="1" ht="21" customHeight="1">
      <c r="A19" s="504" t="e">
        <f>'Sch-2'!#REF!</f>
        <v>#REF!</v>
      </c>
      <c r="B19" s="504" t="e">
        <f>'Sch-2'!#REF!</f>
        <v>#REF!</v>
      </c>
      <c r="C19" s="504" t="e">
        <f>'Sch-2'!#REF!</f>
        <v>#REF!</v>
      </c>
      <c r="D19" s="504" t="e">
        <f>'Sch-2'!#REF!</f>
        <v>#REF!</v>
      </c>
      <c r="E19" s="406" t="e">
        <f>'Sch-2'!#REF!</f>
        <v>#REF!</v>
      </c>
      <c r="F19" s="406" t="e">
        <f t="shared" si="0"/>
        <v>#REF!</v>
      </c>
      <c r="G19" s="462"/>
    </row>
    <row r="20" spans="1:7" s="459" customFormat="1" ht="67.5" customHeight="1">
      <c r="A20" s="504"/>
      <c r="B20" s="504"/>
      <c r="C20" s="504"/>
      <c r="D20" s="504"/>
      <c r="E20" s="406"/>
      <c r="F20" s="406"/>
      <c r="G20" s="461"/>
    </row>
    <row r="21" spans="1:7" s="460" customFormat="1" ht="21" customHeight="1">
      <c r="A21" s="504" t="e">
        <f>'Sch-2'!#REF!</f>
        <v>#REF!</v>
      </c>
      <c r="B21" s="504" t="e">
        <f>'Sch-2'!#REF!</f>
        <v>#REF!</v>
      </c>
      <c r="C21" s="504"/>
      <c r="D21" s="504"/>
      <c r="E21" s="406"/>
      <c r="F21" s="406"/>
      <c r="G21" s="462"/>
    </row>
    <row r="22" spans="1:7" s="460" customFormat="1" ht="21" customHeight="1">
      <c r="A22" s="504" t="e">
        <f>'Sch-2'!#REF!</f>
        <v>#REF!</v>
      </c>
      <c r="B22" s="504" t="e">
        <f>'Sch-2'!#REF!</f>
        <v>#REF!</v>
      </c>
      <c r="C22" s="504" t="e">
        <f>'Sch-2'!#REF!</f>
        <v>#REF!</v>
      </c>
      <c r="D22" s="504" t="e">
        <f>'Sch-2'!#REF!</f>
        <v>#REF!</v>
      </c>
      <c r="E22" s="406" t="e">
        <f>'Sch-2'!#REF!</f>
        <v>#REF!</v>
      </c>
      <c r="F22" s="406" t="e">
        <f t="shared" si="0"/>
        <v>#REF!</v>
      </c>
      <c r="G22" s="462"/>
    </row>
    <row r="23" spans="1:7" s="460" customFormat="1" ht="21" customHeight="1">
      <c r="A23" s="504" t="e">
        <f>'Sch-2'!#REF!</f>
        <v>#REF!</v>
      </c>
      <c r="B23" s="504" t="e">
        <f>'Sch-2'!#REF!</f>
        <v>#REF!</v>
      </c>
      <c r="C23" s="504" t="e">
        <f>'Sch-2'!#REF!</f>
        <v>#REF!</v>
      </c>
      <c r="D23" s="504" t="e">
        <f>'Sch-2'!#REF!</f>
        <v>#REF!</v>
      </c>
      <c r="E23" s="406" t="e">
        <f>'Sch-2'!#REF!</f>
        <v>#REF!</v>
      </c>
      <c r="F23" s="406" t="e">
        <f t="shared" si="0"/>
        <v>#REF!</v>
      </c>
      <c r="G23" s="462"/>
    </row>
    <row r="24" spans="1:7" s="459" customFormat="1">
      <c r="A24" s="504"/>
      <c r="B24" s="504"/>
      <c r="C24" s="504"/>
      <c r="D24" s="504"/>
      <c r="E24" s="406"/>
      <c r="F24" s="406"/>
      <c r="G24" s="461"/>
    </row>
    <row r="25" spans="1:7" s="460" customFormat="1" ht="19.5" customHeight="1">
      <c r="A25" s="504" t="e">
        <f>'Sch-2'!#REF!</f>
        <v>#REF!</v>
      </c>
      <c r="B25" s="504" t="e">
        <f>'Sch-2'!#REF!</f>
        <v>#REF!</v>
      </c>
      <c r="C25" s="504"/>
      <c r="D25" s="504"/>
      <c r="E25" s="406"/>
      <c r="F25" s="406"/>
      <c r="G25" s="462"/>
    </row>
    <row r="26" spans="1:7" s="460" customFormat="1" ht="18.75" customHeight="1">
      <c r="A26" s="504" t="e">
        <f>'Sch-2'!#REF!</f>
        <v>#REF!</v>
      </c>
      <c r="B26" s="504" t="e">
        <f>'Sch-2'!#REF!</f>
        <v>#REF!</v>
      </c>
      <c r="C26" s="504" t="e">
        <f>'Sch-2'!#REF!</f>
        <v>#REF!</v>
      </c>
      <c r="D26" s="504" t="e">
        <f>'Sch-2'!#REF!</f>
        <v>#REF!</v>
      </c>
      <c r="E26" s="406" t="e">
        <f>'Sch-2'!#REF!</f>
        <v>#REF!</v>
      </c>
      <c r="F26" s="406" t="e">
        <f t="shared" si="0"/>
        <v>#REF!</v>
      </c>
      <c r="G26" s="462"/>
    </row>
    <row r="27" spans="1:7" s="459" customFormat="1" ht="21.75" customHeight="1">
      <c r="A27" s="504" t="e">
        <f>'Sch-2'!#REF!</f>
        <v>#REF!</v>
      </c>
      <c r="B27" s="504" t="e">
        <f>'Sch-2'!#REF!</f>
        <v>#REF!</v>
      </c>
      <c r="C27" s="504" t="e">
        <f>'Sch-2'!#REF!</f>
        <v>#REF!</v>
      </c>
      <c r="D27" s="504" t="e">
        <f>'Sch-2'!#REF!</f>
        <v>#REF!</v>
      </c>
      <c r="E27" s="406" t="e">
        <f>'Sch-2'!#REF!</f>
        <v>#REF!</v>
      </c>
      <c r="F27" s="406" t="e">
        <f t="shared" si="0"/>
        <v>#REF!</v>
      </c>
      <c r="G27" s="461"/>
    </row>
    <row r="28" spans="1:7" s="460" customFormat="1" ht="17.25" customHeight="1">
      <c r="A28" s="504" t="e">
        <f>'Sch-2'!#REF!</f>
        <v>#REF!</v>
      </c>
      <c r="B28" s="504" t="e">
        <f>'Sch-2'!#REF!</f>
        <v>#REF!</v>
      </c>
      <c r="C28" s="504" t="e">
        <f>'Sch-2'!#REF!</f>
        <v>#REF!</v>
      </c>
      <c r="D28" s="504" t="e">
        <f>'Sch-2'!#REF!</f>
        <v>#REF!</v>
      </c>
      <c r="E28" s="406" t="e">
        <f>'Sch-2'!#REF!</f>
        <v>#REF!</v>
      </c>
      <c r="F28" s="406" t="e">
        <f t="shared" si="0"/>
        <v>#REF!</v>
      </c>
      <c r="G28" s="462"/>
    </row>
    <row r="29" spans="1:7" s="460" customFormat="1" ht="17.25" customHeight="1">
      <c r="A29" s="504" t="e">
        <f>'Sch-2'!#REF!</f>
        <v>#REF!</v>
      </c>
      <c r="B29" s="504" t="e">
        <f>'Sch-2'!#REF!</f>
        <v>#REF!</v>
      </c>
      <c r="C29" s="504" t="e">
        <f>'Sch-2'!#REF!</f>
        <v>#REF!</v>
      </c>
      <c r="D29" s="504" t="e">
        <f>'Sch-2'!#REF!</f>
        <v>#REF!</v>
      </c>
      <c r="E29" s="406" t="e">
        <f>'Sch-2'!#REF!</f>
        <v>#REF!</v>
      </c>
      <c r="F29" s="406" t="e">
        <f t="shared" si="0"/>
        <v>#REF!</v>
      </c>
      <c r="G29" s="462"/>
    </row>
    <row r="30" spans="1:7" s="460" customFormat="1" ht="17.25" customHeight="1">
      <c r="A30" s="504" t="e">
        <f>'Sch-2'!#REF!</f>
        <v>#REF!</v>
      </c>
      <c r="B30" s="504" t="e">
        <f>'Sch-2'!#REF!</f>
        <v>#REF!</v>
      </c>
      <c r="C30" s="504" t="e">
        <f>'Sch-2'!#REF!</f>
        <v>#REF!</v>
      </c>
      <c r="D30" s="504" t="e">
        <f>'Sch-2'!#REF!</f>
        <v>#REF!</v>
      </c>
      <c r="E30" s="406" t="e">
        <f>'Sch-2'!#REF!</f>
        <v>#REF!</v>
      </c>
      <c r="F30" s="406" t="e">
        <f t="shared" si="0"/>
        <v>#REF!</v>
      </c>
      <c r="G30" s="462"/>
    </row>
    <row r="31" spans="1:7" s="460" customFormat="1" ht="17.25" customHeight="1">
      <c r="A31" s="504" t="e">
        <f>'Sch-2'!#REF!</f>
        <v>#REF!</v>
      </c>
      <c r="B31" s="504" t="e">
        <f>'Sch-2'!#REF!</f>
        <v>#REF!</v>
      </c>
      <c r="C31" s="504" t="e">
        <f>'Sch-2'!#REF!</f>
        <v>#REF!</v>
      </c>
      <c r="D31" s="504" t="e">
        <f>'Sch-2'!#REF!</f>
        <v>#REF!</v>
      </c>
      <c r="E31" s="406" t="e">
        <f>'Sch-2'!#REF!</f>
        <v>#REF!</v>
      </c>
      <c r="F31" s="406" t="e">
        <f t="shared" si="0"/>
        <v>#REF!</v>
      </c>
      <c r="G31" s="462"/>
    </row>
    <row r="32" spans="1:7" s="460" customFormat="1" ht="17.25" customHeight="1">
      <c r="A32" s="504"/>
      <c r="B32" s="504"/>
      <c r="C32" s="504"/>
      <c r="D32" s="504"/>
      <c r="E32" s="406"/>
      <c r="F32" s="406"/>
      <c r="G32" s="462"/>
    </row>
    <row r="33" spans="1:7" s="460" customFormat="1" ht="17.25" customHeight="1">
      <c r="A33" s="504" t="e">
        <f>'Sch-2'!#REF!</f>
        <v>#REF!</v>
      </c>
      <c r="B33" s="504" t="e">
        <f>'Sch-2'!#REF!</f>
        <v>#REF!</v>
      </c>
      <c r="C33" s="504"/>
      <c r="D33" s="504"/>
      <c r="E33" s="406"/>
      <c r="F33" s="406"/>
      <c r="G33" s="462"/>
    </row>
    <row r="34" spans="1:7" s="460" customFormat="1" ht="17.25" customHeight="1">
      <c r="A34" s="504" t="e">
        <f>'Sch-2'!#REF!</f>
        <v>#REF!</v>
      </c>
      <c r="B34" s="504" t="e">
        <f>'Sch-2'!#REF!</f>
        <v>#REF!</v>
      </c>
      <c r="C34" s="504" t="e">
        <f>'Sch-2'!#REF!</f>
        <v>#REF!</v>
      </c>
      <c r="D34" s="504" t="e">
        <f>'Sch-2'!#REF!</f>
        <v>#REF!</v>
      </c>
      <c r="E34" s="406" t="e">
        <f>'Sch-2'!#REF!</f>
        <v>#REF!</v>
      </c>
      <c r="F34" s="406" t="e">
        <f t="shared" si="0"/>
        <v>#REF!</v>
      </c>
      <c r="G34" s="462"/>
    </row>
    <row r="35" spans="1:7" s="460" customFormat="1" ht="17.25" customHeight="1">
      <c r="A35" s="504"/>
      <c r="B35" s="504"/>
      <c r="C35" s="504"/>
      <c r="D35" s="504"/>
      <c r="E35" s="406"/>
      <c r="F35" s="406"/>
      <c r="G35" s="462"/>
    </row>
    <row r="36" spans="1:7" s="460" customFormat="1" ht="17.25" customHeight="1">
      <c r="A36" s="504" t="e">
        <f>'Sch-2'!#REF!</f>
        <v>#REF!</v>
      </c>
      <c r="B36" s="504" t="e">
        <f>'Sch-2'!#REF!</f>
        <v>#REF!</v>
      </c>
      <c r="C36" s="504"/>
      <c r="D36" s="504"/>
      <c r="E36" s="406"/>
      <c r="F36" s="406"/>
      <c r="G36" s="462"/>
    </row>
    <row r="37" spans="1:7" s="460" customFormat="1" ht="17.25" customHeight="1">
      <c r="A37" s="504" t="e">
        <f>'Sch-2'!#REF!</f>
        <v>#REF!</v>
      </c>
      <c r="B37" s="504" t="e">
        <f>'Sch-2'!#REF!</f>
        <v>#REF!</v>
      </c>
      <c r="C37" s="504" t="e">
        <f>'Sch-2'!#REF!</f>
        <v>#REF!</v>
      </c>
      <c r="D37" s="504" t="e">
        <f>'Sch-2'!#REF!</f>
        <v>#REF!</v>
      </c>
      <c r="E37" s="406" t="e">
        <f>'Sch-2'!#REF!</f>
        <v>#REF!</v>
      </c>
      <c r="F37" s="406" t="e">
        <f t="shared" si="0"/>
        <v>#REF!</v>
      </c>
      <c r="G37" s="462"/>
    </row>
    <row r="38" spans="1:7" s="460" customFormat="1" ht="17.25" customHeight="1">
      <c r="A38" s="504" t="e">
        <f>'Sch-2'!#REF!</f>
        <v>#REF!</v>
      </c>
      <c r="B38" s="504" t="e">
        <f>'Sch-2'!#REF!</f>
        <v>#REF!</v>
      </c>
      <c r="C38" s="504" t="e">
        <f>'Sch-2'!#REF!</f>
        <v>#REF!</v>
      </c>
      <c r="D38" s="504" t="e">
        <f>'Sch-2'!#REF!</f>
        <v>#REF!</v>
      </c>
      <c r="E38" s="406" t="e">
        <f>'Sch-2'!#REF!</f>
        <v>#REF!</v>
      </c>
      <c r="F38" s="406" t="e">
        <f t="shared" si="0"/>
        <v>#REF!</v>
      </c>
      <c r="G38" s="462"/>
    </row>
    <row r="39" spans="1:7" s="460" customFormat="1" ht="17.25" customHeight="1">
      <c r="A39" s="504" t="e">
        <f>'Sch-2'!#REF!</f>
        <v>#REF!</v>
      </c>
      <c r="B39" s="504" t="e">
        <f>'Sch-2'!#REF!</f>
        <v>#REF!</v>
      </c>
      <c r="C39" s="504" t="e">
        <f>'Sch-2'!#REF!</f>
        <v>#REF!</v>
      </c>
      <c r="D39" s="504" t="e">
        <f>'Sch-2'!#REF!</f>
        <v>#REF!</v>
      </c>
      <c r="E39" s="406" t="e">
        <f>'Sch-2'!#REF!</f>
        <v>#REF!</v>
      </c>
      <c r="F39" s="406" t="e">
        <f t="shared" si="0"/>
        <v>#REF!</v>
      </c>
      <c r="G39" s="462"/>
    </row>
    <row r="40" spans="1:7" s="460" customFormat="1" ht="17.25" customHeight="1">
      <c r="A40" s="504" t="e">
        <f>'Sch-2'!#REF!</f>
        <v>#REF!</v>
      </c>
      <c r="B40" s="504" t="e">
        <f>'Sch-2'!#REF!</f>
        <v>#REF!</v>
      </c>
      <c r="C40" s="504" t="e">
        <f>'Sch-2'!#REF!</f>
        <v>#REF!</v>
      </c>
      <c r="D40" s="504" t="e">
        <f>'Sch-2'!#REF!</f>
        <v>#REF!</v>
      </c>
      <c r="E40" s="406" t="e">
        <f>'Sch-2'!#REF!</f>
        <v>#REF!</v>
      </c>
      <c r="F40" s="406" t="e">
        <f t="shared" si="0"/>
        <v>#REF!</v>
      </c>
      <c r="G40" s="462"/>
    </row>
    <row r="41" spans="1:7" s="460" customFormat="1" ht="17.25" customHeight="1">
      <c r="A41" s="504"/>
      <c r="B41" s="504"/>
      <c r="C41" s="504"/>
      <c r="D41" s="504"/>
      <c r="E41" s="406"/>
      <c r="F41" s="406"/>
      <c r="G41" s="462"/>
    </row>
    <row r="42" spans="1:7" s="460" customFormat="1" ht="17.25" customHeight="1">
      <c r="A42" s="504" t="e">
        <f>'Sch-2'!#REF!</f>
        <v>#REF!</v>
      </c>
      <c r="B42" s="504" t="e">
        <f>'Sch-2'!#REF!</f>
        <v>#REF!</v>
      </c>
      <c r="C42" s="504"/>
      <c r="D42" s="504"/>
      <c r="E42" s="406"/>
      <c r="F42" s="406"/>
      <c r="G42" s="462"/>
    </row>
    <row r="43" spans="1:7" s="460" customFormat="1" ht="17.25" customHeight="1">
      <c r="A43" s="504" t="e">
        <f>'Sch-2'!#REF!</f>
        <v>#REF!</v>
      </c>
      <c r="B43" s="504" t="e">
        <f>'Sch-2'!#REF!</f>
        <v>#REF!</v>
      </c>
      <c r="C43" s="504" t="e">
        <f>'Sch-2'!#REF!</f>
        <v>#REF!</v>
      </c>
      <c r="D43" s="504" t="e">
        <f>'Sch-2'!#REF!</f>
        <v>#REF!</v>
      </c>
      <c r="E43" s="406" t="e">
        <f>'Sch-2'!#REF!</f>
        <v>#REF!</v>
      </c>
      <c r="F43" s="406" t="e">
        <f t="shared" si="0"/>
        <v>#REF!</v>
      </c>
      <c r="G43" s="462"/>
    </row>
    <row r="44" spans="1:7" s="460" customFormat="1" ht="17.25" customHeight="1">
      <c r="A44" s="504" t="e">
        <f>'Sch-2'!#REF!</f>
        <v>#REF!</v>
      </c>
      <c r="B44" s="504" t="e">
        <f>'Sch-2'!#REF!</f>
        <v>#REF!</v>
      </c>
      <c r="C44" s="504" t="e">
        <f>'Sch-2'!#REF!</f>
        <v>#REF!</v>
      </c>
      <c r="D44" s="504" t="e">
        <f>'Sch-2'!#REF!</f>
        <v>#REF!</v>
      </c>
      <c r="E44" s="406" t="e">
        <f>'Sch-2'!#REF!</f>
        <v>#REF!</v>
      </c>
      <c r="F44" s="406" t="e">
        <f t="shared" si="0"/>
        <v>#REF!</v>
      </c>
      <c r="G44" s="462"/>
    </row>
    <row r="45" spans="1:7" s="460" customFormat="1" ht="17.25" customHeight="1">
      <c r="A45" s="504" t="e">
        <f>'Sch-2'!#REF!</f>
        <v>#REF!</v>
      </c>
      <c r="B45" s="504" t="e">
        <f>'Sch-2'!#REF!</f>
        <v>#REF!</v>
      </c>
      <c r="C45" s="504" t="e">
        <f>'Sch-2'!#REF!</f>
        <v>#REF!</v>
      </c>
      <c r="D45" s="504" t="e">
        <f>'Sch-2'!#REF!</f>
        <v>#REF!</v>
      </c>
      <c r="E45" s="406" t="e">
        <f>'Sch-2'!#REF!</f>
        <v>#REF!</v>
      </c>
      <c r="F45" s="406" t="e">
        <f t="shared" si="0"/>
        <v>#REF!</v>
      </c>
      <c r="G45" s="462"/>
    </row>
    <row r="46" spans="1:7" s="460" customFormat="1" ht="17.25" customHeight="1">
      <c r="A46" s="504" t="e">
        <f>'Sch-2'!#REF!</f>
        <v>#REF!</v>
      </c>
      <c r="B46" s="504" t="e">
        <f>'Sch-2'!#REF!</f>
        <v>#REF!</v>
      </c>
      <c r="C46" s="504" t="e">
        <f>'Sch-2'!#REF!</f>
        <v>#REF!</v>
      </c>
      <c r="D46" s="504" t="e">
        <f>'Sch-2'!#REF!</f>
        <v>#REF!</v>
      </c>
      <c r="E46" s="406" t="e">
        <f>'Sch-2'!#REF!</f>
        <v>#REF!</v>
      </c>
      <c r="F46" s="406" t="e">
        <f t="shared" si="0"/>
        <v>#REF!</v>
      </c>
      <c r="G46" s="462"/>
    </row>
    <row r="47" spans="1:7" s="460" customFormat="1" ht="17.25" customHeight="1">
      <c r="A47" s="504" t="e">
        <f>'Sch-2'!#REF!</f>
        <v>#REF!</v>
      </c>
      <c r="B47" s="504" t="e">
        <f>'Sch-2'!#REF!</f>
        <v>#REF!</v>
      </c>
      <c r="C47" s="504" t="e">
        <f>'Sch-2'!#REF!</f>
        <v>#REF!</v>
      </c>
      <c r="D47" s="504" t="e">
        <f>'Sch-2'!#REF!</f>
        <v>#REF!</v>
      </c>
      <c r="E47" s="406" t="e">
        <f>'Sch-2'!#REF!</f>
        <v>#REF!</v>
      </c>
      <c r="F47" s="406" t="e">
        <f t="shared" si="0"/>
        <v>#REF!</v>
      </c>
      <c r="G47" s="462"/>
    </row>
    <row r="48" spans="1:7" s="460" customFormat="1" ht="17.25" customHeight="1">
      <c r="A48" s="504" t="e">
        <f>'Sch-2'!#REF!</f>
        <v>#REF!</v>
      </c>
      <c r="B48" s="504" t="e">
        <f>'Sch-2'!#REF!</f>
        <v>#REF!</v>
      </c>
      <c r="C48" s="504" t="e">
        <f>'Sch-2'!#REF!</f>
        <v>#REF!</v>
      </c>
      <c r="D48" s="504" t="e">
        <f>'Sch-2'!#REF!</f>
        <v>#REF!</v>
      </c>
      <c r="E48" s="406" t="e">
        <f>'Sch-2'!#REF!</f>
        <v>#REF!</v>
      </c>
      <c r="F48" s="406" t="e">
        <f t="shared" si="0"/>
        <v>#REF!</v>
      </c>
      <c r="G48" s="462"/>
    </row>
    <row r="49" spans="1:7" s="460" customFormat="1" ht="17.25" customHeight="1">
      <c r="A49" s="504" t="e">
        <f>'Sch-2'!#REF!</f>
        <v>#REF!</v>
      </c>
      <c r="B49" s="504" t="e">
        <f>'Sch-2'!#REF!</f>
        <v>#REF!</v>
      </c>
      <c r="C49" s="504" t="e">
        <f>'Sch-2'!#REF!</f>
        <v>#REF!</v>
      </c>
      <c r="D49" s="504" t="e">
        <f>'Sch-2'!#REF!</f>
        <v>#REF!</v>
      </c>
      <c r="E49" s="406" t="e">
        <f>'Sch-2'!#REF!</f>
        <v>#REF!</v>
      </c>
      <c r="F49" s="406" t="e">
        <f t="shared" si="0"/>
        <v>#REF!</v>
      </c>
      <c r="G49" s="462"/>
    </row>
    <row r="50" spans="1:7" s="460" customFormat="1" ht="17.25" customHeight="1">
      <c r="A50" s="504" t="e">
        <f>'Sch-2'!#REF!</f>
        <v>#REF!</v>
      </c>
      <c r="B50" s="504" t="e">
        <f>'Sch-2'!#REF!</f>
        <v>#REF!</v>
      </c>
      <c r="C50" s="504" t="e">
        <f>'Sch-2'!#REF!</f>
        <v>#REF!</v>
      </c>
      <c r="D50" s="504" t="e">
        <f>'Sch-2'!#REF!</f>
        <v>#REF!</v>
      </c>
      <c r="E50" s="406" t="e">
        <f>'Sch-2'!#REF!</f>
        <v>#REF!</v>
      </c>
      <c r="F50" s="406" t="e">
        <f t="shared" si="0"/>
        <v>#REF!</v>
      </c>
      <c r="G50" s="462"/>
    </row>
    <row r="51" spans="1:7" s="460" customFormat="1" ht="17.25" customHeight="1">
      <c r="A51" s="504"/>
      <c r="B51" s="504"/>
      <c r="C51" s="504"/>
      <c r="D51" s="504"/>
      <c r="E51" s="406"/>
      <c r="F51" s="406"/>
      <c r="G51" s="462"/>
    </row>
    <row r="52" spans="1:7" s="460" customFormat="1" ht="17.25" customHeight="1">
      <c r="A52" s="504" t="e">
        <f>'Sch-2'!#REF!</f>
        <v>#REF!</v>
      </c>
      <c r="B52" s="504" t="e">
        <f>'Sch-2'!#REF!</f>
        <v>#REF!</v>
      </c>
      <c r="C52" s="504"/>
      <c r="D52" s="504"/>
      <c r="E52" s="406"/>
      <c r="F52" s="406"/>
      <c r="G52" s="462"/>
    </row>
    <row r="53" spans="1:7" s="460" customFormat="1" ht="17.25" customHeight="1">
      <c r="A53" s="504"/>
      <c r="B53" s="504" t="e">
        <f>'Sch-2'!#REF!</f>
        <v>#REF!</v>
      </c>
      <c r="C53" s="504" t="e">
        <f>'Sch-2'!#REF!</f>
        <v>#REF!</v>
      </c>
      <c r="D53" s="504" t="e">
        <f>'Sch-2'!#REF!</f>
        <v>#REF!</v>
      </c>
      <c r="E53" s="406" t="e">
        <f>'Sch-2'!#REF!</f>
        <v>#REF!</v>
      </c>
      <c r="F53" s="406" t="e">
        <f>IF(E53=0, "Included", IF(ISERROR(D53*E53), E53, D53*E53))</f>
        <v>#REF!</v>
      </c>
      <c r="G53" s="462"/>
    </row>
    <row r="54" spans="1:7" s="460" customFormat="1" ht="17.25" customHeight="1">
      <c r="A54" s="504" t="e">
        <f>'Sch-2'!#REF!</f>
        <v>#REF!</v>
      </c>
      <c r="B54" s="504" t="e">
        <f>'Sch-2'!#REF!</f>
        <v>#REF!</v>
      </c>
      <c r="C54" s="504" t="e">
        <f>'Sch-2'!#REF!</f>
        <v>#REF!</v>
      </c>
      <c r="D54" s="504" t="e">
        <f>'Sch-2'!#REF!</f>
        <v>#REF!</v>
      </c>
      <c r="E54" s="406" t="e">
        <f>'Sch-2'!#REF!</f>
        <v>#REF!</v>
      </c>
      <c r="F54" s="406" t="e">
        <f t="shared" si="0"/>
        <v>#REF!</v>
      </c>
      <c r="G54" s="462"/>
    </row>
    <row r="55" spans="1:7" s="460" customFormat="1" ht="17.25" customHeight="1">
      <c r="A55" s="504" t="e">
        <f>'Sch-2'!#REF!</f>
        <v>#REF!</v>
      </c>
      <c r="B55" s="504" t="e">
        <f>'Sch-2'!#REF!</f>
        <v>#REF!</v>
      </c>
      <c r="C55" s="504" t="e">
        <f>'Sch-2'!#REF!</f>
        <v>#REF!</v>
      </c>
      <c r="D55" s="504" t="e">
        <f>'Sch-2'!#REF!</f>
        <v>#REF!</v>
      </c>
      <c r="E55" s="406" t="e">
        <f>'Sch-2'!#REF!</f>
        <v>#REF!</v>
      </c>
      <c r="F55" s="406" t="e">
        <f>IF(E55=0, "Included", IF(ISERROR(D55*E55), E55, D55*E55))</f>
        <v>#REF!</v>
      </c>
      <c r="G55" s="462"/>
    </row>
    <row r="56" spans="1:7" ht="28.15" customHeight="1">
      <c r="A56" s="418"/>
      <c r="B56" s="419" t="s">
        <v>460</v>
      </c>
      <c r="C56" s="419"/>
      <c r="D56" s="419"/>
      <c r="E56" s="404"/>
      <c r="F56" s="404" t="e">
        <f>SUM(F16:F55)</f>
        <v>#REF!</v>
      </c>
    </row>
    <row r="57" spans="1:7" ht="28.15" customHeight="1">
      <c r="A57" s="394"/>
      <c r="B57" s="395"/>
      <c r="C57" s="395"/>
      <c r="D57" s="395"/>
      <c r="E57" s="396"/>
      <c r="F57" s="396"/>
    </row>
    <row r="58" spans="1:7" ht="28.15" customHeight="1"/>
    <row r="59" spans="1:7" ht="28.15" customHeight="1">
      <c r="A59" s="27" t="s">
        <v>404</v>
      </c>
      <c r="B59" s="105" t="str">
        <f>'Sch-1'!B73</f>
        <v>--</v>
      </c>
      <c r="C59" s="12"/>
      <c r="D59" s="28"/>
      <c r="E59" s="1"/>
      <c r="F59" s="1"/>
    </row>
    <row r="60" spans="1:7" ht="28.15" customHeight="1">
      <c r="A60" s="27" t="s">
        <v>405</v>
      </c>
      <c r="B60" s="105" t="str">
        <f>'Sch-1'!B74</f>
        <v/>
      </c>
      <c r="C60" s="1"/>
      <c r="D60" s="28" t="s">
        <v>406</v>
      </c>
      <c r="E60" s="180" t="str">
        <f>'Sch-1'!M74</f>
        <v/>
      </c>
      <c r="F60" s="1"/>
    </row>
    <row r="61" spans="1:7" ht="28.15" customHeight="1">
      <c r="A61" s="193"/>
      <c r="B61" s="192"/>
      <c r="C61" s="186"/>
      <c r="D61" s="28" t="s">
        <v>407</v>
      </c>
      <c r="E61" s="180" t="str">
        <f>'Sch-1'!M75</f>
        <v/>
      </c>
      <c r="F61" s="186"/>
    </row>
    <row r="62" spans="1:7" ht="28.15" customHeight="1">
      <c r="A62" s="27"/>
      <c r="B62" s="105"/>
      <c r="C62" s="12"/>
      <c r="D62" s="28"/>
      <c r="E62" s="1"/>
      <c r="F62" s="1"/>
    </row>
    <row r="100" spans="1:41" s="177" customFormat="1">
      <c r="A100" s="391"/>
      <c r="B100" s="391"/>
      <c r="C100" s="391"/>
      <c r="D100" s="391"/>
      <c r="E100" s="391"/>
      <c r="F100" s="391"/>
      <c r="H100" s="320"/>
      <c r="I100" s="320"/>
      <c r="J100" s="320"/>
      <c r="K100" s="320"/>
      <c r="L100" s="320"/>
      <c r="M100" s="320"/>
      <c r="N100" s="322"/>
      <c r="O100" s="320"/>
      <c r="P100" s="320"/>
      <c r="Q100" s="320"/>
      <c r="R100" s="72"/>
      <c r="S100" s="72"/>
      <c r="T100" s="72"/>
      <c r="U100" s="72"/>
      <c r="V100" s="72"/>
      <c r="W100" s="72"/>
      <c r="X100" s="72"/>
      <c r="Y100" s="72"/>
      <c r="Z100" s="72"/>
      <c r="AA100" s="72"/>
      <c r="AB100" s="72"/>
      <c r="AC100" s="72"/>
      <c r="AD100" s="72"/>
      <c r="AE100" s="72"/>
      <c r="AF100" s="72"/>
      <c r="AG100" s="72"/>
      <c r="AH100" s="72"/>
      <c r="AI100" s="72"/>
      <c r="AJ100" s="72"/>
      <c r="AK100" s="72"/>
      <c r="AL100" s="320"/>
      <c r="AM100" s="320"/>
      <c r="AN100" s="320"/>
      <c r="AO100" s="320"/>
    </row>
    <row r="101" spans="1:41" s="177" customFormat="1">
      <c r="A101" s="391"/>
      <c r="B101" s="391"/>
      <c r="C101" s="391"/>
      <c r="D101" s="391"/>
      <c r="E101" s="391"/>
      <c r="F101" s="391"/>
      <c r="H101" s="320"/>
      <c r="I101" s="320"/>
      <c r="J101" s="320"/>
      <c r="K101" s="320"/>
      <c r="L101" s="320"/>
      <c r="M101" s="320"/>
      <c r="N101" s="322"/>
      <c r="O101" s="320"/>
      <c r="P101" s="320"/>
      <c r="Q101" s="320"/>
      <c r="R101" s="72"/>
      <c r="S101" s="72"/>
      <c r="T101" s="72"/>
      <c r="U101" s="72"/>
      <c r="V101" s="72"/>
      <c r="W101" s="72"/>
      <c r="X101" s="72"/>
      <c r="Y101" s="72"/>
      <c r="Z101" s="72"/>
      <c r="AA101" s="72"/>
      <c r="AB101" s="72"/>
      <c r="AC101" s="72"/>
      <c r="AD101" s="72"/>
      <c r="AE101" s="72"/>
      <c r="AF101" s="72"/>
      <c r="AG101" s="72"/>
      <c r="AH101" s="72"/>
      <c r="AI101" s="72"/>
      <c r="AJ101" s="72"/>
      <c r="AK101" s="72"/>
      <c r="AL101" s="320"/>
      <c r="AM101" s="320"/>
      <c r="AN101" s="320"/>
      <c r="AO101" s="320"/>
    </row>
    <row r="102" spans="1:41" s="177" customFormat="1">
      <c r="A102" s="391"/>
      <c r="B102" s="391"/>
      <c r="C102" s="391"/>
      <c r="D102" s="391"/>
      <c r="E102" s="391"/>
      <c r="F102" s="391"/>
      <c r="H102" s="320"/>
      <c r="I102" s="320"/>
      <c r="J102" s="320"/>
      <c r="K102" s="320"/>
      <c r="L102" s="320"/>
      <c r="M102" s="320"/>
      <c r="N102" s="322"/>
      <c r="O102" s="320"/>
      <c r="P102" s="320"/>
      <c r="Q102" s="320"/>
      <c r="R102" s="72"/>
      <c r="S102" s="72"/>
      <c r="T102" s="72"/>
      <c r="U102" s="72"/>
      <c r="V102" s="72"/>
      <c r="W102" s="72"/>
      <c r="X102" s="72"/>
      <c r="Y102" s="72"/>
      <c r="Z102" s="72"/>
      <c r="AA102" s="72"/>
      <c r="AB102" s="72"/>
      <c r="AC102" s="72"/>
      <c r="AD102" s="72"/>
      <c r="AE102" s="72"/>
      <c r="AF102" s="72"/>
      <c r="AG102" s="72"/>
      <c r="AH102" s="72"/>
      <c r="AI102" s="72"/>
      <c r="AJ102" s="72"/>
      <c r="AK102" s="72"/>
      <c r="AL102" s="320"/>
      <c r="AM102" s="320"/>
      <c r="AN102" s="320"/>
      <c r="AO102" s="320"/>
    </row>
    <row r="103" spans="1:41" s="177" customFormat="1">
      <c r="A103" s="391"/>
      <c r="B103" s="391"/>
      <c r="C103" s="391"/>
      <c r="D103" s="391"/>
      <c r="E103" s="391"/>
      <c r="F103" s="391"/>
      <c r="H103" s="320"/>
      <c r="I103" s="320"/>
      <c r="J103" s="320"/>
      <c r="K103" s="320"/>
      <c r="L103" s="320"/>
      <c r="M103" s="320"/>
      <c r="N103" s="322"/>
      <c r="O103" s="320"/>
      <c r="P103" s="320"/>
      <c r="Q103" s="320"/>
      <c r="R103" s="72"/>
      <c r="S103" s="72"/>
      <c r="T103" s="72"/>
      <c r="U103" s="72"/>
      <c r="V103" s="72"/>
      <c r="W103" s="72"/>
      <c r="X103" s="72"/>
      <c r="Y103" s="72"/>
      <c r="Z103" s="72"/>
      <c r="AA103" s="72"/>
      <c r="AB103" s="72"/>
      <c r="AC103" s="72"/>
      <c r="AD103" s="72"/>
      <c r="AE103" s="72"/>
      <c r="AF103" s="72"/>
      <c r="AG103" s="72"/>
      <c r="AH103" s="72"/>
      <c r="AI103" s="72"/>
      <c r="AJ103" s="72"/>
      <c r="AK103" s="72"/>
      <c r="AL103" s="320"/>
      <c r="AM103" s="320"/>
      <c r="AN103" s="320"/>
      <c r="AO103" s="320"/>
    </row>
    <row r="104" spans="1:41" s="177" customFormat="1">
      <c r="A104" s="391"/>
      <c r="B104" s="391"/>
      <c r="C104" s="391"/>
      <c r="D104" s="391"/>
      <c r="E104" s="391"/>
      <c r="F104" s="391"/>
      <c r="H104" s="320"/>
      <c r="I104" s="320"/>
      <c r="J104" s="320"/>
      <c r="K104" s="320"/>
      <c r="L104" s="320"/>
      <c r="M104" s="320"/>
      <c r="N104" s="322"/>
      <c r="O104" s="320"/>
      <c r="P104" s="320"/>
      <c r="Q104" s="320"/>
      <c r="R104" s="72"/>
      <c r="S104" s="72"/>
      <c r="T104" s="72"/>
      <c r="U104" s="72"/>
      <c r="V104" s="72"/>
      <c r="W104" s="72"/>
      <c r="X104" s="72"/>
      <c r="Y104" s="72"/>
      <c r="Z104" s="72"/>
      <c r="AA104" s="72"/>
      <c r="AB104" s="72"/>
      <c r="AC104" s="72"/>
      <c r="AD104" s="72"/>
      <c r="AE104" s="72"/>
      <c r="AF104" s="72"/>
      <c r="AG104" s="72"/>
      <c r="AH104" s="72"/>
      <c r="AI104" s="72"/>
      <c r="AJ104" s="72"/>
      <c r="AK104" s="72"/>
      <c r="AL104" s="320"/>
      <c r="AM104" s="320"/>
      <c r="AN104" s="320"/>
      <c r="AO104" s="320"/>
    </row>
    <row r="105" spans="1:41" s="177" customFormat="1">
      <c r="A105" s="391"/>
      <c r="B105" s="391"/>
      <c r="C105" s="391"/>
      <c r="D105" s="391"/>
      <c r="E105" s="391"/>
      <c r="F105" s="391"/>
      <c r="H105" s="320"/>
      <c r="I105" s="320"/>
      <c r="J105" s="320"/>
      <c r="K105" s="320"/>
      <c r="L105" s="320"/>
      <c r="M105" s="320"/>
      <c r="N105" s="322"/>
      <c r="O105" s="320"/>
      <c r="P105" s="320"/>
      <c r="Q105" s="320"/>
      <c r="R105" s="72"/>
      <c r="S105" s="72"/>
      <c r="T105" s="72"/>
      <c r="U105" s="72"/>
      <c r="V105" s="72"/>
      <c r="W105" s="72"/>
      <c r="X105" s="72"/>
      <c r="Y105" s="72"/>
      <c r="Z105" s="72"/>
      <c r="AA105" s="72"/>
      <c r="AB105" s="72"/>
      <c r="AC105" s="72"/>
      <c r="AD105" s="72"/>
      <c r="AE105" s="72"/>
      <c r="AF105" s="72"/>
      <c r="AG105" s="72"/>
      <c r="AH105" s="72"/>
      <c r="AI105" s="72"/>
      <c r="AJ105" s="72"/>
      <c r="AK105" s="72"/>
      <c r="AL105" s="320"/>
      <c r="AM105" s="320"/>
      <c r="AN105" s="320"/>
      <c r="AO105" s="320"/>
    </row>
    <row r="106" spans="1:41" s="177" customFormat="1">
      <c r="A106" s="391"/>
      <c r="B106" s="391"/>
      <c r="C106" s="391"/>
      <c r="D106" s="391"/>
      <c r="E106" s="391"/>
      <c r="F106" s="391"/>
      <c r="H106" s="320"/>
      <c r="I106" s="320"/>
      <c r="J106" s="320"/>
      <c r="K106" s="320"/>
      <c r="L106" s="320"/>
      <c r="M106" s="320"/>
      <c r="N106" s="322"/>
      <c r="O106" s="320"/>
      <c r="P106" s="320"/>
      <c r="Q106" s="320"/>
      <c r="R106" s="72"/>
      <c r="S106" s="72"/>
      <c r="T106" s="72"/>
      <c r="U106" s="72"/>
      <c r="V106" s="72"/>
      <c r="W106" s="72"/>
      <c r="X106" s="72"/>
      <c r="Y106" s="72"/>
      <c r="Z106" s="72"/>
      <c r="AA106" s="72"/>
      <c r="AB106" s="72"/>
      <c r="AC106" s="72"/>
      <c r="AD106" s="72"/>
      <c r="AE106" s="72"/>
      <c r="AF106" s="72"/>
      <c r="AG106" s="72"/>
      <c r="AH106" s="72"/>
      <c r="AI106" s="72"/>
      <c r="AJ106" s="72"/>
      <c r="AK106" s="72"/>
      <c r="AL106" s="320"/>
      <c r="AM106" s="320"/>
      <c r="AN106" s="320"/>
      <c r="AO106" s="320"/>
    </row>
    <row r="107" spans="1:41" s="177" customFormat="1">
      <c r="A107" s="391"/>
      <c r="B107" s="391"/>
      <c r="C107" s="391"/>
      <c r="D107" s="391"/>
      <c r="E107" s="391"/>
      <c r="F107" s="391"/>
      <c r="H107" s="320"/>
      <c r="I107" s="320"/>
      <c r="J107" s="320"/>
      <c r="K107" s="320"/>
      <c r="L107" s="320"/>
      <c r="M107" s="320"/>
      <c r="N107" s="322"/>
      <c r="O107" s="320"/>
      <c r="P107" s="320"/>
      <c r="Q107" s="320"/>
      <c r="R107" s="72"/>
      <c r="S107" s="72"/>
      <c r="T107" s="72"/>
      <c r="U107" s="72"/>
      <c r="V107" s="72"/>
      <c r="W107" s="72"/>
      <c r="X107" s="72"/>
      <c r="Y107" s="72"/>
      <c r="Z107" s="72"/>
      <c r="AA107" s="72"/>
      <c r="AB107" s="72"/>
      <c r="AC107" s="72"/>
      <c r="AD107" s="72"/>
      <c r="AE107" s="72"/>
      <c r="AF107" s="72"/>
      <c r="AG107" s="72"/>
      <c r="AH107" s="72"/>
      <c r="AI107" s="72"/>
      <c r="AJ107" s="72"/>
      <c r="AK107" s="72"/>
      <c r="AL107" s="320"/>
      <c r="AM107" s="320"/>
      <c r="AN107" s="320"/>
      <c r="AO107" s="320"/>
    </row>
    <row r="108" spans="1:41" s="177" customFormat="1">
      <c r="A108" s="391"/>
      <c r="B108" s="391"/>
      <c r="C108" s="391"/>
      <c r="D108" s="391"/>
      <c r="E108" s="391"/>
      <c r="F108" s="391"/>
      <c r="H108" s="320"/>
      <c r="I108" s="320"/>
      <c r="J108" s="320"/>
      <c r="K108" s="320"/>
      <c r="L108" s="320"/>
      <c r="M108" s="320"/>
      <c r="N108" s="322"/>
      <c r="O108" s="320"/>
      <c r="P108" s="320"/>
      <c r="Q108" s="320"/>
      <c r="R108" s="72"/>
      <c r="S108" s="72"/>
      <c r="T108" s="72"/>
      <c r="U108" s="72"/>
      <c r="V108" s="72"/>
      <c r="W108" s="72"/>
      <c r="X108" s="72"/>
      <c r="Y108" s="72"/>
      <c r="Z108" s="72"/>
      <c r="AA108" s="72"/>
      <c r="AB108" s="72"/>
      <c r="AC108" s="72"/>
      <c r="AD108" s="72"/>
      <c r="AE108" s="72"/>
      <c r="AF108" s="72"/>
      <c r="AG108" s="72"/>
      <c r="AH108" s="72"/>
      <c r="AI108" s="72"/>
      <c r="AJ108" s="72"/>
      <c r="AK108" s="72"/>
      <c r="AL108" s="320"/>
      <c r="AM108" s="320"/>
      <c r="AN108" s="320"/>
      <c r="AO108" s="320"/>
    </row>
    <row r="109" spans="1:41" s="177" customFormat="1">
      <c r="A109" s="391"/>
      <c r="B109" s="391"/>
      <c r="C109" s="391"/>
      <c r="D109" s="391"/>
      <c r="E109" s="391"/>
      <c r="F109" s="391"/>
      <c r="H109" s="320"/>
      <c r="I109" s="320"/>
      <c r="J109" s="320"/>
      <c r="K109" s="320"/>
      <c r="L109" s="320"/>
      <c r="M109" s="320"/>
      <c r="N109" s="322"/>
      <c r="O109" s="320"/>
      <c r="P109" s="320"/>
      <c r="Q109" s="320"/>
      <c r="R109" s="72"/>
      <c r="S109" s="72"/>
      <c r="T109" s="72"/>
      <c r="U109" s="72"/>
      <c r="V109" s="72"/>
      <c r="W109" s="72"/>
      <c r="X109" s="72"/>
      <c r="Y109" s="72"/>
      <c r="Z109" s="72"/>
      <c r="AA109" s="72"/>
      <c r="AB109" s="72"/>
      <c r="AC109" s="72"/>
      <c r="AD109" s="72"/>
      <c r="AE109" s="72"/>
      <c r="AF109" s="72"/>
      <c r="AG109" s="72"/>
      <c r="AH109" s="72"/>
      <c r="AI109" s="72"/>
      <c r="AJ109" s="72"/>
      <c r="AK109" s="72"/>
      <c r="AL109" s="320"/>
      <c r="AM109" s="320"/>
      <c r="AN109" s="320"/>
      <c r="AO109" s="320"/>
    </row>
    <row r="110" spans="1:41" s="177" customFormat="1">
      <c r="A110" s="391"/>
      <c r="B110" s="391"/>
      <c r="C110" s="391"/>
      <c r="D110" s="391"/>
      <c r="E110" s="391"/>
      <c r="F110" s="391"/>
      <c r="H110" s="320"/>
      <c r="I110" s="320"/>
      <c r="J110" s="320"/>
      <c r="K110" s="320"/>
      <c r="L110" s="320"/>
      <c r="M110" s="320"/>
      <c r="N110" s="322"/>
      <c r="O110" s="320"/>
      <c r="P110" s="320"/>
      <c r="Q110" s="320"/>
      <c r="R110" s="72"/>
      <c r="S110" s="72"/>
      <c r="T110" s="72"/>
      <c r="U110" s="72"/>
      <c r="V110" s="72"/>
      <c r="W110" s="72"/>
      <c r="X110" s="72"/>
      <c r="Y110" s="72"/>
      <c r="Z110" s="72"/>
      <c r="AA110" s="72"/>
      <c r="AB110" s="72"/>
      <c r="AC110" s="72"/>
      <c r="AD110" s="72"/>
      <c r="AE110" s="72"/>
      <c r="AF110" s="72"/>
      <c r="AG110" s="72"/>
      <c r="AH110" s="72"/>
      <c r="AI110" s="72"/>
      <c r="AJ110" s="72"/>
      <c r="AK110" s="72"/>
      <c r="AL110" s="320"/>
      <c r="AM110" s="320"/>
      <c r="AN110" s="320"/>
      <c r="AO110" s="320"/>
    </row>
    <row r="111" spans="1:41" s="177" customFormat="1">
      <c r="A111" s="391"/>
      <c r="B111" s="391"/>
      <c r="C111" s="391"/>
      <c r="D111" s="391"/>
      <c r="E111" s="391"/>
      <c r="F111" s="391"/>
      <c r="H111" s="320"/>
      <c r="I111" s="320"/>
      <c r="J111" s="320"/>
      <c r="K111" s="320"/>
      <c r="L111" s="320"/>
      <c r="M111" s="320"/>
      <c r="N111" s="322"/>
      <c r="O111" s="320"/>
      <c r="P111" s="320"/>
      <c r="Q111" s="320"/>
      <c r="R111" s="72"/>
      <c r="S111" s="72"/>
      <c r="T111" s="72"/>
      <c r="U111" s="72"/>
      <c r="V111" s="72"/>
      <c r="W111" s="72"/>
      <c r="X111" s="72"/>
      <c r="Y111" s="72"/>
      <c r="Z111" s="72"/>
      <c r="AA111" s="72"/>
      <c r="AB111" s="72"/>
      <c r="AC111" s="72"/>
      <c r="AD111" s="72"/>
      <c r="AE111" s="72"/>
      <c r="AF111" s="72"/>
      <c r="AG111" s="72"/>
      <c r="AH111" s="72"/>
      <c r="AI111" s="72"/>
      <c r="AJ111" s="72"/>
      <c r="AK111" s="72"/>
      <c r="AL111" s="320"/>
      <c r="AM111" s="320"/>
      <c r="AN111" s="320"/>
      <c r="AO111" s="320"/>
    </row>
    <row r="112" spans="1:41" s="177" customFormat="1">
      <c r="A112" s="391"/>
      <c r="B112" s="391"/>
      <c r="C112" s="391"/>
      <c r="D112" s="391"/>
      <c r="E112" s="391"/>
      <c r="F112" s="391"/>
      <c r="H112" s="320"/>
      <c r="I112" s="320"/>
      <c r="J112" s="320"/>
      <c r="K112" s="320"/>
      <c r="L112" s="320"/>
      <c r="M112" s="320"/>
      <c r="N112" s="322"/>
      <c r="O112" s="320"/>
      <c r="P112" s="320"/>
      <c r="Q112" s="320"/>
      <c r="R112" s="72"/>
      <c r="S112" s="72"/>
      <c r="T112" s="72"/>
      <c r="U112" s="72"/>
      <c r="V112" s="72"/>
      <c r="W112" s="72"/>
      <c r="X112" s="72"/>
      <c r="Y112" s="72"/>
      <c r="Z112" s="72"/>
      <c r="AA112" s="72"/>
      <c r="AB112" s="72"/>
      <c r="AC112" s="72"/>
      <c r="AD112" s="72"/>
      <c r="AE112" s="72"/>
      <c r="AF112" s="72"/>
      <c r="AG112" s="72"/>
      <c r="AH112" s="72"/>
      <c r="AI112" s="72"/>
      <c r="AJ112" s="72"/>
      <c r="AK112" s="72"/>
      <c r="AL112" s="320"/>
      <c r="AM112" s="320"/>
      <c r="AN112" s="320"/>
      <c r="AO112" s="320"/>
    </row>
    <row r="113" spans="1:41" s="177" customFormat="1">
      <c r="A113" s="391"/>
      <c r="B113" s="391"/>
      <c r="C113" s="391"/>
      <c r="D113" s="391"/>
      <c r="E113" s="391"/>
      <c r="F113" s="391"/>
      <c r="H113" s="320"/>
      <c r="I113" s="320"/>
      <c r="J113" s="320"/>
      <c r="K113" s="320"/>
      <c r="L113" s="320"/>
      <c r="M113" s="320"/>
      <c r="N113" s="322"/>
      <c r="O113" s="320"/>
      <c r="P113" s="320"/>
      <c r="Q113" s="320"/>
      <c r="R113" s="72"/>
      <c r="S113" s="72"/>
      <c r="T113" s="72"/>
      <c r="U113" s="72"/>
      <c r="V113" s="72"/>
      <c r="W113" s="72"/>
      <c r="X113" s="72"/>
      <c r="Y113" s="72"/>
      <c r="Z113" s="72"/>
      <c r="AA113" s="72"/>
      <c r="AB113" s="72"/>
      <c r="AC113" s="72"/>
      <c r="AD113" s="72"/>
      <c r="AE113" s="72"/>
      <c r="AF113" s="72"/>
      <c r="AG113" s="72"/>
      <c r="AH113" s="72"/>
      <c r="AI113" s="72"/>
      <c r="AJ113" s="72"/>
      <c r="AK113" s="72"/>
      <c r="AL113" s="320"/>
      <c r="AM113" s="320"/>
      <c r="AN113" s="320"/>
      <c r="AO113" s="320"/>
    </row>
    <row r="114" spans="1:41" s="177" customFormat="1">
      <c r="A114" s="391"/>
      <c r="B114" s="391"/>
      <c r="C114" s="391"/>
      <c r="D114" s="391"/>
      <c r="E114" s="391"/>
      <c r="F114" s="391"/>
      <c r="H114" s="320"/>
      <c r="I114" s="320"/>
      <c r="J114" s="320"/>
      <c r="K114" s="320"/>
      <c r="L114" s="320"/>
      <c r="M114" s="320"/>
      <c r="N114" s="322"/>
      <c r="O114" s="320"/>
      <c r="P114" s="320"/>
      <c r="Q114" s="320"/>
      <c r="R114" s="72"/>
      <c r="S114" s="72"/>
      <c r="T114" s="72"/>
      <c r="U114" s="72"/>
      <c r="V114" s="72"/>
      <c r="W114" s="72"/>
      <c r="X114" s="72"/>
      <c r="Y114" s="72"/>
      <c r="Z114" s="72"/>
      <c r="AA114" s="72"/>
      <c r="AB114" s="72"/>
      <c r="AC114" s="72"/>
      <c r="AD114" s="72"/>
      <c r="AE114" s="72"/>
      <c r="AF114" s="72"/>
      <c r="AG114" s="72"/>
      <c r="AH114" s="72"/>
      <c r="AI114" s="72"/>
      <c r="AJ114" s="72"/>
      <c r="AK114" s="72"/>
      <c r="AL114" s="320"/>
      <c r="AM114" s="320"/>
      <c r="AN114" s="320"/>
      <c r="AO114" s="320"/>
    </row>
    <row r="115" spans="1:41" s="177" customFormat="1">
      <c r="A115" s="391"/>
      <c r="B115" s="391"/>
      <c r="C115" s="391"/>
      <c r="D115" s="391"/>
      <c r="E115" s="391"/>
      <c r="F115" s="391"/>
      <c r="H115" s="320"/>
      <c r="I115" s="320"/>
      <c r="J115" s="320"/>
      <c r="K115" s="320"/>
      <c r="L115" s="320"/>
      <c r="M115" s="320"/>
      <c r="N115" s="322"/>
      <c r="O115" s="320"/>
      <c r="P115" s="320"/>
      <c r="Q115" s="320"/>
      <c r="R115" s="72"/>
      <c r="S115" s="72"/>
      <c r="T115" s="72"/>
      <c r="U115" s="72"/>
      <c r="V115" s="72"/>
      <c r="W115" s="72"/>
      <c r="X115" s="72"/>
      <c r="Y115" s="72"/>
      <c r="Z115" s="72"/>
      <c r="AA115" s="72"/>
      <c r="AB115" s="72"/>
      <c r="AC115" s="72"/>
      <c r="AD115" s="72"/>
      <c r="AE115" s="72"/>
      <c r="AF115" s="72"/>
      <c r="AG115" s="72"/>
      <c r="AH115" s="72"/>
      <c r="AI115" s="72"/>
      <c r="AJ115" s="72"/>
      <c r="AK115" s="72"/>
      <c r="AL115" s="320"/>
      <c r="AM115" s="320"/>
      <c r="AN115" s="320"/>
      <c r="AO115" s="320"/>
    </row>
    <row r="116" spans="1:41" s="177" customFormat="1">
      <c r="A116" s="391"/>
      <c r="B116" s="391"/>
      <c r="C116" s="391"/>
      <c r="D116" s="391"/>
      <c r="E116" s="391"/>
      <c r="F116" s="391"/>
      <c r="H116" s="320"/>
      <c r="I116" s="320"/>
      <c r="J116" s="320"/>
      <c r="K116" s="320"/>
      <c r="L116" s="320"/>
      <c r="M116" s="320"/>
      <c r="N116" s="322"/>
      <c r="O116" s="320"/>
      <c r="P116" s="320"/>
      <c r="Q116" s="320"/>
      <c r="R116" s="72"/>
      <c r="S116" s="72"/>
      <c r="T116" s="72"/>
      <c r="U116" s="72"/>
      <c r="V116" s="72"/>
      <c r="W116" s="72"/>
      <c r="X116" s="72"/>
      <c r="Y116" s="72"/>
      <c r="Z116" s="72"/>
      <c r="AA116" s="72"/>
      <c r="AB116" s="72"/>
      <c r="AC116" s="72"/>
      <c r="AD116" s="72"/>
      <c r="AE116" s="72"/>
      <c r="AF116" s="72"/>
      <c r="AG116" s="72"/>
      <c r="AH116" s="72"/>
      <c r="AI116" s="72"/>
      <c r="AJ116" s="72"/>
      <c r="AK116" s="72"/>
      <c r="AL116" s="320"/>
      <c r="AM116" s="320"/>
      <c r="AN116" s="320"/>
      <c r="AO116" s="320"/>
    </row>
    <row r="117" spans="1:41" s="177" customFormat="1">
      <c r="A117" s="391"/>
      <c r="B117" s="391"/>
      <c r="C117" s="391"/>
      <c r="D117" s="391"/>
      <c r="E117" s="391"/>
      <c r="F117" s="391"/>
      <c r="H117" s="320"/>
      <c r="I117" s="320"/>
      <c r="J117" s="320"/>
      <c r="K117" s="320"/>
      <c r="L117" s="320"/>
      <c r="M117" s="320"/>
      <c r="N117" s="322"/>
      <c r="O117" s="320"/>
      <c r="P117" s="320"/>
      <c r="Q117" s="320"/>
      <c r="R117" s="72"/>
      <c r="S117" s="72"/>
      <c r="T117" s="72"/>
      <c r="U117" s="72"/>
      <c r="V117" s="72"/>
      <c r="W117" s="72"/>
      <c r="X117" s="72"/>
      <c r="Y117" s="72"/>
      <c r="Z117" s="72"/>
      <c r="AA117" s="72"/>
      <c r="AB117" s="72"/>
      <c r="AC117" s="72"/>
      <c r="AD117" s="72"/>
      <c r="AE117" s="72"/>
      <c r="AF117" s="72"/>
      <c r="AG117" s="72"/>
      <c r="AH117" s="72"/>
      <c r="AI117" s="72"/>
      <c r="AJ117" s="72"/>
      <c r="AK117" s="72"/>
      <c r="AL117" s="320"/>
      <c r="AM117" s="320"/>
      <c r="AN117" s="320"/>
      <c r="AO117" s="320"/>
    </row>
    <row r="118" spans="1:41" s="177" customFormat="1">
      <c r="A118" s="391"/>
      <c r="B118" s="391"/>
      <c r="C118" s="391"/>
      <c r="D118" s="391"/>
      <c r="E118" s="391"/>
      <c r="F118" s="391"/>
      <c r="H118" s="320"/>
      <c r="I118" s="320"/>
      <c r="J118" s="320"/>
      <c r="K118" s="320"/>
      <c r="L118" s="320"/>
      <c r="M118" s="320"/>
      <c r="N118" s="322"/>
      <c r="O118" s="320"/>
      <c r="P118" s="320"/>
      <c r="Q118" s="320"/>
      <c r="R118" s="72"/>
      <c r="S118" s="72"/>
      <c r="T118" s="72"/>
      <c r="U118" s="72"/>
      <c r="V118" s="72"/>
      <c r="W118" s="72"/>
      <c r="X118" s="72"/>
      <c r="Y118" s="72"/>
      <c r="Z118" s="72"/>
      <c r="AA118" s="72"/>
      <c r="AB118" s="72"/>
      <c r="AC118" s="72"/>
      <c r="AD118" s="72"/>
      <c r="AE118" s="72"/>
      <c r="AF118" s="72"/>
      <c r="AG118" s="72"/>
      <c r="AH118" s="72"/>
      <c r="AI118" s="72"/>
      <c r="AJ118" s="72"/>
      <c r="AK118" s="72"/>
      <c r="AL118" s="320"/>
      <c r="AM118" s="320"/>
      <c r="AN118" s="320"/>
      <c r="AO118" s="320"/>
    </row>
    <row r="119" spans="1:41" s="177" customFormat="1">
      <c r="A119" s="391"/>
      <c r="B119" s="391"/>
      <c r="C119" s="391"/>
      <c r="D119" s="391"/>
      <c r="E119" s="391"/>
      <c r="F119" s="391"/>
      <c r="H119" s="320"/>
      <c r="I119" s="320"/>
      <c r="J119" s="320"/>
      <c r="K119" s="320"/>
      <c r="L119" s="320"/>
      <c r="M119" s="320"/>
      <c r="N119" s="322"/>
      <c r="O119" s="320"/>
      <c r="P119" s="320"/>
      <c r="Q119" s="320"/>
      <c r="R119" s="72"/>
      <c r="S119" s="72"/>
      <c r="T119" s="72"/>
      <c r="U119" s="72"/>
      <c r="V119" s="72"/>
      <c r="W119" s="72"/>
      <c r="X119" s="72"/>
      <c r="Y119" s="72"/>
      <c r="Z119" s="72"/>
      <c r="AA119" s="72"/>
      <c r="AB119" s="72"/>
      <c r="AC119" s="72"/>
      <c r="AD119" s="72"/>
      <c r="AE119" s="72"/>
      <c r="AF119" s="72"/>
      <c r="AG119" s="72"/>
      <c r="AH119" s="72"/>
      <c r="AI119" s="72"/>
      <c r="AJ119" s="72"/>
      <c r="AK119" s="72"/>
      <c r="AL119" s="320"/>
      <c r="AM119" s="320"/>
      <c r="AN119" s="320"/>
      <c r="AO119" s="320"/>
    </row>
    <row r="120" spans="1:41" s="177" customFormat="1">
      <c r="A120" s="391"/>
      <c r="B120" s="391"/>
      <c r="C120" s="391"/>
      <c r="D120" s="391"/>
      <c r="E120" s="391"/>
      <c r="F120" s="391"/>
      <c r="H120" s="320"/>
      <c r="I120" s="320"/>
      <c r="J120" s="320"/>
      <c r="K120" s="320"/>
      <c r="L120" s="320"/>
      <c r="M120" s="320"/>
      <c r="N120" s="322"/>
      <c r="O120" s="320"/>
      <c r="P120" s="320"/>
      <c r="Q120" s="320"/>
      <c r="R120" s="72"/>
      <c r="S120" s="72"/>
      <c r="T120" s="72"/>
      <c r="U120" s="72"/>
      <c r="V120" s="72"/>
      <c r="W120" s="72"/>
      <c r="X120" s="72"/>
      <c r="Y120" s="72"/>
      <c r="Z120" s="72"/>
      <c r="AA120" s="72"/>
      <c r="AB120" s="72"/>
      <c r="AC120" s="72"/>
      <c r="AD120" s="72"/>
      <c r="AE120" s="72"/>
      <c r="AF120" s="72"/>
      <c r="AG120" s="72"/>
      <c r="AH120" s="72"/>
      <c r="AI120" s="72"/>
      <c r="AJ120" s="72"/>
      <c r="AK120" s="72"/>
      <c r="AL120" s="320"/>
      <c r="AM120" s="320"/>
      <c r="AN120" s="320"/>
      <c r="AO120" s="320"/>
    </row>
    <row r="121" spans="1:41" s="177" customFormat="1">
      <c r="A121" s="391"/>
      <c r="B121" s="391"/>
      <c r="C121" s="391"/>
      <c r="D121" s="391"/>
      <c r="E121" s="391"/>
      <c r="F121" s="391"/>
      <c r="H121" s="320"/>
      <c r="I121" s="320"/>
      <c r="J121" s="320"/>
      <c r="K121" s="320"/>
      <c r="L121" s="320"/>
      <c r="M121" s="320"/>
      <c r="N121" s="322"/>
      <c r="O121" s="320"/>
      <c r="P121" s="320"/>
      <c r="Q121" s="320"/>
      <c r="R121" s="72"/>
      <c r="S121" s="72"/>
      <c r="T121" s="72"/>
      <c r="U121" s="72"/>
      <c r="V121" s="72"/>
      <c r="W121" s="72"/>
      <c r="X121" s="72"/>
      <c r="Y121" s="72"/>
      <c r="Z121" s="72"/>
      <c r="AA121" s="72"/>
      <c r="AB121" s="72"/>
      <c r="AC121" s="72"/>
      <c r="AD121" s="72"/>
      <c r="AE121" s="72"/>
      <c r="AF121" s="72"/>
      <c r="AG121" s="72"/>
      <c r="AH121" s="72"/>
      <c r="AI121" s="72"/>
      <c r="AJ121" s="72"/>
      <c r="AK121" s="72"/>
      <c r="AL121" s="320"/>
      <c r="AM121" s="320"/>
      <c r="AN121" s="320"/>
      <c r="AO121" s="320"/>
    </row>
    <row r="122" spans="1:41" s="177" customFormat="1">
      <c r="A122" s="391"/>
      <c r="B122" s="391"/>
      <c r="C122" s="391"/>
      <c r="D122" s="391"/>
      <c r="E122" s="391"/>
      <c r="F122" s="391"/>
      <c r="H122" s="320"/>
      <c r="I122" s="320"/>
      <c r="J122" s="320"/>
      <c r="K122" s="320"/>
      <c r="L122" s="320"/>
      <c r="M122" s="320"/>
      <c r="N122" s="322"/>
      <c r="O122" s="320"/>
      <c r="P122" s="320"/>
      <c r="Q122" s="320"/>
      <c r="R122" s="72"/>
      <c r="S122" s="72"/>
      <c r="T122" s="72"/>
      <c r="U122" s="72"/>
      <c r="V122" s="72"/>
      <c r="W122" s="72"/>
      <c r="X122" s="72"/>
      <c r="Y122" s="72"/>
      <c r="Z122" s="72"/>
      <c r="AA122" s="72"/>
      <c r="AB122" s="72"/>
      <c r="AC122" s="72"/>
      <c r="AD122" s="72"/>
      <c r="AE122" s="72"/>
      <c r="AF122" s="72"/>
      <c r="AG122" s="72"/>
      <c r="AH122" s="72"/>
      <c r="AI122" s="72"/>
      <c r="AJ122" s="72"/>
      <c r="AK122" s="72"/>
      <c r="AL122" s="320"/>
      <c r="AM122" s="320"/>
      <c r="AN122" s="320"/>
      <c r="AO122" s="320"/>
    </row>
    <row r="123" spans="1:41" s="177" customFormat="1">
      <c r="A123" s="391"/>
      <c r="B123" s="366"/>
      <c r="C123" s="365"/>
      <c r="D123" s="365"/>
      <c r="E123" s="365"/>
      <c r="F123" s="365"/>
      <c r="H123" s="320"/>
      <c r="I123" s="320"/>
      <c r="J123" s="320"/>
      <c r="K123" s="320"/>
      <c r="L123" s="320"/>
      <c r="M123" s="320"/>
      <c r="N123" s="322"/>
      <c r="O123" s="320"/>
      <c r="P123" s="320"/>
      <c r="Q123" s="320"/>
      <c r="R123" s="72"/>
      <c r="S123" s="72"/>
      <c r="T123" s="72"/>
      <c r="U123" s="72"/>
      <c r="V123" s="72"/>
      <c r="W123" s="72"/>
      <c r="X123" s="72"/>
      <c r="Y123" s="72"/>
      <c r="Z123" s="72"/>
      <c r="AA123" s="72"/>
      <c r="AB123" s="72"/>
      <c r="AC123" s="72"/>
      <c r="AD123" s="72"/>
      <c r="AE123" s="72"/>
      <c r="AF123" s="72"/>
      <c r="AG123" s="72"/>
      <c r="AH123" s="72"/>
      <c r="AI123" s="72"/>
      <c r="AJ123" s="72"/>
      <c r="AK123" s="72"/>
      <c r="AL123" s="320"/>
      <c r="AM123" s="320"/>
      <c r="AN123" s="320"/>
      <c r="AO123" s="320"/>
    </row>
    <row r="124" spans="1:41" s="177" customFormat="1">
      <c r="A124" s="391"/>
      <c r="B124" s="366"/>
      <c r="C124" s="365"/>
      <c r="D124" s="365"/>
      <c r="E124" s="365"/>
      <c r="F124" s="365"/>
      <c r="H124" s="320"/>
      <c r="I124" s="320"/>
      <c r="J124" s="320"/>
      <c r="K124" s="320"/>
      <c r="L124" s="320"/>
      <c r="M124" s="320"/>
      <c r="N124" s="322"/>
      <c r="O124" s="320"/>
      <c r="P124" s="320"/>
      <c r="Q124" s="320"/>
      <c r="R124" s="72"/>
      <c r="S124" s="72"/>
      <c r="T124" s="72"/>
      <c r="U124" s="72"/>
      <c r="V124" s="72"/>
      <c r="W124" s="72"/>
      <c r="X124" s="72"/>
      <c r="Y124" s="72"/>
      <c r="Z124" s="72"/>
      <c r="AA124" s="72"/>
      <c r="AB124" s="72"/>
      <c r="AC124" s="72"/>
      <c r="AD124" s="72"/>
      <c r="AE124" s="72"/>
      <c r="AF124" s="72"/>
      <c r="AG124" s="72"/>
      <c r="AH124" s="72"/>
      <c r="AI124" s="72"/>
      <c r="AJ124" s="72"/>
      <c r="AK124" s="72"/>
      <c r="AL124" s="320"/>
      <c r="AM124" s="320"/>
      <c r="AN124" s="320"/>
      <c r="AO124" s="320"/>
    </row>
    <row r="125" spans="1:41" s="177" customFormat="1">
      <c r="A125" s="391"/>
      <c r="B125" s="366"/>
      <c r="C125" s="365"/>
      <c r="D125" s="365"/>
      <c r="E125" s="365"/>
      <c r="F125" s="365"/>
      <c r="H125" s="320"/>
      <c r="I125" s="320"/>
      <c r="J125" s="320"/>
      <c r="K125" s="320"/>
      <c r="L125" s="320"/>
      <c r="M125" s="320"/>
      <c r="N125" s="322"/>
      <c r="O125" s="320"/>
      <c r="P125" s="320"/>
      <c r="Q125" s="320"/>
      <c r="R125" s="72"/>
      <c r="S125" s="72"/>
      <c r="T125" s="72"/>
      <c r="U125" s="72"/>
      <c r="V125" s="72"/>
      <c r="W125" s="72"/>
      <c r="X125" s="72"/>
      <c r="Y125" s="72"/>
      <c r="Z125" s="72"/>
      <c r="AA125" s="72"/>
      <c r="AB125" s="72"/>
      <c r="AC125" s="72"/>
      <c r="AD125" s="72"/>
      <c r="AE125" s="72"/>
      <c r="AF125" s="72"/>
      <c r="AG125" s="72"/>
      <c r="AH125" s="72"/>
      <c r="AI125" s="72"/>
      <c r="AJ125" s="72"/>
      <c r="AK125" s="72"/>
      <c r="AL125" s="320"/>
      <c r="AM125" s="320"/>
      <c r="AN125" s="320"/>
      <c r="AO125" s="320"/>
    </row>
    <row r="126" spans="1:41" s="177" customFormat="1">
      <c r="A126" s="391"/>
      <c r="B126" s="366"/>
      <c r="C126" s="365"/>
      <c r="D126" s="365"/>
      <c r="E126" s="365"/>
      <c r="F126" s="365"/>
      <c r="H126" s="320"/>
      <c r="I126" s="320"/>
      <c r="J126" s="320"/>
      <c r="K126" s="320"/>
      <c r="L126" s="320"/>
      <c r="M126" s="320"/>
      <c r="N126" s="322"/>
      <c r="O126" s="320"/>
      <c r="P126" s="320"/>
      <c r="Q126" s="320"/>
      <c r="R126" s="72"/>
      <c r="S126" s="72"/>
      <c r="T126" s="72"/>
      <c r="U126" s="72"/>
      <c r="V126" s="72"/>
      <c r="W126" s="72"/>
      <c r="X126" s="72"/>
      <c r="Y126" s="72"/>
      <c r="Z126" s="72"/>
      <c r="AA126" s="72"/>
      <c r="AB126" s="72"/>
      <c r="AC126" s="72"/>
      <c r="AD126" s="72"/>
      <c r="AE126" s="72"/>
      <c r="AF126" s="72"/>
      <c r="AG126" s="72"/>
      <c r="AH126" s="72"/>
      <c r="AI126" s="72"/>
      <c r="AJ126" s="72"/>
      <c r="AK126" s="72"/>
      <c r="AL126" s="320"/>
      <c r="AM126" s="320"/>
      <c r="AN126" s="320"/>
      <c r="AO126" s="320"/>
    </row>
    <row r="127" spans="1:41" s="177" customFormat="1">
      <c r="A127" s="391"/>
      <c r="B127" s="366"/>
      <c r="C127" s="365"/>
      <c r="D127" s="365"/>
      <c r="E127" s="365"/>
      <c r="F127" s="365"/>
      <c r="H127" s="320"/>
      <c r="I127" s="320"/>
      <c r="J127" s="320"/>
      <c r="K127" s="320"/>
      <c r="L127" s="320"/>
      <c r="M127" s="320"/>
      <c r="N127" s="322"/>
      <c r="O127" s="320"/>
      <c r="P127" s="320"/>
      <c r="Q127" s="320"/>
      <c r="R127" s="72"/>
      <c r="S127" s="72"/>
      <c r="T127" s="72"/>
      <c r="U127" s="72"/>
      <c r="V127" s="72"/>
      <c r="W127" s="72"/>
      <c r="X127" s="72"/>
      <c r="Y127" s="72"/>
      <c r="Z127" s="72"/>
      <c r="AA127" s="72"/>
      <c r="AB127" s="72"/>
      <c r="AC127" s="72"/>
      <c r="AD127" s="72"/>
      <c r="AE127" s="72"/>
      <c r="AF127" s="72"/>
      <c r="AG127" s="72"/>
      <c r="AH127" s="72"/>
      <c r="AI127" s="72"/>
      <c r="AJ127" s="72"/>
      <c r="AK127" s="72"/>
      <c r="AL127" s="320"/>
      <c r="AM127" s="320"/>
      <c r="AN127" s="320"/>
      <c r="AO127" s="320"/>
    </row>
    <row r="128" spans="1:41" s="177" customFormat="1">
      <c r="A128" s="391"/>
      <c r="B128" s="366"/>
      <c r="C128" s="365"/>
      <c r="D128" s="365"/>
      <c r="E128" s="365"/>
      <c r="F128" s="365"/>
      <c r="H128" s="320"/>
      <c r="I128" s="320"/>
      <c r="J128" s="320"/>
      <c r="K128" s="320"/>
      <c r="L128" s="320"/>
      <c r="M128" s="320"/>
      <c r="N128" s="322"/>
      <c r="O128" s="320"/>
      <c r="P128" s="320"/>
      <c r="Q128" s="320"/>
      <c r="R128" s="72"/>
      <c r="S128" s="72"/>
      <c r="T128" s="72"/>
      <c r="U128" s="72"/>
      <c r="V128" s="72"/>
      <c r="W128" s="72"/>
      <c r="X128" s="72"/>
      <c r="Y128" s="72"/>
      <c r="Z128" s="72"/>
      <c r="AA128" s="72"/>
      <c r="AB128" s="72"/>
      <c r="AC128" s="72"/>
      <c r="AD128" s="72"/>
      <c r="AE128" s="72"/>
      <c r="AF128" s="72"/>
      <c r="AG128" s="72"/>
      <c r="AH128" s="72"/>
      <c r="AI128" s="72"/>
      <c r="AJ128" s="72"/>
      <c r="AK128" s="72"/>
      <c r="AL128" s="320"/>
      <c r="AM128" s="320"/>
      <c r="AN128" s="320"/>
      <c r="AO128" s="320"/>
    </row>
    <row r="129" spans="1:41" s="177" customFormat="1">
      <c r="A129" s="391"/>
      <c r="B129" s="366"/>
      <c r="C129" s="365"/>
      <c r="D129" s="365"/>
      <c r="E129" s="365"/>
      <c r="F129" s="365"/>
      <c r="H129" s="320"/>
      <c r="I129" s="320"/>
      <c r="J129" s="320"/>
      <c r="K129" s="320"/>
      <c r="L129" s="320"/>
      <c r="M129" s="320"/>
      <c r="N129" s="322"/>
      <c r="O129" s="320"/>
      <c r="P129" s="320"/>
      <c r="Q129" s="320"/>
      <c r="R129" s="72"/>
      <c r="S129" s="72"/>
      <c r="T129" s="72"/>
      <c r="U129" s="72"/>
      <c r="V129" s="72"/>
      <c r="W129" s="72"/>
      <c r="X129" s="72"/>
      <c r="Y129" s="72"/>
      <c r="Z129" s="72"/>
      <c r="AA129" s="72"/>
      <c r="AB129" s="72"/>
      <c r="AC129" s="72"/>
      <c r="AD129" s="72"/>
      <c r="AE129" s="72"/>
      <c r="AF129" s="72"/>
      <c r="AG129" s="72"/>
      <c r="AH129" s="72"/>
      <c r="AI129" s="72"/>
      <c r="AJ129" s="72"/>
      <c r="AK129" s="72"/>
      <c r="AL129" s="320"/>
      <c r="AM129" s="320"/>
      <c r="AN129" s="320"/>
      <c r="AO129" s="320"/>
    </row>
    <row r="130" spans="1:41" s="177" customFormat="1">
      <c r="A130" s="391"/>
      <c r="B130" s="366"/>
      <c r="C130" s="365"/>
      <c r="D130" s="365"/>
      <c r="E130" s="365"/>
      <c r="F130" s="365"/>
      <c r="H130" s="320"/>
      <c r="I130" s="320"/>
      <c r="J130" s="320"/>
      <c r="K130" s="320"/>
      <c r="L130" s="320"/>
      <c r="M130" s="320"/>
      <c r="N130" s="322"/>
      <c r="O130" s="320"/>
      <c r="P130" s="320"/>
      <c r="Q130" s="320"/>
      <c r="R130" s="72"/>
      <c r="S130" s="72"/>
      <c r="T130" s="72"/>
      <c r="U130" s="72"/>
      <c r="V130" s="72"/>
      <c r="W130" s="72"/>
      <c r="X130" s="72"/>
      <c r="Y130" s="72"/>
      <c r="Z130" s="72"/>
      <c r="AA130" s="72"/>
      <c r="AB130" s="72"/>
      <c r="AC130" s="72"/>
      <c r="AD130" s="72"/>
      <c r="AE130" s="72"/>
      <c r="AF130" s="72"/>
      <c r="AG130" s="72"/>
      <c r="AH130" s="72"/>
      <c r="AI130" s="72"/>
      <c r="AJ130" s="72"/>
      <c r="AK130" s="72"/>
      <c r="AL130" s="320"/>
      <c r="AM130" s="320"/>
      <c r="AN130" s="320"/>
      <c r="AO130" s="320"/>
    </row>
    <row r="131" spans="1:41" s="177" customFormat="1">
      <c r="A131" s="391"/>
      <c r="B131" s="366"/>
      <c r="C131" s="365"/>
      <c r="D131" s="365"/>
      <c r="E131" s="365"/>
      <c r="F131" s="365"/>
      <c r="H131" s="320"/>
      <c r="I131" s="320"/>
      <c r="J131" s="320"/>
      <c r="K131" s="320"/>
      <c r="L131" s="320"/>
      <c r="M131" s="320"/>
      <c r="N131" s="322"/>
      <c r="O131" s="320"/>
      <c r="P131" s="320"/>
      <c r="Q131" s="320"/>
      <c r="R131" s="72"/>
      <c r="S131" s="72"/>
      <c r="T131" s="72"/>
      <c r="U131" s="72"/>
      <c r="V131" s="72"/>
      <c r="W131" s="72"/>
      <c r="X131" s="72"/>
      <c r="Y131" s="72"/>
      <c r="Z131" s="72"/>
      <c r="AA131" s="72"/>
      <c r="AB131" s="72"/>
      <c r="AC131" s="72"/>
      <c r="AD131" s="72"/>
      <c r="AE131" s="72"/>
      <c r="AF131" s="72"/>
      <c r="AG131" s="72"/>
      <c r="AH131" s="72"/>
      <c r="AI131" s="72"/>
      <c r="AJ131" s="72"/>
      <c r="AK131" s="72"/>
      <c r="AL131" s="320"/>
      <c r="AM131" s="320"/>
      <c r="AN131" s="320"/>
      <c r="AO131" s="320"/>
    </row>
    <row r="132" spans="1:41" s="177" customFormat="1">
      <c r="A132" s="391"/>
      <c r="B132" s="366"/>
      <c r="C132" s="365"/>
      <c r="D132" s="365"/>
      <c r="E132" s="365"/>
      <c r="F132" s="365"/>
      <c r="H132" s="320"/>
      <c r="I132" s="320"/>
      <c r="J132" s="320"/>
      <c r="K132" s="320"/>
      <c r="L132" s="320"/>
      <c r="M132" s="320"/>
      <c r="N132" s="322"/>
      <c r="O132" s="320"/>
      <c r="P132" s="320"/>
      <c r="Q132" s="320"/>
      <c r="R132" s="72"/>
      <c r="S132" s="72"/>
      <c r="T132" s="72"/>
      <c r="U132" s="72"/>
      <c r="V132" s="72"/>
      <c r="W132" s="72"/>
      <c r="X132" s="72"/>
      <c r="Y132" s="72"/>
      <c r="Z132" s="72"/>
      <c r="AA132" s="72"/>
      <c r="AB132" s="72"/>
      <c r="AC132" s="72"/>
      <c r="AD132" s="72"/>
      <c r="AE132" s="72"/>
      <c r="AF132" s="72"/>
      <c r="AG132" s="72"/>
      <c r="AH132" s="72"/>
      <c r="AI132" s="72"/>
      <c r="AJ132" s="72"/>
      <c r="AK132" s="72"/>
      <c r="AL132" s="320"/>
      <c r="AM132" s="320"/>
      <c r="AN132" s="320"/>
      <c r="AO132" s="320"/>
    </row>
    <row r="133" spans="1:41" s="177" customFormat="1">
      <c r="A133" s="391"/>
      <c r="B133" s="366"/>
      <c r="C133" s="365"/>
      <c r="D133" s="365"/>
      <c r="E133" s="365"/>
      <c r="F133" s="365"/>
      <c r="H133" s="320"/>
      <c r="I133" s="320"/>
      <c r="J133" s="320"/>
      <c r="K133" s="320"/>
      <c r="L133" s="320"/>
      <c r="M133" s="320"/>
      <c r="N133" s="322"/>
      <c r="O133" s="320"/>
      <c r="P133" s="320"/>
      <c r="Q133" s="320"/>
      <c r="R133" s="72"/>
      <c r="S133" s="72"/>
      <c r="T133" s="72"/>
      <c r="U133" s="72"/>
      <c r="V133" s="72"/>
      <c r="W133" s="72"/>
      <c r="X133" s="72"/>
      <c r="Y133" s="72"/>
      <c r="Z133" s="72"/>
      <c r="AA133" s="72"/>
      <c r="AB133" s="72"/>
      <c r="AC133" s="72"/>
      <c r="AD133" s="72"/>
      <c r="AE133" s="72"/>
      <c r="AF133" s="72"/>
      <c r="AG133" s="72"/>
      <c r="AH133" s="72"/>
      <c r="AI133" s="72"/>
      <c r="AJ133" s="72"/>
      <c r="AK133" s="72"/>
      <c r="AL133" s="320"/>
      <c r="AM133" s="320"/>
      <c r="AN133" s="320"/>
      <c r="AO133" s="320"/>
    </row>
    <row r="134" spans="1:41" s="177" customFormat="1">
      <c r="A134" s="391"/>
      <c r="B134" s="366"/>
      <c r="C134" s="365"/>
      <c r="D134" s="365"/>
      <c r="E134" s="365"/>
      <c r="F134" s="365"/>
      <c r="H134" s="320"/>
      <c r="I134" s="320"/>
      <c r="J134" s="320"/>
      <c r="K134" s="320"/>
      <c r="L134" s="320"/>
      <c r="M134" s="320"/>
      <c r="N134" s="322"/>
      <c r="O134" s="320"/>
      <c r="P134" s="320"/>
      <c r="Q134" s="320"/>
      <c r="R134" s="72"/>
      <c r="S134" s="72"/>
      <c r="T134" s="72"/>
      <c r="U134" s="72"/>
      <c r="V134" s="72"/>
      <c r="W134" s="72"/>
      <c r="X134" s="72"/>
      <c r="Y134" s="72"/>
      <c r="Z134" s="72"/>
      <c r="AA134" s="72"/>
      <c r="AB134" s="72"/>
      <c r="AC134" s="72"/>
      <c r="AD134" s="72"/>
      <c r="AE134" s="72"/>
      <c r="AF134" s="72"/>
      <c r="AG134" s="72"/>
      <c r="AH134" s="72"/>
      <c r="AI134" s="72"/>
      <c r="AJ134" s="72"/>
      <c r="AK134" s="72"/>
      <c r="AL134" s="320"/>
      <c r="AM134" s="320"/>
      <c r="AN134" s="320"/>
      <c r="AO134" s="320"/>
    </row>
    <row r="135" spans="1:41" s="177" customFormat="1">
      <c r="A135" s="391"/>
      <c r="B135" s="366"/>
      <c r="C135" s="365"/>
      <c r="D135" s="365"/>
      <c r="E135" s="365"/>
      <c r="F135" s="365"/>
      <c r="H135" s="320"/>
      <c r="I135" s="320"/>
      <c r="J135" s="320"/>
      <c r="K135" s="320"/>
      <c r="L135" s="320"/>
      <c r="M135" s="320"/>
      <c r="N135" s="322"/>
      <c r="O135" s="320"/>
      <c r="P135" s="320"/>
      <c r="Q135" s="320"/>
      <c r="R135" s="72"/>
      <c r="S135" s="72"/>
      <c r="T135" s="72"/>
      <c r="U135" s="72"/>
      <c r="V135" s="72"/>
      <c r="W135" s="72"/>
      <c r="X135" s="72"/>
      <c r="Y135" s="72"/>
      <c r="Z135" s="72"/>
      <c r="AA135" s="72"/>
      <c r="AB135" s="72"/>
      <c r="AC135" s="72"/>
      <c r="AD135" s="72"/>
      <c r="AE135" s="72"/>
      <c r="AF135" s="72"/>
      <c r="AG135" s="72"/>
      <c r="AH135" s="72"/>
      <c r="AI135" s="72"/>
      <c r="AJ135" s="72"/>
      <c r="AK135" s="72"/>
      <c r="AL135" s="320"/>
      <c r="AM135" s="320"/>
      <c r="AN135" s="320"/>
      <c r="AO135" s="320"/>
    </row>
    <row r="136" spans="1:41" s="177" customFormat="1">
      <c r="A136" s="391"/>
      <c r="B136" s="366"/>
      <c r="C136" s="365"/>
      <c r="D136" s="365"/>
      <c r="E136" s="365"/>
      <c r="F136" s="365"/>
      <c r="H136" s="320"/>
      <c r="I136" s="320"/>
      <c r="J136" s="320"/>
      <c r="K136" s="320"/>
      <c r="L136" s="320"/>
      <c r="M136" s="320"/>
      <c r="N136" s="322"/>
      <c r="O136" s="320"/>
      <c r="P136" s="320"/>
      <c r="Q136" s="320"/>
      <c r="R136" s="72"/>
      <c r="S136" s="72"/>
      <c r="T136" s="72"/>
      <c r="U136" s="72"/>
      <c r="V136" s="72"/>
      <c r="W136" s="72"/>
      <c r="X136" s="72"/>
      <c r="Y136" s="72"/>
      <c r="Z136" s="72"/>
      <c r="AA136" s="72"/>
      <c r="AB136" s="72"/>
      <c r="AC136" s="72"/>
      <c r="AD136" s="72"/>
      <c r="AE136" s="72"/>
      <c r="AF136" s="72"/>
      <c r="AG136" s="72"/>
      <c r="AH136" s="72"/>
      <c r="AI136" s="72"/>
      <c r="AJ136" s="72"/>
      <c r="AK136" s="72"/>
      <c r="AL136" s="320"/>
      <c r="AM136" s="320"/>
      <c r="AN136" s="320"/>
      <c r="AO136" s="320"/>
    </row>
    <row r="137" spans="1:41" s="177" customFormat="1">
      <c r="A137" s="391"/>
      <c r="B137" s="366"/>
      <c r="C137" s="365"/>
      <c r="D137" s="365"/>
      <c r="E137" s="365"/>
      <c r="F137" s="365"/>
      <c r="H137" s="320"/>
      <c r="I137" s="320"/>
      <c r="J137" s="320"/>
      <c r="K137" s="320"/>
      <c r="L137" s="320"/>
      <c r="M137" s="320"/>
      <c r="N137" s="322"/>
      <c r="O137" s="320"/>
      <c r="P137" s="320"/>
      <c r="Q137" s="320"/>
      <c r="R137" s="72"/>
      <c r="S137" s="72"/>
      <c r="T137" s="72"/>
      <c r="U137" s="72"/>
      <c r="V137" s="72"/>
      <c r="W137" s="72"/>
      <c r="X137" s="72"/>
      <c r="Y137" s="72"/>
      <c r="Z137" s="72"/>
      <c r="AA137" s="72"/>
      <c r="AB137" s="72"/>
      <c r="AC137" s="72"/>
      <c r="AD137" s="72"/>
      <c r="AE137" s="72"/>
      <c r="AF137" s="72"/>
      <c r="AG137" s="72"/>
      <c r="AH137" s="72"/>
      <c r="AI137" s="72"/>
      <c r="AJ137" s="72"/>
      <c r="AK137" s="72"/>
      <c r="AL137" s="320"/>
      <c r="AM137" s="320"/>
      <c r="AN137" s="320"/>
      <c r="AO137" s="320"/>
    </row>
    <row r="138" spans="1:41" s="177" customFormat="1">
      <c r="A138" s="391"/>
      <c r="B138" s="366"/>
      <c r="C138" s="365"/>
      <c r="D138" s="365"/>
      <c r="E138" s="365"/>
      <c r="F138" s="365"/>
      <c r="H138" s="320"/>
      <c r="I138" s="320"/>
      <c r="J138" s="320"/>
      <c r="K138" s="320"/>
      <c r="L138" s="320"/>
      <c r="M138" s="320"/>
      <c r="N138" s="322"/>
      <c r="O138" s="320"/>
      <c r="P138" s="320"/>
      <c r="Q138" s="320"/>
      <c r="R138" s="72"/>
      <c r="S138" s="72"/>
      <c r="T138" s="72"/>
      <c r="U138" s="72"/>
      <c r="V138" s="72"/>
      <c r="W138" s="72"/>
      <c r="X138" s="72"/>
      <c r="Y138" s="72"/>
      <c r="Z138" s="72"/>
      <c r="AA138" s="72"/>
      <c r="AB138" s="72"/>
      <c r="AC138" s="72"/>
      <c r="AD138" s="72"/>
      <c r="AE138" s="72"/>
      <c r="AF138" s="72"/>
      <c r="AG138" s="72"/>
      <c r="AH138" s="72"/>
      <c r="AI138" s="72"/>
      <c r="AJ138" s="72"/>
      <c r="AK138" s="72"/>
      <c r="AL138" s="320"/>
      <c r="AM138" s="320"/>
      <c r="AN138" s="320"/>
      <c r="AO138" s="320"/>
    </row>
    <row r="139" spans="1:41" s="177" customFormat="1">
      <c r="A139" s="391"/>
      <c r="B139" s="366"/>
      <c r="C139" s="365"/>
      <c r="D139" s="365"/>
      <c r="E139" s="365"/>
      <c r="F139" s="365"/>
      <c r="H139" s="320"/>
      <c r="I139" s="320"/>
      <c r="J139" s="320"/>
      <c r="K139" s="320"/>
      <c r="L139" s="320"/>
      <c r="M139" s="320"/>
      <c r="N139" s="322"/>
      <c r="O139" s="320"/>
      <c r="P139" s="320"/>
      <c r="Q139" s="320"/>
      <c r="R139" s="72"/>
      <c r="S139" s="72"/>
      <c r="T139" s="72"/>
      <c r="U139" s="72"/>
      <c r="V139" s="72"/>
      <c r="W139" s="72"/>
      <c r="X139" s="72"/>
      <c r="Y139" s="72"/>
      <c r="Z139" s="72"/>
      <c r="AA139" s="72"/>
      <c r="AB139" s="72"/>
      <c r="AC139" s="72"/>
      <c r="AD139" s="72"/>
      <c r="AE139" s="72"/>
      <c r="AF139" s="72"/>
      <c r="AG139" s="72"/>
      <c r="AH139" s="72"/>
      <c r="AI139" s="72"/>
      <c r="AJ139" s="72"/>
      <c r="AK139" s="72"/>
      <c r="AL139" s="320"/>
      <c r="AM139" s="320"/>
      <c r="AN139" s="320"/>
      <c r="AO139" s="320"/>
    </row>
    <row r="140" spans="1:41" s="177" customFormat="1">
      <c r="A140" s="391"/>
      <c r="B140" s="366"/>
      <c r="C140" s="365"/>
      <c r="D140" s="365"/>
      <c r="E140" s="365"/>
      <c r="F140" s="365"/>
      <c r="H140" s="320"/>
      <c r="I140" s="320"/>
      <c r="J140" s="320"/>
      <c r="K140" s="320"/>
      <c r="L140" s="320"/>
      <c r="M140" s="320"/>
      <c r="N140" s="322"/>
      <c r="O140" s="320"/>
      <c r="P140" s="320"/>
      <c r="Q140" s="320"/>
      <c r="R140" s="72"/>
      <c r="S140" s="72"/>
      <c r="T140" s="72"/>
      <c r="U140" s="72"/>
      <c r="V140" s="72"/>
      <c r="W140" s="72"/>
      <c r="X140" s="72"/>
      <c r="Y140" s="72"/>
      <c r="Z140" s="72"/>
      <c r="AA140" s="72"/>
      <c r="AB140" s="72"/>
      <c r="AC140" s="72"/>
      <c r="AD140" s="72"/>
      <c r="AE140" s="72"/>
      <c r="AF140" s="72"/>
      <c r="AG140" s="72"/>
      <c r="AH140" s="72"/>
      <c r="AI140" s="72"/>
      <c r="AJ140" s="72"/>
      <c r="AK140" s="72"/>
      <c r="AL140" s="320"/>
      <c r="AM140" s="320"/>
      <c r="AN140" s="320"/>
      <c r="AO140" s="320"/>
    </row>
  </sheetData>
  <sheetProtection password="CFB5" sheet="1" objects="1" scenarios="1" formatColumns="0" formatRows="0" selectLockedCells="1"/>
  <customSheetViews>
    <customSheetView guid="{987A3FAC-920D-4C0C-8129-D8F4AFD7E477}"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1"/>
      <headerFooter alignWithMargins="0">
        <oddFooter>&amp;R&amp;"Book Antiqua,Bold"&amp;10Schedule-2/ Page &amp;P of &amp;N</oddFooter>
      </headerFooter>
    </customSheetView>
    <customSheetView guid="{CB55CDDD-15EC-4265-9148-3411BBB26D54}"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2"/>
      <headerFooter alignWithMargins="0">
        <oddFooter>&amp;R&amp;"Book Antiqua,Bold"&amp;10Schedule-2/ Page &amp;P of &amp;N</oddFooter>
      </headerFooter>
    </customSheetView>
    <customSheetView guid="{023E95C7-CD0A-46A1-945E-64751E02EBFE}"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3"/>
      <headerFooter alignWithMargins="0">
        <oddFooter>&amp;R&amp;"Book Antiqua,Bold"&amp;10Schedule-2/ Page &amp;P of &amp;N</oddFooter>
      </headerFooter>
    </customSheetView>
    <customSheetView guid="{BB6473B7-092C-417E-97E7-ED0705AE17A0}"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4"/>
      <headerFooter alignWithMargins="0">
        <oddFooter>&amp;R&amp;"Book Antiqua,Bold"&amp;10Schedule-2/ Page &amp;P of &amp;N</oddFooter>
      </headerFooter>
    </customSheetView>
    <customSheetView guid="{A41EE4DE-0D82-4A56-8210-F78316511D11}"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5"/>
      <headerFooter alignWithMargins="0">
        <oddFooter>&amp;R&amp;"Book Antiqua,Bold"&amp;10Schedule-2/ Page &amp;P of &amp;N</oddFooter>
      </headerFooter>
    </customSheetView>
    <customSheetView guid="{1E0C44A1-9358-4FBD-8C2C-4DB661DA1476}"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6"/>
      <headerFooter alignWithMargins="0">
        <oddFooter>&amp;R&amp;"Book Antiqua,Bold"&amp;10Schedule-2/ Page &amp;P of &amp;N</oddFooter>
      </headerFooter>
    </customSheetView>
    <customSheetView guid="{498493C3-769C-4143-9114-C68CD1D40B11}"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7"/>
      <headerFooter alignWithMargins="0">
        <oddFooter>&amp;R&amp;"Book Antiqua,Bold"&amp;10Schedule-2/ Page &amp;P of &amp;N</oddFooter>
      </headerFooter>
    </customSheetView>
    <customSheetView guid="{C431BC99-7569-44AB-83F6-AB73BDED3783}"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8"/>
      <headerFooter alignWithMargins="0">
        <oddFooter>&amp;R&amp;"Book Antiqua,Bold"&amp;10Schedule-2/ Page &amp;P of &amp;N</oddFooter>
      </headerFooter>
    </customSheetView>
    <customSheetView guid="{E97134B6-5E8D-4951-8DA0-73D065532361}"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9"/>
      <headerFooter alignWithMargins="0">
        <oddFooter>&amp;R&amp;"Book Antiqua,Bold"&amp;10Schedule-2/ Page &amp;P of &amp;N</oddFooter>
      </headerFooter>
    </customSheetView>
    <customSheetView guid="{D0757F9E-DF41-4B40-A5E5-F4F8FDD8D61D}"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10"/>
      <headerFooter alignWithMargins="0">
        <oddFooter>&amp;R&amp;"Book Antiqua,Bold"&amp;10Schedule-2/ Page &amp;P of &amp;N</oddFooter>
      </headerFooter>
    </customSheetView>
    <customSheetView guid="{EE46BCD1-F715-4FA9-A5FC-1B125AD601E0}"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11"/>
      <headerFooter alignWithMargins="0">
        <oddFooter>&amp;R&amp;"Book Antiqua,Bold"&amp;10Schedule-2/ Page &amp;P of &amp;N</oddFooter>
      </headerFooter>
    </customSheetView>
    <customSheetView guid="{4AA1107B-A795-4744-B566-827168772C7A}"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12"/>
      <headerFooter alignWithMargins="0">
        <oddFooter>&amp;R&amp;"Book Antiqua,Bold"&amp;10Schedule-2/ Page &amp;P of &amp;N</oddFooter>
      </headerFooter>
    </customSheetView>
    <customSheetView guid="{B23AD343-29DA-4CE0-BD10-47BF44F3782F}"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13"/>
      <headerFooter alignWithMargins="0">
        <oddFooter>&amp;R&amp;"Book Antiqua,Bold"&amp;10Schedule-2/ Page &amp;P of &amp;N</oddFooter>
      </headerFooter>
    </customSheetView>
    <customSheetView guid="{ECE9294F-C910-4036-88BC-B1F2176FB06B}"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14"/>
      <headerFooter alignWithMargins="0">
        <oddFooter>&amp;R&amp;"Book Antiqua,Bold"&amp;10Schedule-2/ Page &amp;P of &amp;N</oddFooter>
      </headerFooter>
    </customSheetView>
    <customSheetView guid="{27A45B7A-04F2-4516-B80B-5ED0825D4ED3}" scale="80" hiddenColumns="1" state="hidden">
      <selection activeCell="A4" sqref="A4:F4"/>
      <colBreaks count="1" manualBreakCount="1">
        <brk id="6" max="1048575" man="1"/>
      </colBreaks>
      <pageMargins left="0.51181102362204722" right="0.26" top="0.4" bottom="0.44" header="0.25" footer="0.24"/>
      <printOptions horizontalCentered="1"/>
      <pageSetup paperSize="9" orientation="portrait" horizontalDpi="300" verticalDpi="300" r:id="rId15"/>
      <headerFooter alignWithMargins="0">
        <oddFooter>&amp;R&amp;"Book Antiqua,Bold"&amp;10Schedule-2/ Page &amp;P of &amp;N</oddFooter>
      </headerFooter>
    </customSheetView>
    <customSheetView guid="{E9F4E142-7D26-464D-BECA-4F3806DB1FE1}"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16"/>
      <headerFooter alignWithMargins="0">
        <oddFooter>&amp;R&amp;"Book Antiqua,Bold"&amp;10Schedule-2/ Page &amp;P of &amp;N</oddFooter>
      </headerFooter>
    </customSheetView>
    <customSheetView guid="{A7DBDDEF-9245-44C6-9EBF-032DB6E1C0A2}"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17"/>
      <headerFooter alignWithMargins="0">
        <oddFooter>&amp;R&amp;"Book Antiqua,Bold"&amp;10Schedule-2/ Page &amp;P of &amp;N</oddFooter>
      </headerFooter>
    </customSheetView>
    <customSheetView guid="{7487ED9F-BBED-4B2A-9631-22F1A430946B}"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18"/>
      <headerFooter alignWithMargins="0">
        <oddFooter>&amp;R&amp;"Book Antiqua,Bold"&amp;10Schedule-2/ Page &amp;P of &amp;N</oddFooter>
      </headerFooter>
    </customSheetView>
    <customSheetView guid="{B3CE7B10-A914-4559-A6DA-AED8C22AFD6D}"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19"/>
      <headerFooter alignWithMargins="0">
        <oddFooter>&amp;R&amp;"Book Antiqua,Bold"&amp;10Schedule-2/ Page &amp;P of &amp;N</oddFooter>
      </headerFooter>
    </customSheetView>
    <customSheetView guid="{D53177B2-31EC-4222-B97A-A37DCFD9E45B}"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20"/>
      <headerFooter alignWithMargins="0">
        <oddFooter>&amp;R&amp;"Book Antiqua,Bold"&amp;10Schedule-2/ Page &amp;P of &amp;N</oddFooter>
      </headerFooter>
    </customSheetView>
    <customSheetView guid="{223BC0FC-814D-40F0-9795-CE82A16FF3A5}"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21"/>
      <headerFooter alignWithMargins="0">
        <oddFooter>&amp;R&amp;"Book Antiqua,Bold"&amp;10Schedule-2/ Page &amp;P of &amp;N</oddFooter>
      </headerFooter>
    </customSheetView>
    <customSheetView guid="{B835C05C-B615-4DCB-982D-4519616B3CD8}"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22"/>
      <headerFooter alignWithMargins="0">
        <oddFooter>&amp;R&amp;"Book Antiqua,Bold"&amp;10Schedule-2/ Page &amp;P of &amp;N</oddFooter>
      </headerFooter>
    </customSheetView>
    <customSheetView guid="{A34CC49F-E309-4C23-B4F6-1E3B307C10D1}"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23"/>
      <headerFooter alignWithMargins="0">
        <oddFooter>&amp;R&amp;"Book Antiqua,Bold"&amp;10Schedule-2/ Page &amp;P of &amp;N</oddFooter>
      </headerFooter>
    </customSheetView>
    <customSheetView guid="{8909CFDD-4F29-4C72-886E-908773EE94A2}"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24"/>
      <headerFooter alignWithMargins="0">
        <oddFooter>&amp;R&amp;"Book Antiqua,Bold"&amp;10Schedule-2/ Page &amp;P of &amp;N</oddFooter>
      </headerFooter>
    </customSheetView>
    <customSheetView guid="{D5F8AD2D-F014-4A7B-9CE7-589273BD9F11}"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25"/>
      <headerFooter alignWithMargins="0">
        <oddFooter>&amp;R&amp;"Book Antiqua,Bold"&amp;10Schedule-2/ Page &amp;P of &amp;N</oddFooter>
      </headerFooter>
    </customSheetView>
  </customSheetViews>
  <mergeCells count="10">
    <mergeCell ref="A3:F3"/>
    <mergeCell ref="W3:X3"/>
    <mergeCell ref="A4:F4"/>
    <mergeCell ref="A7:D7"/>
    <mergeCell ref="L13:M13"/>
    <mergeCell ref="O13:P13"/>
    <mergeCell ref="B8:D8"/>
    <mergeCell ref="B9:D9"/>
    <mergeCell ref="B10:D10"/>
    <mergeCell ref="B11:D11"/>
  </mergeCells>
  <phoneticPr fontId="27" type="noConversion"/>
  <conditionalFormatting sqref="E16:E55">
    <cfRule type="expression" dxfId="31" priority="1" stopIfTrue="1">
      <formula>D16&gt;0</formula>
    </cfRule>
  </conditionalFormatting>
  <printOptions horizontalCentered="1"/>
  <pageMargins left="0.51181102362204722" right="0.26" top="0.4" bottom="0.44" header="0.25" footer="0.24"/>
  <pageSetup paperSize="9" orientation="portrait" horizontalDpi="300" verticalDpi="300" r:id="rId26"/>
  <headerFooter alignWithMargins="0">
    <oddFooter>&amp;R&amp;"Book Antiqua,Bold"&amp;10Schedule-2/ Page &amp;P of &amp;N</oddFooter>
  </headerFooter>
  <colBreaks count="1" manualBreakCount="1">
    <brk id="6" max="1048575" man="1"/>
  </colBreaks>
  <drawing r:id="rId27"/>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5">
    <tabColor indexed="10"/>
    <pageSetUpPr fitToPage="1"/>
  </sheetPr>
  <dimension ref="A1:BB124"/>
  <sheetViews>
    <sheetView view="pageBreakPreview" topLeftCell="A21" zoomScaleNormal="100" zoomScaleSheetLayoutView="100" workbookViewId="0">
      <selection activeCell="I37" sqref="I37"/>
    </sheetView>
  </sheetViews>
  <sheetFormatPr defaultColWidth="9" defaultRowHeight="15.75"/>
  <cols>
    <col min="1" max="1" width="5.25" style="598" customWidth="1"/>
    <col min="2" max="2" width="13" style="830" hidden="1" customWidth="1"/>
    <col min="3" max="3" width="7.875" style="830" hidden="1" customWidth="1"/>
    <col min="4" max="4" width="8.875" style="830" hidden="1" customWidth="1"/>
    <col min="5" max="5" width="9.375" style="830" hidden="1" customWidth="1"/>
    <col min="6" max="6" width="38.125" style="830" customWidth="1"/>
    <col min="7" max="7" width="12.625" style="830" hidden="1" customWidth="1"/>
    <col min="8" max="8" width="12.125" style="598" customWidth="1"/>
    <col min="9" max="9" width="12" style="831" bestFit="1" customWidth="1"/>
    <col min="10" max="10" width="9.5" style="830" customWidth="1"/>
    <col min="11" max="11" width="13" style="830" customWidth="1"/>
    <col min="12" max="12" width="65.5" style="832" customWidth="1"/>
    <col min="13" max="13" width="6.5" style="831" customWidth="1"/>
    <col min="14" max="14" width="8.625" style="831" customWidth="1"/>
    <col min="15" max="15" width="13.5" style="833" customWidth="1"/>
    <col min="16" max="16" width="14.125" style="831" customWidth="1"/>
    <col min="17" max="17" width="17.125" style="605" customWidth="1"/>
    <col min="18" max="18" width="10.5" style="603" hidden="1" customWidth="1"/>
    <col min="19" max="19" width="14.75" style="603" hidden="1" customWidth="1"/>
    <col min="20" max="28" width="9" style="603" customWidth="1"/>
    <col min="29" max="29" width="16.5" style="603" customWidth="1"/>
    <col min="30" max="31" width="9" style="603" customWidth="1"/>
    <col min="32" max="36" width="9" style="603"/>
    <col min="37" max="37" width="9" style="603" hidden="1" customWidth="1"/>
    <col min="38" max="39" width="17.625" style="603" hidden="1" customWidth="1"/>
    <col min="40" max="40" width="9" style="603" hidden="1" customWidth="1"/>
    <col min="41" max="41" width="15.5" style="603" hidden="1" customWidth="1"/>
    <col min="42" max="42" width="15.375" style="603" hidden="1" customWidth="1"/>
    <col min="43" max="54" width="9" style="603"/>
    <col min="55" max="16384" width="9" style="606"/>
  </cols>
  <sheetData>
    <row r="1" spans="1:42" ht="16.5">
      <c r="A1" s="1060" t="str">
        <f>Cover!B3</f>
        <v>Tender Enquiry No.: NR1/T/W-MISC/DOM/I00/25/07981– SRM RFX – 5002004552</v>
      </c>
      <c r="B1" s="1061"/>
      <c r="C1" s="1062"/>
      <c r="D1" s="1062"/>
      <c r="E1" s="1062"/>
      <c r="F1" s="1061"/>
      <c r="G1" s="1062"/>
      <c r="H1" s="1063"/>
      <c r="I1" s="824"/>
      <c r="J1" s="1061"/>
      <c r="K1" s="1061"/>
      <c r="L1" s="1026"/>
      <c r="M1" s="825"/>
      <c r="N1" s="825"/>
      <c r="O1" s="826"/>
      <c r="P1" s="825" t="s">
        <v>423</v>
      </c>
    </row>
    <row r="2" spans="1:42">
      <c r="A2" s="1064"/>
      <c r="B2" s="1065"/>
      <c r="C2" s="1065"/>
      <c r="D2" s="1065"/>
      <c r="E2" s="1065"/>
      <c r="F2" s="1065"/>
      <c r="G2" s="1065"/>
      <c r="H2" s="1064"/>
      <c r="I2" s="827"/>
      <c r="J2" s="1065"/>
      <c r="K2" s="1065"/>
      <c r="L2" s="1027"/>
      <c r="M2" s="827"/>
      <c r="N2" s="827"/>
      <c r="O2" s="606"/>
      <c r="P2" s="827"/>
    </row>
    <row r="3" spans="1:42" ht="55.5" customHeight="1">
      <c r="A3" s="1248" t="str">
        <f>Cover!$B$2</f>
        <v xml:space="preserve">765/400/220 kV AIS Extension Package - Substation Package: SS-02 (i) 02 nos. of 400 kV line bays at 765/400/220 kV Bikaner-III PS for interconnection of 1400MW RPPD of M/s Sunbreeze Renewables Nine Pvt. Ltd. (SR9PL) (2 nos. bays). </v>
      </c>
      <c r="B3" s="1248"/>
      <c r="C3" s="1248"/>
      <c r="D3" s="1248"/>
      <c r="E3" s="1248"/>
      <c r="F3" s="1248"/>
      <c r="G3" s="1248"/>
      <c r="H3" s="1248"/>
      <c r="I3" s="1248"/>
      <c r="J3" s="1248"/>
      <c r="K3" s="1248"/>
      <c r="L3" s="1248"/>
      <c r="M3" s="1248"/>
      <c r="N3" s="1248"/>
      <c r="O3" s="1248"/>
      <c r="P3" s="1248"/>
      <c r="Q3" s="1248"/>
      <c r="AK3" s="828" t="s">
        <v>340</v>
      </c>
      <c r="AM3" s="829">
        <f>IF(ISERROR(#REF!/('Sch-6'!D14+'Sch-6'!D16+'Sch-6'!D18)),0,#REF!/( 'Sch-6'!D14+'Sch-6'!D16+'Sch-6'!D18))</f>
        <v>0</v>
      </c>
    </row>
    <row r="4" spans="1:42" ht="16.5">
      <c r="A4" s="1182" t="s">
        <v>24</v>
      </c>
      <c r="B4" s="1182"/>
      <c r="C4" s="1182"/>
      <c r="D4" s="1182"/>
      <c r="E4" s="1182"/>
      <c r="F4" s="1182"/>
      <c r="G4" s="1182"/>
      <c r="H4" s="1182"/>
      <c r="I4" s="1182"/>
      <c r="J4" s="1182"/>
      <c r="K4" s="1182"/>
      <c r="L4" s="1182"/>
      <c r="M4" s="1182"/>
      <c r="N4" s="1182"/>
      <c r="O4" s="1182"/>
      <c r="P4" s="1182"/>
      <c r="Q4" s="1182"/>
      <c r="AK4" s="828" t="s">
        <v>341</v>
      </c>
      <c r="AM4" s="829" t="e">
        <f>#REF!</f>
        <v>#REF!</v>
      </c>
    </row>
    <row r="5" spans="1:42">
      <c r="AK5" s="828" t="s">
        <v>346</v>
      </c>
      <c r="AM5" s="829">
        <f>IF(ISERROR(#REF!/#REF!),0,#REF! /#REF!)</f>
        <v>0</v>
      </c>
    </row>
    <row r="6" spans="1:42" ht="16.5">
      <c r="A6" s="1066" t="str">
        <f>'Sch-1'!A6</f>
        <v>Bidder’s Name and Address (Sole Bidder) :</v>
      </c>
      <c r="B6" s="1067"/>
      <c r="C6" s="708"/>
      <c r="D6" s="708"/>
      <c r="E6" s="708"/>
      <c r="F6" s="1067"/>
      <c r="G6" s="708"/>
      <c r="H6" s="1068"/>
      <c r="I6" s="674"/>
      <c r="J6" s="1067"/>
      <c r="K6" s="1067"/>
      <c r="L6" s="1031"/>
      <c r="M6" s="671" t="s">
        <v>394</v>
      </c>
      <c r="P6" s="827"/>
      <c r="AK6" s="828" t="s">
        <v>347</v>
      </c>
      <c r="AM6" s="829" t="e">
        <f>#REF!</f>
        <v>#REF!</v>
      </c>
    </row>
    <row r="7" spans="1:42" ht="16.5">
      <c r="A7" s="834" t="str">
        <f>'Sch-1'!A7</f>
        <v/>
      </c>
      <c r="B7" s="835"/>
      <c r="C7" s="836"/>
      <c r="D7" s="836"/>
      <c r="E7" s="836"/>
      <c r="F7" s="835"/>
      <c r="G7" s="836"/>
      <c r="H7" s="599"/>
      <c r="I7" s="835"/>
      <c r="J7" s="835"/>
      <c r="K7" s="835"/>
      <c r="L7" s="835"/>
      <c r="M7" s="1207" t="str">
        <f>'Sch-1'!M7</f>
        <v>Contracts Services, 3rd Floor</v>
      </c>
      <c r="N7" s="1207"/>
      <c r="O7" s="1207"/>
      <c r="P7" s="1207"/>
      <c r="AK7" s="828" t="s">
        <v>344</v>
      </c>
      <c r="AM7" s="829" t="e">
        <f>SUM(AM3:AM6)</f>
        <v>#REF!</v>
      </c>
    </row>
    <row r="8" spans="1:42" ht="16.5">
      <c r="A8" s="1066" t="s">
        <v>395</v>
      </c>
      <c r="B8" s="1067"/>
      <c r="C8" s="1032" t="str">
        <f>IF('Sch-1'!C8=0, "", 'Sch-1'!C8)</f>
        <v xml:space="preserve">…….. …….. …….. …….. …….. …….. </v>
      </c>
      <c r="D8" s="708"/>
      <c r="E8" s="708"/>
      <c r="F8" s="1067"/>
      <c r="G8" s="708"/>
      <c r="H8" s="1068"/>
      <c r="I8" s="674"/>
      <c r="J8" s="1067"/>
      <c r="K8" s="1067"/>
      <c r="M8" s="1207" t="str">
        <f>'Sch-1'!M8</f>
        <v>Power Grid Corporation of India Ltd.,</v>
      </c>
      <c r="N8" s="1207"/>
      <c r="O8" s="1207"/>
      <c r="P8" s="1207"/>
    </row>
    <row r="9" spans="1:42" ht="16.5">
      <c r="A9" s="1066" t="s">
        <v>397</v>
      </c>
      <c r="B9" s="1067"/>
      <c r="C9" s="1032" t="str">
        <f>IF('Sch-1'!C9=0, "", 'Sch-1'!C9)</f>
        <v xml:space="preserve">…….. …….. …….. …….. …….. …….. </v>
      </c>
      <c r="D9" s="708"/>
      <c r="E9" s="708"/>
      <c r="F9" s="1067"/>
      <c r="G9" s="708"/>
      <c r="H9" s="1068"/>
      <c r="I9" s="674"/>
      <c r="J9" s="1067"/>
      <c r="K9" s="1067"/>
      <c r="M9" s="1207" t="str">
        <f>'Sch-1'!M9</f>
        <v>Rajasthan Projects Office, 4th Floor, REIL House,</v>
      </c>
      <c r="N9" s="1207"/>
      <c r="O9" s="1207"/>
      <c r="P9" s="1207"/>
    </row>
    <row r="10" spans="1:42" ht="16.5" customHeight="1">
      <c r="A10" s="1069"/>
      <c r="B10" s="1070"/>
      <c r="C10" s="1032" t="str">
        <f>IF('Sch-1'!C10=0, "", 'Sch-1'!C10)</f>
        <v xml:space="preserve">…….. …….. …….. …….. …….. …….. </v>
      </c>
      <c r="D10" s="1071"/>
      <c r="E10" s="1071"/>
      <c r="F10" s="1070"/>
      <c r="G10" s="1071"/>
      <c r="H10" s="1072"/>
      <c r="I10" s="695"/>
      <c r="J10" s="1070"/>
      <c r="K10" s="1070"/>
      <c r="M10" s="837" t="str">
        <f>'Sch-1'!M10</f>
        <v>Shipra Path, Mansarovar, Jaipur-302020 Rajasthan</v>
      </c>
      <c r="N10" s="837"/>
      <c r="O10" s="677"/>
      <c r="P10" s="837"/>
      <c r="AK10" s="828" t="s">
        <v>343</v>
      </c>
      <c r="AM10" s="829">
        <f>'Sch-1'!AA10</f>
        <v>0</v>
      </c>
    </row>
    <row r="11" spans="1:42" ht="16.5" customHeight="1">
      <c r="A11" s="1069"/>
      <c r="B11" s="1070"/>
      <c r="C11" s="1032" t="str">
        <f>IF('Sch-1'!C11=0, "", 'Sch-1'!C11)</f>
        <v xml:space="preserve">…….. …….. …….. …….. …….. …….. </v>
      </c>
      <c r="D11" s="1071"/>
      <c r="E11" s="1071"/>
      <c r="F11" s="1070"/>
      <c r="G11" s="1071"/>
      <c r="H11" s="1072"/>
      <c r="I11" s="695"/>
      <c r="J11" s="1070"/>
      <c r="K11" s="1070"/>
      <c r="M11" s="1207"/>
      <c r="N11" s="1207"/>
      <c r="O11" s="1207"/>
      <c r="P11" s="1207"/>
      <c r="AK11" s="828"/>
      <c r="AM11" s="829"/>
    </row>
    <row r="12" spans="1:42">
      <c r="A12" s="1072"/>
      <c r="B12" s="1071"/>
      <c r="C12" s="1071"/>
      <c r="D12" s="1071"/>
      <c r="E12" s="1071"/>
      <c r="F12" s="1071"/>
      <c r="G12" s="1071"/>
      <c r="H12" s="1072"/>
      <c r="I12" s="837"/>
      <c r="J12" s="1071"/>
      <c r="K12" s="1071"/>
      <c r="L12" s="1073"/>
      <c r="M12" s="1032"/>
      <c r="N12" s="1032"/>
      <c r="O12" s="695"/>
      <c r="P12" s="827"/>
      <c r="AK12" s="828"/>
      <c r="AM12" s="829"/>
    </row>
    <row r="13" spans="1:42" ht="33" customHeight="1">
      <c r="A13" s="1074"/>
      <c r="B13" s="1074"/>
      <c r="C13" s="1075"/>
      <c r="D13" s="1075"/>
      <c r="E13" s="1075"/>
      <c r="F13" s="1074"/>
      <c r="G13" s="1075"/>
      <c r="H13" s="1076" t="s">
        <v>565</v>
      </c>
      <c r="I13" s="1074"/>
      <c r="J13" s="1074"/>
      <c r="K13" s="1074"/>
      <c r="L13" s="1074"/>
      <c r="M13" s="1075"/>
      <c r="N13" s="1075"/>
      <c r="O13" s="1074"/>
      <c r="P13" s="1075"/>
      <c r="R13" s="1077"/>
      <c r="S13" s="1077"/>
      <c r="T13" s="1077"/>
      <c r="U13" s="1077"/>
      <c r="AL13" s="1182" t="s">
        <v>279</v>
      </c>
      <c r="AM13" s="1182"/>
      <c r="AN13" s="605" t="s">
        <v>283</v>
      </c>
      <c r="AO13" s="1182" t="s">
        <v>280</v>
      </c>
      <c r="AP13" s="1182"/>
    </row>
    <row r="14" spans="1:42" ht="16.5">
      <c r="A14" s="1069"/>
      <c r="B14" s="1070"/>
      <c r="C14" s="1071"/>
      <c r="D14" s="1071"/>
      <c r="E14" s="1071"/>
      <c r="F14" s="1070"/>
      <c r="G14" s="1071"/>
      <c r="H14" s="1072"/>
      <c r="I14" s="695"/>
      <c r="J14" s="1070"/>
      <c r="K14" s="1070"/>
      <c r="L14" s="1070"/>
      <c r="M14" s="1071"/>
      <c r="N14" s="1071"/>
      <c r="O14" s="1070"/>
      <c r="P14" s="1071"/>
      <c r="R14" s="1077"/>
      <c r="S14" s="1077"/>
      <c r="T14" s="1077"/>
      <c r="U14" s="1077"/>
      <c r="AL14" s="914"/>
      <c r="AM14" s="914"/>
      <c r="AN14" s="605"/>
      <c r="AO14" s="914"/>
      <c r="AP14" s="914"/>
    </row>
    <row r="15" spans="1:42" ht="16.5">
      <c r="A15" s="1069"/>
      <c r="B15" s="1070"/>
      <c r="C15" s="1071"/>
      <c r="D15" s="1071"/>
      <c r="E15" s="1071"/>
      <c r="F15" s="1070"/>
      <c r="G15" s="1071"/>
      <c r="H15" s="1072"/>
      <c r="I15" s="695"/>
      <c r="J15" s="1070"/>
      <c r="K15" s="1070"/>
      <c r="L15" s="1070"/>
      <c r="M15" s="1071"/>
      <c r="N15" s="1240" t="s">
        <v>271</v>
      </c>
      <c r="O15" s="1240"/>
      <c r="P15" s="1240"/>
      <c r="R15" s="1077"/>
      <c r="S15" s="1077"/>
      <c r="T15" s="1077"/>
      <c r="U15" s="1077"/>
      <c r="AL15" s="914"/>
      <c r="AM15" s="914"/>
      <c r="AN15" s="605"/>
      <c r="AO15" s="914"/>
      <c r="AP15" s="914"/>
    </row>
    <row r="16" spans="1:42" ht="159.75" customHeight="1">
      <c r="A16" s="1078" t="s">
        <v>359</v>
      </c>
      <c r="B16" s="65" t="s">
        <v>511</v>
      </c>
      <c r="C16" s="65" t="s">
        <v>512</v>
      </c>
      <c r="D16" s="65" t="s">
        <v>518</v>
      </c>
      <c r="E16" s="65" t="s">
        <v>519</v>
      </c>
      <c r="F16" s="65" t="s">
        <v>513</v>
      </c>
      <c r="G16" s="1079" t="s">
        <v>520</v>
      </c>
      <c r="H16" s="1080" t="s">
        <v>488</v>
      </c>
      <c r="I16" s="1081" t="s">
        <v>529</v>
      </c>
      <c r="J16" s="1081" t="s">
        <v>483</v>
      </c>
      <c r="K16" s="1081" t="s">
        <v>509</v>
      </c>
      <c r="L16" s="65" t="s">
        <v>366</v>
      </c>
      <c r="M16" s="64" t="s">
        <v>351</v>
      </c>
      <c r="N16" s="64" t="s">
        <v>352</v>
      </c>
      <c r="O16" s="65" t="s">
        <v>572</v>
      </c>
      <c r="P16" s="65" t="s">
        <v>573</v>
      </c>
      <c r="Q16" s="5" t="s">
        <v>507</v>
      </c>
      <c r="R16" s="1077"/>
      <c r="S16" s="1077"/>
      <c r="T16" s="1077"/>
      <c r="U16" s="1077"/>
      <c r="AL16" s="838" t="s">
        <v>368</v>
      </c>
      <c r="AM16" s="838" t="s">
        <v>409</v>
      </c>
      <c r="AN16" s="605"/>
      <c r="AO16" s="838" t="s">
        <v>368</v>
      </c>
      <c r="AP16" s="838" t="s">
        <v>409</v>
      </c>
    </row>
    <row r="17" spans="1:42" ht="16.5">
      <c r="A17" s="1082">
        <v>1</v>
      </c>
      <c r="B17" s="1082">
        <v>2</v>
      </c>
      <c r="C17" s="1082">
        <v>3</v>
      </c>
      <c r="D17" s="1082">
        <v>4</v>
      </c>
      <c r="E17" s="1082">
        <v>5</v>
      </c>
      <c r="F17" s="1083">
        <v>6</v>
      </c>
      <c r="G17" s="1082">
        <v>7</v>
      </c>
      <c r="H17" s="1080">
        <v>8</v>
      </c>
      <c r="I17" s="1081">
        <v>9</v>
      </c>
      <c r="J17" s="1081">
        <v>10</v>
      </c>
      <c r="K17" s="1081">
        <v>11</v>
      </c>
      <c r="L17" s="9">
        <v>12</v>
      </c>
      <c r="M17" s="9">
        <v>13</v>
      </c>
      <c r="N17" s="9">
        <v>14</v>
      </c>
      <c r="O17" s="9">
        <v>15</v>
      </c>
      <c r="P17" s="9" t="s">
        <v>521</v>
      </c>
      <c r="Q17" s="9">
        <v>17</v>
      </c>
      <c r="R17" s="1077"/>
      <c r="S17" s="1077"/>
      <c r="T17" s="1077"/>
      <c r="U17" s="1077"/>
      <c r="AL17" s="604">
        <v>5</v>
      </c>
      <c r="AM17" s="604" t="s">
        <v>403</v>
      </c>
      <c r="AN17" s="605"/>
      <c r="AO17" s="604">
        <v>5</v>
      </c>
      <c r="AP17" s="604" t="s">
        <v>403</v>
      </c>
    </row>
    <row r="18" spans="1:42" ht="21" hidden="1" customHeight="1">
      <c r="A18" s="1084"/>
      <c r="B18" s="1256" t="s">
        <v>569</v>
      </c>
      <c r="C18" s="1257"/>
      <c r="D18" s="1257"/>
      <c r="E18" s="1257"/>
      <c r="F18" s="1257"/>
      <c r="G18" s="1257"/>
      <c r="H18" s="1257"/>
      <c r="I18" s="1257"/>
      <c r="J18" s="1257"/>
      <c r="K18" s="1257"/>
      <c r="L18" s="1258"/>
      <c r="M18" s="1085"/>
      <c r="N18" s="1085"/>
      <c r="O18" s="1085"/>
      <c r="P18" s="1085"/>
      <c r="Q18" s="1085"/>
      <c r="R18" s="1077"/>
      <c r="S18" s="1077"/>
      <c r="T18" s="1077"/>
      <c r="U18" s="1077"/>
      <c r="AL18" s="604"/>
      <c r="AM18" s="604"/>
      <c r="AN18" s="605"/>
      <c r="AO18" s="604"/>
      <c r="AP18" s="604"/>
    </row>
    <row r="19" spans="1:42" s="833" customFormat="1" ht="30" customHeight="1">
      <c r="A19" s="1086" t="s">
        <v>338</v>
      </c>
      <c r="C19" s="1045"/>
      <c r="D19" s="1045"/>
      <c r="E19" s="1045"/>
      <c r="F19" s="1041" t="s">
        <v>588</v>
      </c>
      <c r="G19" s="1045"/>
      <c r="H19" s="1045"/>
      <c r="I19" s="1042"/>
      <c r="J19" s="1042"/>
      <c r="K19" s="1042"/>
      <c r="L19" s="1043"/>
      <c r="M19" s="1087"/>
      <c r="N19" s="1087"/>
      <c r="O19" s="1087"/>
      <c r="P19" s="1087"/>
      <c r="Q19" s="1087"/>
      <c r="R19" s="1088" t="s">
        <v>490</v>
      </c>
      <c r="S19" s="1089" t="s">
        <v>491</v>
      </c>
      <c r="T19" s="843"/>
      <c r="U19" s="843"/>
      <c r="AD19" s="844"/>
    </row>
    <row r="20" spans="1:42" s="833" customFormat="1" ht="16.5">
      <c r="A20" s="1086"/>
      <c r="B20" s="1041"/>
      <c r="C20" s="1045"/>
      <c r="D20" s="1045"/>
      <c r="E20" s="1045"/>
      <c r="F20" s="1090" t="s">
        <v>688</v>
      </c>
      <c r="G20" s="1045"/>
      <c r="H20" s="1045"/>
      <c r="I20" s="1042"/>
      <c r="J20" s="1042"/>
      <c r="K20" s="1042"/>
      <c r="L20" s="1028"/>
      <c r="M20" s="1091"/>
      <c r="N20" s="1091"/>
      <c r="O20" s="1087"/>
      <c r="P20" s="1087"/>
      <c r="Q20" s="1087"/>
      <c r="R20" s="1092"/>
      <c r="S20" s="1092"/>
      <c r="T20" s="843"/>
      <c r="U20" s="843"/>
      <c r="AD20" s="844"/>
    </row>
    <row r="21" spans="1:42" s="833" customFormat="1" ht="16.5">
      <c r="A21" s="846">
        <v>1</v>
      </c>
      <c r="B21" s="1093"/>
      <c r="C21" s="801"/>
      <c r="D21" s="801"/>
      <c r="E21" s="801"/>
      <c r="F21" s="1094" t="s">
        <v>644</v>
      </c>
      <c r="G21" s="801"/>
      <c r="H21" s="801">
        <v>998734</v>
      </c>
      <c r="I21" s="839"/>
      <c r="J21" s="801">
        <v>18</v>
      </c>
      <c r="K21" s="840"/>
      <c r="L21" s="1023" t="s">
        <v>653</v>
      </c>
      <c r="M21" s="628" t="s">
        <v>641</v>
      </c>
      <c r="N21" s="1095">
        <v>4</v>
      </c>
      <c r="O21" s="841"/>
      <c r="P21" s="842" t="str">
        <f>IF(O21=0, "Included", IF(ISERROR(N21*O21), O21, N21*O21))</f>
        <v>Included</v>
      </c>
      <c r="Q21" s="842">
        <f>S21</f>
        <v>0</v>
      </c>
      <c r="R21" s="833">
        <f>IF(P21="Included",0,P21)</f>
        <v>0</v>
      </c>
      <c r="S21" s="833">
        <f t="shared" ref="S21" si="0">IF(K21="",(R21*J21/100),(R21*K21))</f>
        <v>0</v>
      </c>
      <c r="T21" s="843"/>
      <c r="U21" s="843"/>
      <c r="AD21" s="844"/>
    </row>
    <row r="22" spans="1:42" s="833" customFormat="1" ht="33">
      <c r="A22" s="846">
        <v>2</v>
      </c>
      <c r="B22" s="1093"/>
      <c r="C22" s="801"/>
      <c r="D22" s="801"/>
      <c r="E22" s="801"/>
      <c r="F22" s="1094" t="s">
        <v>644</v>
      </c>
      <c r="G22" s="801"/>
      <c r="H22" s="801">
        <v>998736</v>
      </c>
      <c r="I22" s="839"/>
      <c r="J22" s="801">
        <v>18</v>
      </c>
      <c r="K22" s="840"/>
      <c r="L22" s="1023" t="s">
        <v>692</v>
      </c>
      <c r="M22" s="628" t="s">
        <v>641</v>
      </c>
      <c r="N22" s="1095">
        <v>4</v>
      </c>
      <c r="O22" s="841"/>
      <c r="P22" s="842" t="str">
        <f t="shared" ref="P22:P84" si="1">IF(O22=0, "Included", IF(ISERROR(N22*O22), O22, N22*O22))</f>
        <v>Included</v>
      </c>
      <c r="Q22" s="842">
        <f t="shared" ref="Q22:Q84" si="2">S22</f>
        <v>0</v>
      </c>
      <c r="R22" s="833">
        <f t="shared" ref="R22:R77" si="3">IF(P22="Included",0,P22)</f>
        <v>0</v>
      </c>
      <c r="S22" s="833">
        <f t="shared" ref="S22:S77" si="4">IF(K22="",(R22*J22/100),(R22*K22))</f>
        <v>0</v>
      </c>
      <c r="T22" s="843"/>
      <c r="U22" s="843"/>
      <c r="AD22" s="844"/>
    </row>
    <row r="23" spans="1:42" s="833" customFormat="1" ht="33">
      <c r="A23" s="846">
        <v>3</v>
      </c>
      <c r="B23" s="1093"/>
      <c r="C23" s="801"/>
      <c r="D23" s="801"/>
      <c r="E23" s="801"/>
      <c r="F23" s="1094" t="s">
        <v>644</v>
      </c>
      <c r="G23" s="801"/>
      <c r="H23" s="801">
        <v>998736</v>
      </c>
      <c r="I23" s="839"/>
      <c r="J23" s="801">
        <v>18</v>
      </c>
      <c r="K23" s="840"/>
      <c r="L23" s="1023" t="s">
        <v>648</v>
      </c>
      <c r="M23" s="628" t="s">
        <v>641</v>
      </c>
      <c r="N23" s="1095">
        <v>12</v>
      </c>
      <c r="O23" s="841"/>
      <c r="P23" s="842" t="str">
        <f t="shared" si="1"/>
        <v>Included</v>
      </c>
      <c r="Q23" s="842">
        <f t="shared" si="2"/>
        <v>0</v>
      </c>
      <c r="R23" s="833">
        <f t="shared" si="3"/>
        <v>0</v>
      </c>
      <c r="S23" s="833">
        <f t="shared" si="4"/>
        <v>0</v>
      </c>
      <c r="T23" s="843"/>
      <c r="U23" s="843"/>
      <c r="AD23" s="844"/>
    </row>
    <row r="24" spans="1:42" s="833" customFormat="1" ht="16.5">
      <c r="A24" s="846">
        <v>4</v>
      </c>
      <c r="B24" s="1093"/>
      <c r="C24" s="801"/>
      <c r="D24" s="801"/>
      <c r="E24" s="801"/>
      <c r="F24" s="1094" t="s">
        <v>644</v>
      </c>
      <c r="G24" s="801"/>
      <c r="H24" s="801">
        <v>998736</v>
      </c>
      <c r="I24" s="839"/>
      <c r="J24" s="801">
        <v>18</v>
      </c>
      <c r="K24" s="840"/>
      <c r="L24" s="1023" t="s">
        <v>649</v>
      </c>
      <c r="M24" s="628" t="s">
        <v>641</v>
      </c>
      <c r="N24" s="1095">
        <v>6</v>
      </c>
      <c r="O24" s="841"/>
      <c r="P24" s="842" t="str">
        <f t="shared" si="1"/>
        <v>Included</v>
      </c>
      <c r="Q24" s="842">
        <f t="shared" si="2"/>
        <v>0</v>
      </c>
      <c r="R24" s="833">
        <f t="shared" si="3"/>
        <v>0</v>
      </c>
      <c r="S24" s="833">
        <f t="shared" si="4"/>
        <v>0</v>
      </c>
      <c r="T24" s="843"/>
      <c r="U24" s="843"/>
      <c r="AD24" s="844"/>
    </row>
    <row r="25" spans="1:42" s="833" customFormat="1" ht="16.5">
      <c r="A25" s="846">
        <v>5</v>
      </c>
      <c r="B25" s="1093"/>
      <c r="C25" s="801"/>
      <c r="D25" s="801"/>
      <c r="E25" s="801"/>
      <c r="F25" s="1094" t="s">
        <v>644</v>
      </c>
      <c r="G25" s="801"/>
      <c r="H25" s="801">
        <v>998736</v>
      </c>
      <c r="I25" s="839"/>
      <c r="J25" s="801">
        <v>18</v>
      </c>
      <c r="K25" s="840"/>
      <c r="L25" s="1023" t="s">
        <v>650</v>
      </c>
      <c r="M25" s="628" t="s">
        <v>641</v>
      </c>
      <c r="N25" s="1096">
        <v>12</v>
      </c>
      <c r="O25" s="841"/>
      <c r="P25" s="842" t="str">
        <f t="shared" si="1"/>
        <v>Included</v>
      </c>
      <c r="Q25" s="842">
        <f t="shared" si="2"/>
        <v>0</v>
      </c>
      <c r="R25" s="833">
        <f t="shared" si="3"/>
        <v>0</v>
      </c>
      <c r="S25" s="833">
        <f t="shared" si="4"/>
        <v>0</v>
      </c>
      <c r="T25" s="843"/>
      <c r="U25" s="843"/>
      <c r="AD25" s="844"/>
    </row>
    <row r="26" spans="1:42" s="833" customFormat="1" ht="16.5">
      <c r="A26" s="846">
        <v>6</v>
      </c>
      <c r="B26" s="1093"/>
      <c r="C26" s="801"/>
      <c r="D26" s="801"/>
      <c r="E26" s="801"/>
      <c r="F26" s="1094" t="s">
        <v>644</v>
      </c>
      <c r="G26" s="801"/>
      <c r="H26" s="801">
        <v>998736</v>
      </c>
      <c r="I26" s="839"/>
      <c r="J26" s="801">
        <v>18</v>
      </c>
      <c r="K26" s="840"/>
      <c r="L26" s="1023" t="s">
        <v>651</v>
      </c>
      <c r="M26" s="628" t="s">
        <v>641</v>
      </c>
      <c r="N26" s="1096">
        <v>6</v>
      </c>
      <c r="O26" s="841"/>
      <c r="P26" s="842" t="str">
        <f t="shared" si="1"/>
        <v>Included</v>
      </c>
      <c r="Q26" s="842">
        <f t="shared" si="2"/>
        <v>0</v>
      </c>
      <c r="R26" s="833">
        <f t="shared" si="3"/>
        <v>0</v>
      </c>
      <c r="S26" s="833">
        <f t="shared" si="4"/>
        <v>0</v>
      </c>
      <c r="T26" s="843"/>
      <c r="U26" s="843"/>
      <c r="AD26" s="844"/>
    </row>
    <row r="27" spans="1:42" s="833" customFormat="1" ht="16.5">
      <c r="A27" s="846">
        <v>7</v>
      </c>
      <c r="B27" s="1093"/>
      <c r="C27" s="801"/>
      <c r="D27" s="801"/>
      <c r="E27" s="801"/>
      <c r="F27" s="1094" t="s">
        <v>644</v>
      </c>
      <c r="G27" s="801"/>
      <c r="H27" s="801">
        <v>998734</v>
      </c>
      <c r="I27" s="839"/>
      <c r="J27" s="801">
        <v>18</v>
      </c>
      <c r="K27" s="840"/>
      <c r="L27" s="1023" t="s">
        <v>693</v>
      </c>
      <c r="M27" s="628" t="s">
        <v>641</v>
      </c>
      <c r="N27" s="1096">
        <v>16</v>
      </c>
      <c r="O27" s="841"/>
      <c r="P27" s="842" t="str">
        <f t="shared" si="1"/>
        <v>Included</v>
      </c>
      <c r="Q27" s="842">
        <f t="shared" si="2"/>
        <v>0</v>
      </c>
      <c r="R27" s="833">
        <f t="shared" si="3"/>
        <v>0</v>
      </c>
      <c r="S27" s="833">
        <f t="shared" si="4"/>
        <v>0</v>
      </c>
      <c r="T27" s="843"/>
      <c r="U27" s="843"/>
      <c r="AD27" s="844"/>
    </row>
    <row r="28" spans="1:42" s="833" customFormat="1" ht="16.5">
      <c r="A28" s="846">
        <v>8</v>
      </c>
      <c r="B28" s="1093"/>
      <c r="C28" s="801"/>
      <c r="D28" s="801"/>
      <c r="E28" s="801"/>
      <c r="F28" s="1094" t="s">
        <v>644</v>
      </c>
      <c r="G28" s="801"/>
      <c r="H28" s="801">
        <v>998734</v>
      </c>
      <c r="I28" s="839"/>
      <c r="J28" s="801">
        <v>18</v>
      </c>
      <c r="K28" s="840"/>
      <c r="L28" s="1023" t="s">
        <v>654</v>
      </c>
      <c r="M28" s="628" t="s">
        <v>641</v>
      </c>
      <c r="N28" s="1096">
        <v>12</v>
      </c>
      <c r="O28" s="841"/>
      <c r="P28" s="842" t="str">
        <f t="shared" si="1"/>
        <v>Included</v>
      </c>
      <c r="Q28" s="842">
        <f t="shared" si="2"/>
        <v>0</v>
      </c>
      <c r="R28" s="833">
        <f t="shared" si="3"/>
        <v>0</v>
      </c>
      <c r="S28" s="833">
        <f t="shared" si="4"/>
        <v>0</v>
      </c>
      <c r="T28" s="843"/>
      <c r="U28" s="843"/>
      <c r="AD28" s="844"/>
    </row>
    <row r="29" spans="1:42" s="833" customFormat="1" ht="16.5">
      <c r="A29" s="846">
        <v>9</v>
      </c>
      <c r="B29" s="1093"/>
      <c r="C29" s="801"/>
      <c r="D29" s="801"/>
      <c r="E29" s="801"/>
      <c r="F29" s="1094" t="s">
        <v>598</v>
      </c>
      <c r="G29" s="801"/>
      <c r="H29" s="801">
        <v>998731</v>
      </c>
      <c r="I29" s="839"/>
      <c r="J29" s="801">
        <v>18</v>
      </c>
      <c r="K29" s="840"/>
      <c r="L29" s="1023" t="s">
        <v>694</v>
      </c>
      <c r="M29" s="628" t="s">
        <v>570</v>
      </c>
      <c r="N29" s="1095">
        <v>2</v>
      </c>
      <c r="O29" s="841"/>
      <c r="P29" s="842" t="str">
        <f t="shared" si="1"/>
        <v>Included</v>
      </c>
      <c r="Q29" s="842">
        <f t="shared" si="2"/>
        <v>0</v>
      </c>
      <c r="R29" s="833">
        <f t="shared" si="3"/>
        <v>0</v>
      </c>
      <c r="S29" s="833">
        <f t="shared" si="4"/>
        <v>0</v>
      </c>
      <c r="T29" s="843"/>
      <c r="U29" s="843"/>
      <c r="AD29" s="844"/>
    </row>
    <row r="30" spans="1:42" s="833" customFormat="1" ht="33">
      <c r="A30" s="846">
        <v>10</v>
      </c>
      <c r="B30" s="1093"/>
      <c r="C30" s="801"/>
      <c r="D30" s="801"/>
      <c r="E30" s="801"/>
      <c r="F30" s="1094" t="s">
        <v>598</v>
      </c>
      <c r="G30" s="801"/>
      <c r="H30" s="801">
        <v>998731</v>
      </c>
      <c r="I30" s="839"/>
      <c r="J30" s="801">
        <v>18</v>
      </c>
      <c r="K30" s="840"/>
      <c r="L30" s="1023" t="s">
        <v>695</v>
      </c>
      <c r="M30" s="628" t="s">
        <v>570</v>
      </c>
      <c r="N30" s="1095">
        <v>2</v>
      </c>
      <c r="O30" s="841"/>
      <c r="P30" s="842" t="str">
        <f t="shared" si="1"/>
        <v>Included</v>
      </c>
      <c r="Q30" s="842">
        <f t="shared" si="2"/>
        <v>0</v>
      </c>
      <c r="R30" s="833">
        <f t="shared" si="3"/>
        <v>0</v>
      </c>
      <c r="S30" s="833">
        <f t="shared" si="4"/>
        <v>0</v>
      </c>
      <c r="T30" s="843"/>
      <c r="U30" s="843"/>
      <c r="AD30" s="844"/>
    </row>
    <row r="31" spans="1:42" s="833" customFormat="1" ht="33">
      <c r="A31" s="846">
        <v>11</v>
      </c>
      <c r="B31" s="1093"/>
      <c r="C31" s="801"/>
      <c r="D31" s="801"/>
      <c r="E31" s="801"/>
      <c r="F31" s="1094" t="s">
        <v>598</v>
      </c>
      <c r="G31" s="801"/>
      <c r="H31" s="801">
        <v>998731</v>
      </c>
      <c r="I31" s="839"/>
      <c r="J31" s="801">
        <v>18</v>
      </c>
      <c r="K31" s="840"/>
      <c r="L31" s="1023" t="s">
        <v>696</v>
      </c>
      <c r="M31" s="628" t="s">
        <v>570</v>
      </c>
      <c r="N31" s="1095">
        <v>2</v>
      </c>
      <c r="O31" s="841"/>
      <c r="P31" s="842" t="str">
        <f t="shared" si="1"/>
        <v>Included</v>
      </c>
      <c r="Q31" s="842">
        <f t="shared" si="2"/>
        <v>0</v>
      </c>
      <c r="R31" s="833">
        <f t="shared" si="3"/>
        <v>0</v>
      </c>
      <c r="S31" s="833">
        <f t="shared" si="4"/>
        <v>0</v>
      </c>
      <c r="T31" s="843"/>
      <c r="U31" s="843"/>
      <c r="AD31" s="844"/>
    </row>
    <row r="32" spans="1:42" s="833" customFormat="1" ht="16.5">
      <c r="A32" s="846">
        <v>12</v>
      </c>
      <c r="B32" s="1093"/>
      <c r="C32" s="801"/>
      <c r="D32" s="801"/>
      <c r="E32" s="801"/>
      <c r="F32" s="1094" t="s">
        <v>599</v>
      </c>
      <c r="G32" s="801"/>
      <c r="H32" s="801">
        <v>998731</v>
      </c>
      <c r="I32" s="839"/>
      <c r="J32" s="801">
        <v>18</v>
      </c>
      <c r="K32" s="840"/>
      <c r="L32" s="1023" t="s">
        <v>697</v>
      </c>
      <c r="M32" s="628" t="s">
        <v>640</v>
      </c>
      <c r="N32" s="1095">
        <v>3</v>
      </c>
      <c r="O32" s="841"/>
      <c r="P32" s="842" t="str">
        <f t="shared" si="1"/>
        <v>Included</v>
      </c>
      <c r="Q32" s="842">
        <f t="shared" si="2"/>
        <v>0</v>
      </c>
      <c r="R32" s="833">
        <f t="shared" si="3"/>
        <v>0</v>
      </c>
      <c r="S32" s="833">
        <f t="shared" si="4"/>
        <v>0</v>
      </c>
      <c r="T32" s="843"/>
      <c r="U32" s="843"/>
      <c r="AD32" s="844"/>
    </row>
    <row r="33" spans="1:30" s="833" customFormat="1" ht="16.5">
      <c r="A33" s="846">
        <v>13</v>
      </c>
      <c r="B33" s="1093"/>
      <c r="C33" s="801"/>
      <c r="D33" s="801"/>
      <c r="E33" s="801"/>
      <c r="F33" s="1094" t="s">
        <v>752</v>
      </c>
      <c r="G33" s="801"/>
      <c r="H33" s="801">
        <v>998736</v>
      </c>
      <c r="I33" s="839"/>
      <c r="J33" s="801">
        <v>18</v>
      </c>
      <c r="K33" s="840"/>
      <c r="L33" s="1023" t="s">
        <v>698</v>
      </c>
      <c r="M33" s="628" t="s">
        <v>640</v>
      </c>
      <c r="N33" s="1118">
        <v>0.5</v>
      </c>
      <c r="O33" s="841"/>
      <c r="P33" s="842" t="str">
        <f t="shared" si="1"/>
        <v>Included</v>
      </c>
      <c r="Q33" s="842">
        <f t="shared" si="2"/>
        <v>0</v>
      </c>
      <c r="R33" s="833">
        <f t="shared" si="3"/>
        <v>0</v>
      </c>
      <c r="S33" s="833">
        <f t="shared" si="4"/>
        <v>0</v>
      </c>
      <c r="T33" s="843"/>
      <c r="U33" s="843"/>
      <c r="AD33" s="844"/>
    </row>
    <row r="34" spans="1:30" s="833" customFormat="1" ht="16.5">
      <c r="A34" s="846">
        <v>14</v>
      </c>
      <c r="B34" s="1093"/>
      <c r="C34" s="801"/>
      <c r="D34" s="801"/>
      <c r="E34" s="801"/>
      <c r="F34" s="1094" t="s">
        <v>752</v>
      </c>
      <c r="G34" s="801"/>
      <c r="H34" s="801">
        <v>998736</v>
      </c>
      <c r="I34" s="839"/>
      <c r="J34" s="801">
        <v>18</v>
      </c>
      <c r="K34" s="840"/>
      <c r="L34" s="1023" t="s">
        <v>699</v>
      </c>
      <c r="M34" s="628" t="s">
        <v>640</v>
      </c>
      <c r="N34" s="1095">
        <v>1</v>
      </c>
      <c r="O34" s="841"/>
      <c r="P34" s="842" t="str">
        <f t="shared" si="1"/>
        <v>Included</v>
      </c>
      <c r="Q34" s="842">
        <f t="shared" si="2"/>
        <v>0</v>
      </c>
      <c r="R34" s="833">
        <f t="shared" si="3"/>
        <v>0</v>
      </c>
      <c r="S34" s="833">
        <f t="shared" si="4"/>
        <v>0</v>
      </c>
      <c r="T34" s="843"/>
      <c r="U34" s="843"/>
      <c r="AD34" s="844"/>
    </row>
    <row r="35" spans="1:30" s="833" customFormat="1" ht="16.5">
      <c r="A35" s="846">
        <v>15</v>
      </c>
      <c r="B35" s="1093"/>
      <c r="C35" s="801"/>
      <c r="D35" s="801"/>
      <c r="E35" s="801"/>
      <c r="F35" s="1094" t="s">
        <v>752</v>
      </c>
      <c r="G35" s="801"/>
      <c r="H35" s="801">
        <v>998736</v>
      </c>
      <c r="I35" s="839"/>
      <c r="J35" s="801">
        <v>18</v>
      </c>
      <c r="K35" s="840"/>
      <c r="L35" s="1023" t="s">
        <v>700</v>
      </c>
      <c r="M35" s="628" t="s">
        <v>640</v>
      </c>
      <c r="N35" s="1095">
        <v>2</v>
      </c>
      <c r="O35" s="841"/>
      <c r="P35" s="842" t="str">
        <f t="shared" si="1"/>
        <v>Included</v>
      </c>
      <c r="Q35" s="842">
        <f t="shared" si="2"/>
        <v>0</v>
      </c>
      <c r="R35" s="833">
        <f t="shared" si="3"/>
        <v>0</v>
      </c>
      <c r="S35" s="833">
        <f t="shared" si="4"/>
        <v>0</v>
      </c>
      <c r="T35" s="843"/>
      <c r="U35" s="843"/>
      <c r="AD35" s="844"/>
    </row>
    <row r="36" spans="1:30" s="833" customFormat="1" ht="16.5">
      <c r="A36" s="846">
        <v>16</v>
      </c>
      <c r="B36" s="1093"/>
      <c r="C36" s="801"/>
      <c r="D36" s="801"/>
      <c r="E36" s="801"/>
      <c r="F36" s="1094" t="s">
        <v>752</v>
      </c>
      <c r="G36" s="801"/>
      <c r="H36" s="801">
        <v>998736</v>
      </c>
      <c r="I36" s="839"/>
      <c r="J36" s="801">
        <v>18</v>
      </c>
      <c r="K36" s="840"/>
      <c r="L36" s="1023" t="s">
        <v>701</v>
      </c>
      <c r="M36" s="628" t="s">
        <v>640</v>
      </c>
      <c r="N36" s="1095">
        <v>2</v>
      </c>
      <c r="O36" s="841"/>
      <c r="P36" s="842" t="str">
        <f t="shared" si="1"/>
        <v>Included</v>
      </c>
      <c r="Q36" s="842">
        <f t="shared" si="2"/>
        <v>0</v>
      </c>
      <c r="R36" s="833">
        <f t="shared" si="3"/>
        <v>0</v>
      </c>
      <c r="S36" s="833">
        <f t="shared" si="4"/>
        <v>0</v>
      </c>
      <c r="T36" s="843"/>
      <c r="U36" s="843"/>
      <c r="AD36" s="844"/>
    </row>
    <row r="37" spans="1:30" s="833" customFormat="1" ht="16.5">
      <c r="A37" s="846">
        <v>17</v>
      </c>
      <c r="B37" s="1093"/>
      <c r="C37" s="801"/>
      <c r="D37" s="801"/>
      <c r="E37" s="801"/>
      <c r="F37" s="1094" t="s">
        <v>752</v>
      </c>
      <c r="G37" s="801"/>
      <c r="H37" s="801">
        <v>998736</v>
      </c>
      <c r="I37" s="839"/>
      <c r="J37" s="801">
        <v>18</v>
      </c>
      <c r="K37" s="840"/>
      <c r="L37" s="1023" t="s">
        <v>702</v>
      </c>
      <c r="M37" s="628" t="s">
        <v>640</v>
      </c>
      <c r="N37" s="1095">
        <v>5</v>
      </c>
      <c r="O37" s="841"/>
      <c r="P37" s="842" t="str">
        <f t="shared" si="1"/>
        <v>Included</v>
      </c>
      <c r="Q37" s="842">
        <f t="shared" si="2"/>
        <v>0</v>
      </c>
      <c r="R37" s="833">
        <f t="shared" si="3"/>
        <v>0</v>
      </c>
      <c r="S37" s="833">
        <f t="shared" si="4"/>
        <v>0</v>
      </c>
      <c r="T37" s="843"/>
      <c r="U37" s="843"/>
      <c r="AD37" s="844"/>
    </row>
    <row r="38" spans="1:30" s="833" customFormat="1" ht="16.5">
      <c r="A38" s="846">
        <v>18</v>
      </c>
      <c r="B38" s="1093"/>
      <c r="C38" s="801"/>
      <c r="D38" s="801"/>
      <c r="E38" s="801"/>
      <c r="F38" s="1094" t="s">
        <v>752</v>
      </c>
      <c r="G38" s="801"/>
      <c r="H38" s="801">
        <v>998736</v>
      </c>
      <c r="I38" s="839"/>
      <c r="J38" s="801">
        <v>18</v>
      </c>
      <c r="K38" s="840"/>
      <c r="L38" s="1023" t="s">
        <v>703</v>
      </c>
      <c r="M38" s="628" t="s">
        <v>640</v>
      </c>
      <c r="N38" s="1095">
        <v>2</v>
      </c>
      <c r="O38" s="841"/>
      <c r="P38" s="842" t="str">
        <f t="shared" si="1"/>
        <v>Included</v>
      </c>
      <c r="Q38" s="842">
        <f t="shared" si="2"/>
        <v>0</v>
      </c>
      <c r="R38" s="833">
        <f t="shared" si="3"/>
        <v>0</v>
      </c>
      <c r="S38" s="833">
        <f t="shared" si="4"/>
        <v>0</v>
      </c>
      <c r="T38" s="843"/>
      <c r="U38" s="843"/>
      <c r="AD38" s="844"/>
    </row>
    <row r="39" spans="1:30" s="833" customFormat="1" ht="16.5">
      <c r="A39" s="846">
        <v>19</v>
      </c>
      <c r="B39" s="1093"/>
      <c r="C39" s="801"/>
      <c r="D39" s="801"/>
      <c r="E39" s="801"/>
      <c r="F39" s="1094" t="s">
        <v>752</v>
      </c>
      <c r="G39" s="801"/>
      <c r="H39" s="801">
        <v>998736</v>
      </c>
      <c r="I39" s="839"/>
      <c r="J39" s="801">
        <v>18</v>
      </c>
      <c r="K39" s="840"/>
      <c r="L39" s="1023" t="s">
        <v>704</v>
      </c>
      <c r="M39" s="628" t="s">
        <v>640</v>
      </c>
      <c r="N39" s="1095">
        <v>2</v>
      </c>
      <c r="O39" s="841"/>
      <c r="P39" s="842" t="str">
        <f t="shared" si="1"/>
        <v>Included</v>
      </c>
      <c r="Q39" s="842">
        <f t="shared" si="2"/>
        <v>0</v>
      </c>
      <c r="R39" s="833">
        <f t="shared" si="3"/>
        <v>0</v>
      </c>
      <c r="S39" s="833">
        <f t="shared" si="4"/>
        <v>0</v>
      </c>
      <c r="T39" s="843"/>
      <c r="U39" s="843"/>
      <c r="AD39" s="844"/>
    </row>
    <row r="40" spans="1:30" s="833" customFormat="1" ht="16.5">
      <c r="A40" s="846">
        <v>20</v>
      </c>
      <c r="B40" s="1093"/>
      <c r="C40" s="801"/>
      <c r="D40" s="801"/>
      <c r="E40" s="801"/>
      <c r="F40" s="1094" t="s">
        <v>752</v>
      </c>
      <c r="G40" s="801"/>
      <c r="H40" s="801">
        <v>998736</v>
      </c>
      <c r="I40" s="839"/>
      <c r="J40" s="801">
        <v>18</v>
      </c>
      <c r="K40" s="840"/>
      <c r="L40" s="1023" t="s">
        <v>613</v>
      </c>
      <c r="M40" s="628" t="s">
        <v>640</v>
      </c>
      <c r="N40" s="1095">
        <v>2</v>
      </c>
      <c r="O40" s="841"/>
      <c r="P40" s="842" t="str">
        <f t="shared" si="1"/>
        <v>Included</v>
      </c>
      <c r="Q40" s="842">
        <f t="shared" si="2"/>
        <v>0</v>
      </c>
      <c r="R40" s="833">
        <f t="shared" si="3"/>
        <v>0</v>
      </c>
      <c r="S40" s="833">
        <f t="shared" si="4"/>
        <v>0</v>
      </c>
      <c r="T40" s="843"/>
      <c r="U40" s="843"/>
      <c r="AD40" s="844"/>
    </row>
    <row r="41" spans="1:30" s="833" customFormat="1" ht="16.5">
      <c r="A41" s="846">
        <v>21</v>
      </c>
      <c r="B41" s="1093"/>
      <c r="C41" s="801"/>
      <c r="D41" s="801"/>
      <c r="E41" s="801"/>
      <c r="F41" s="1094" t="s">
        <v>752</v>
      </c>
      <c r="G41" s="801"/>
      <c r="H41" s="801">
        <v>998736</v>
      </c>
      <c r="I41" s="839"/>
      <c r="J41" s="801">
        <v>18</v>
      </c>
      <c r="K41" s="840"/>
      <c r="L41" s="1023" t="s">
        <v>612</v>
      </c>
      <c r="M41" s="628" t="s">
        <v>640</v>
      </c>
      <c r="N41" s="1095">
        <v>1</v>
      </c>
      <c r="O41" s="841"/>
      <c r="P41" s="842" t="str">
        <f t="shared" si="1"/>
        <v>Included</v>
      </c>
      <c r="Q41" s="842">
        <f t="shared" si="2"/>
        <v>0</v>
      </c>
      <c r="R41" s="833">
        <f t="shared" si="3"/>
        <v>0</v>
      </c>
      <c r="S41" s="833">
        <f t="shared" si="4"/>
        <v>0</v>
      </c>
      <c r="T41" s="843"/>
      <c r="U41" s="843"/>
      <c r="AD41" s="844"/>
    </row>
    <row r="42" spans="1:30" s="833" customFormat="1" ht="16.5">
      <c r="A42" s="846">
        <v>22</v>
      </c>
      <c r="B42" s="1093"/>
      <c r="C42" s="801"/>
      <c r="D42" s="801"/>
      <c r="E42" s="801"/>
      <c r="F42" s="1094" t="s">
        <v>752</v>
      </c>
      <c r="G42" s="801"/>
      <c r="H42" s="801">
        <v>998736</v>
      </c>
      <c r="I42" s="839"/>
      <c r="J42" s="801">
        <v>18</v>
      </c>
      <c r="K42" s="840"/>
      <c r="L42" s="1023" t="s">
        <v>705</v>
      </c>
      <c r="M42" s="628" t="s">
        <v>640</v>
      </c>
      <c r="N42" s="1095">
        <v>2</v>
      </c>
      <c r="O42" s="841"/>
      <c r="P42" s="842" t="str">
        <f t="shared" si="1"/>
        <v>Included</v>
      </c>
      <c r="Q42" s="842">
        <f t="shared" si="2"/>
        <v>0</v>
      </c>
      <c r="R42" s="833">
        <f t="shared" si="3"/>
        <v>0</v>
      </c>
      <c r="S42" s="833">
        <f t="shared" si="4"/>
        <v>0</v>
      </c>
      <c r="T42" s="843"/>
      <c r="U42" s="843"/>
      <c r="AD42" s="844"/>
    </row>
    <row r="43" spans="1:30" s="833" customFormat="1" ht="16.5">
      <c r="A43" s="846">
        <v>23</v>
      </c>
      <c r="B43" s="1093"/>
      <c r="C43" s="801"/>
      <c r="D43" s="801"/>
      <c r="E43" s="801"/>
      <c r="F43" s="1094" t="s">
        <v>752</v>
      </c>
      <c r="G43" s="801"/>
      <c r="H43" s="801">
        <v>998736</v>
      </c>
      <c r="I43" s="839"/>
      <c r="J43" s="801">
        <v>18</v>
      </c>
      <c r="K43" s="840"/>
      <c r="L43" s="1023" t="s">
        <v>706</v>
      </c>
      <c r="M43" s="628" t="s">
        <v>640</v>
      </c>
      <c r="N43" s="1095">
        <v>2</v>
      </c>
      <c r="O43" s="841"/>
      <c r="P43" s="842" t="str">
        <f t="shared" si="1"/>
        <v>Included</v>
      </c>
      <c r="Q43" s="842">
        <f t="shared" si="2"/>
        <v>0</v>
      </c>
      <c r="R43" s="833">
        <f t="shared" si="3"/>
        <v>0</v>
      </c>
      <c r="S43" s="833">
        <f t="shared" si="4"/>
        <v>0</v>
      </c>
      <c r="T43" s="843"/>
      <c r="U43" s="843"/>
      <c r="AD43" s="844"/>
    </row>
    <row r="44" spans="1:30" s="833" customFormat="1" ht="33">
      <c r="A44" s="846">
        <v>24</v>
      </c>
      <c r="B44" s="1093"/>
      <c r="C44" s="801"/>
      <c r="D44" s="801"/>
      <c r="E44" s="801"/>
      <c r="F44" s="1094" t="s">
        <v>601</v>
      </c>
      <c r="G44" s="801"/>
      <c r="H44" s="801">
        <v>995463</v>
      </c>
      <c r="I44" s="839"/>
      <c r="J44" s="801">
        <v>18</v>
      </c>
      <c r="K44" s="840"/>
      <c r="L44" s="1023" t="s">
        <v>617</v>
      </c>
      <c r="M44" s="628" t="s">
        <v>570</v>
      </c>
      <c r="N44" s="1095">
        <v>1</v>
      </c>
      <c r="O44" s="841"/>
      <c r="P44" s="842" t="str">
        <f t="shared" si="1"/>
        <v>Included</v>
      </c>
      <c r="Q44" s="842">
        <f t="shared" si="2"/>
        <v>0</v>
      </c>
      <c r="R44" s="833">
        <f t="shared" si="3"/>
        <v>0</v>
      </c>
      <c r="S44" s="833">
        <f t="shared" si="4"/>
        <v>0</v>
      </c>
      <c r="T44" s="843"/>
      <c r="U44" s="843"/>
      <c r="AD44" s="844"/>
    </row>
    <row r="45" spans="1:30" s="833" customFormat="1" ht="16.5">
      <c r="A45" s="846">
        <v>25</v>
      </c>
      <c r="B45" s="1093"/>
      <c r="C45" s="801"/>
      <c r="D45" s="801"/>
      <c r="E45" s="801"/>
      <c r="F45" s="1094" t="s">
        <v>602</v>
      </c>
      <c r="G45" s="801"/>
      <c r="H45" s="801">
        <v>995461</v>
      </c>
      <c r="I45" s="839"/>
      <c r="J45" s="801">
        <v>18</v>
      </c>
      <c r="K45" s="840"/>
      <c r="L45" s="1023" t="s">
        <v>707</v>
      </c>
      <c r="M45" s="628" t="s">
        <v>570</v>
      </c>
      <c r="N45" s="1095">
        <v>1</v>
      </c>
      <c r="O45" s="841"/>
      <c r="P45" s="842" t="str">
        <f t="shared" si="1"/>
        <v>Included</v>
      </c>
      <c r="Q45" s="842">
        <f t="shared" si="2"/>
        <v>0</v>
      </c>
      <c r="R45" s="833">
        <f t="shared" si="3"/>
        <v>0</v>
      </c>
      <c r="S45" s="833">
        <f t="shared" si="4"/>
        <v>0</v>
      </c>
      <c r="T45" s="843"/>
      <c r="U45" s="843"/>
      <c r="AD45" s="844"/>
    </row>
    <row r="46" spans="1:30" s="833" customFormat="1" ht="16.5">
      <c r="A46" s="846">
        <v>26</v>
      </c>
      <c r="B46" s="1093"/>
      <c r="C46" s="801"/>
      <c r="D46" s="801"/>
      <c r="E46" s="801"/>
      <c r="F46" s="1094" t="s">
        <v>602</v>
      </c>
      <c r="G46" s="801"/>
      <c r="H46" s="801">
        <v>995461</v>
      </c>
      <c r="I46" s="839"/>
      <c r="J46" s="801">
        <v>18</v>
      </c>
      <c r="K46" s="840"/>
      <c r="L46" s="1023" t="s">
        <v>619</v>
      </c>
      <c r="M46" s="628" t="s">
        <v>641</v>
      </c>
      <c r="N46" s="1095">
        <v>2</v>
      </c>
      <c r="O46" s="841"/>
      <c r="P46" s="842" t="str">
        <f t="shared" si="1"/>
        <v>Included</v>
      </c>
      <c r="Q46" s="842">
        <f t="shared" si="2"/>
        <v>0</v>
      </c>
      <c r="R46" s="833">
        <f t="shared" si="3"/>
        <v>0</v>
      </c>
      <c r="S46" s="833">
        <f t="shared" si="4"/>
        <v>0</v>
      </c>
      <c r="T46" s="843"/>
      <c r="U46" s="843"/>
      <c r="AD46" s="844"/>
    </row>
    <row r="47" spans="1:30" s="833" customFormat="1" ht="16.5">
      <c r="A47" s="846">
        <v>27</v>
      </c>
      <c r="B47" s="1093"/>
      <c r="C47" s="801"/>
      <c r="D47" s="801"/>
      <c r="E47" s="801"/>
      <c r="F47" s="1094" t="s">
        <v>602</v>
      </c>
      <c r="G47" s="801"/>
      <c r="H47" s="801">
        <v>998736</v>
      </c>
      <c r="I47" s="839"/>
      <c r="J47" s="801">
        <v>18</v>
      </c>
      <c r="K47" s="840"/>
      <c r="L47" s="1023" t="s">
        <v>708</v>
      </c>
      <c r="M47" s="628" t="s">
        <v>641</v>
      </c>
      <c r="N47" s="1095">
        <v>2</v>
      </c>
      <c r="O47" s="841"/>
      <c r="P47" s="842" t="str">
        <f t="shared" si="1"/>
        <v>Included</v>
      </c>
      <c r="Q47" s="842">
        <f t="shared" si="2"/>
        <v>0</v>
      </c>
      <c r="R47" s="833">
        <f t="shared" si="3"/>
        <v>0</v>
      </c>
      <c r="S47" s="833">
        <f t="shared" si="4"/>
        <v>0</v>
      </c>
      <c r="T47" s="843"/>
      <c r="U47" s="843"/>
      <c r="AD47" s="844"/>
    </row>
    <row r="48" spans="1:30" s="833" customFormat="1" ht="16.5">
      <c r="A48" s="846">
        <v>28</v>
      </c>
      <c r="B48" s="1093"/>
      <c r="C48" s="801"/>
      <c r="D48" s="801"/>
      <c r="E48" s="801"/>
      <c r="F48" s="1094" t="s">
        <v>603</v>
      </c>
      <c r="G48" s="801"/>
      <c r="H48" s="801">
        <v>995461</v>
      </c>
      <c r="I48" s="839"/>
      <c r="J48" s="801">
        <v>18</v>
      </c>
      <c r="K48" s="840"/>
      <c r="L48" s="1023" t="s">
        <v>621</v>
      </c>
      <c r="M48" s="628" t="s">
        <v>641</v>
      </c>
      <c r="N48" s="1095">
        <v>2</v>
      </c>
      <c r="O48" s="841"/>
      <c r="P48" s="842" t="str">
        <f t="shared" si="1"/>
        <v>Included</v>
      </c>
      <c r="Q48" s="842">
        <f t="shared" si="2"/>
        <v>0</v>
      </c>
      <c r="R48" s="833">
        <f t="shared" si="3"/>
        <v>0</v>
      </c>
      <c r="S48" s="833">
        <f t="shared" si="4"/>
        <v>0</v>
      </c>
      <c r="T48" s="843"/>
      <c r="U48" s="843"/>
      <c r="AD48" s="844"/>
    </row>
    <row r="49" spans="1:30" s="833" customFormat="1" ht="33">
      <c r="A49" s="846">
        <v>29</v>
      </c>
      <c r="B49" s="1093"/>
      <c r="C49" s="801"/>
      <c r="D49" s="801"/>
      <c r="E49" s="801"/>
      <c r="F49" s="1094" t="s">
        <v>603</v>
      </c>
      <c r="G49" s="801"/>
      <c r="H49" s="801">
        <v>998731</v>
      </c>
      <c r="I49" s="839"/>
      <c r="J49" s="801">
        <v>18</v>
      </c>
      <c r="K49" s="840"/>
      <c r="L49" s="1023" t="s">
        <v>709</v>
      </c>
      <c r="M49" s="628" t="s">
        <v>641</v>
      </c>
      <c r="N49" s="1095">
        <v>1</v>
      </c>
      <c r="O49" s="841"/>
      <c r="P49" s="842" t="str">
        <f t="shared" si="1"/>
        <v>Included</v>
      </c>
      <c r="Q49" s="842">
        <f t="shared" si="2"/>
        <v>0</v>
      </c>
      <c r="R49" s="833">
        <f t="shared" si="3"/>
        <v>0</v>
      </c>
      <c r="S49" s="833">
        <f t="shared" si="4"/>
        <v>0</v>
      </c>
      <c r="T49" s="843"/>
      <c r="U49" s="843"/>
      <c r="AD49" s="844"/>
    </row>
    <row r="50" spans="1:30" s="833" customFormat="1" ht="16.5">
      <c r="A50" s="846">
        <v>30</v>
      </c>
      <c r="B50" s="1093"/>
      <c r="C50" s="801"/>
      <c r="D50" s="801"/>
      <c r="E50" s="801"/>
      <c r="F50" s="1094" t="s">
        <v>603</v>
      </c>
      <c r="G50" s="801"/>
      <c r="H50" s="801">
        <v>998731</v>
      </c>
      <c r="I50" s="839"/>
      <c r="J50" s="801">
        <v>18</v>
      </c>
      <c r="K50" s="840"/>
      <c r="L50" s="1023" t="s">
        <v>710</v>
      </c>
      <c r="M50" s="628" t="s">
        <v>641</v>
      </c>
      <c r="N50" s="1095">
        <v>40</v>
      </c>
      <c r="O50" s="841"/>
      <c r="P50" s="842" t="str">
        <f t="shared" si="1"/>
        <v>Included</v>
      </c>
      <c r="Q50" s="842">
        <f t="shared" si="2"/>
        <v>0</v>
      </c>
      <c r="R50" s="833">
        <f t="shared" si="3"/>
        <v>0</v>
      </c>
      <c r="S50" s="833">
        <f t="shared" si="4"/>
        <v>0</v>
      </c>
      <c r="T50" s="843"/>
      <c r="U50" s="843"/>
      <c r="AD50" s="844"/>
    </row>
    <row r="51" spans="1:30" s="833" customFormat="1" ht="16.5">
      <c r="A51" s="846">
        <v>31</v>
      </c>
      <c r="B51" s="1093"/>
      <c r="C51" s="801"/>
      <c r="D51" s="801"/>
      <c r="E51" s="801"/>
      <c r="F51" s="1094" t="s">
        <v>603</v>
      </c>
      <c r="G51" s="801"/>
      <c r="H51" s="801">
        <v>998731</v>
      </c>
      <c r="I51" s="839"/>
      <c r="J51" s="801">
        <v>18</v>
      </c>
      <c r="K51" s="840"/>
      <c r="L51" s="1023" t="s">
        <v>711</v>
      </c>
      <c r="M51" s="628" t="s">
        <v>641</v>
      </c>
      <c r="N51" s="1095">
        <v>7</v>
      </c>
      <c r="O51" s="841"/>
      <c r="P51" s="842" t="str">
        <f t="shared" si="1"/>
        <v>Included</v>
      </c>
      <c r="Q51" s="842">
        <f t="shared" si="2"/>
        <v>0</v>
      </c>
      <c r="R51" s="833">
        <f t="shared" si="3"/>
        <v>0</v>
      </c>
      <c r="S51" s="833">
        <f t="shared" si="4"/>
        <v>0</v>
      </c>
      <c r="T51" s="843"/>
      <c r="U51" s="843"/>
      <c r="AD51" s="844"/>
    </row>
    <row r="52" spans="1:30" s="833" customFormat="1" ht="16.5">
      <c r="A52" s="846">
        <v>32</v>
      </c>
      <c r="B52" s="1093"/>
      <c r="C52" s="801"/>
      <c r="D52" s="801"/>
      <c r="E52" s="801"/>
      <c r="F52" s="1094" t="s">
        <v>603</v>
      </c>
      <c r="G52" s="801"/>
      <c r="H52" s="801">
        <v>998739</v>
      </c>
      <c r="I52" s="839"/>
      <c r="J52" s="801">
        <v>18</v>
      </c>
      <c r="K52" s="840"/>
      <c r="L52" s="1023" t="s">
        <v>625</v>
      </c>
      <c r="M52" s="628" t="s">
        <v>570</v>
      </c>
      <c r="N52" s="1095">
        <v>1</v>
      </c>
      <c r="O52" s="841"/>
      <c r="P52" s="842" t="str">
        <f t="shared" si="1"/>
        <v>Included</v>
      </c>
      <c r="Q52" s="842">
        <f t="shared" si="2"/>
        <v>0</v>
      </c>
      <c r="R52" s="833">
        <f t="shared" si="3"/>
        <v>0</v>
      </c>
      <c r="S52" s="833">
        <f t="shared" si="4"/>
        <v>0</v>
      </c>
      <c r="T52" s="843"/>
      <c r="U52" s="843"/>
      <c r="AD52" s="844"/>
    </row>
    <row r="53" spans="1:30" s="833" customFormat="1" ht="16.5">
      <c r="A53" s="846">
        <v>33</v>
      </c>
      <c r="B53" s="1093"/>
      <c r="C53" s="801"/>
      <c r="D53" s="801"/>
      <c r="E53" s="801"/>
      <c r="F53" s="1097" t="s">
        <v>689</v>
      </c>
      <c r="G53" s="801"/>
      <c r="H53" s="801">
        <v>998336</v>
      </c>
      <c r="I53" s="839"/>
      <c r="J53" s="801">
        <v>18</v>
      </c>
      <c r="K53" s="840"/>
      <c r="L53" s="1048" t="s">
        <v>712</v>
      </c>
      <c r="M53" s="628" t="s">
        <v>586</v>
      </c>
      <c r="N53" s="1095">
        <v>1</v>
      </c>
      <c r="O53" s="841"/>
      <c r="P53" s="842" t="str">
        <f t="shared" si="1"/>
        <v>Included</v>
      </c>
      <c r="Q53" s="842">
        <f t="shared" si="2"/>
        <v>0</v>
      </c>
      <c r="R53" s="833">
        <f t="shared" si="3"/>
        <v>0</v>
      </c>
      <c r="S53" s="833">
        <f t="shared" si="4"/>
        <v>0</v>
      </c>
      <c r="T53" s="843"/>
      <c r="U53" s="843"/>
      <c r="AD53" s="844"/>
    </row>
    <row r="54" spans="1:30" s="833" customFormat="1" ht="16.5">
      <c r="A54" s="846">
        <v>34</v>
      </c>
      <c r="B54" s="1093"/>
      <c r="C54" s="801"/>
      <c r="D54" s="801"/>
      <c r="E54" s="801"/>
      <c r="F54" s="1097" t="s">
        <v>689</v>
      </c>
      <c r="G54" s="801"/>
      <c r="H54" s="801">
        <v>998336</v>
      </c>
      <c r="I54" s="839"/>
      <c r="J54" s="801">
        <v>18</v>
      </c>
      <c r="K54" s="845"/>
      <c r="L54" s="1048" t="s">
        <v>629</v>
      </c>
      <c r="M54" s="628" t="s">
        <v>584</v>
      </c>
      <c r="N54" s="1095">
        <v>2</v>
      </c>
      <c r="O54" s="841"/>
      <c r="P54" s="842" t="str">
        <f t="shared" si="1"/>
        <v>Included</v>
      </c>
      <c r="Q54" s="842">
        <f t="shared" si="2"/>
        <v>0</v>
      </c>
      <c r="R54" s="833">
        <f t="shared" si="3"/>
        <v>0</v>
      </c>
      <c r="S54" s="833">
        <f t="shared" si="4"/>
        <v>0</v>
      </c>
      <c r="T54" s="843"/>
      <c r="U54" s="843"/>
      <c r="AD54" s="844"/>
    </row>
    <row r="55" spans="1:30" s="833" customFormat="1" ht="16.5">
      <c r="A55" s="846">
        <v>35</v>
      </c>
      <c r="B55" s="1093"/>
      <c r="C55" s="801"/>
      <c r="D55" s="801"/>
      <c r="E55" s="801"/>
      <c r="F55" s="1097" t="s">
        <v>689</v>
      </c>
      <c r="G55" s="801"/>
      <c r="H55" s="801">
        <v>998336</v>
      </c>
      <c r="I55" s="839"/>
      <c r="J55" s="801">
        <v>18</v>
      </c>
      <c r="K55" s="840"/>
      <c r="L55" s="1048" t="s">
        <v>713</v>
      </c>
      <c r="M55" s="628" t="s">
        <v>584</v>
      </c>
      <c r="N55" s="1095">
        <v>4</v>
      </c>
      <c r="O55" s="841"/>
      <c r="P55" s="842" t="str">
        <f t="shared" si="1"/>
        <v>Included</v>
      </c>
      <c r="Q55" s="842">
        <f t="shared" si="2"/>
        <v>0</v>
      </c>
      <c r="R55" s="833">
        <f t="shared" si="3"/>
        <v>0</v>
      </c>
      <c r="S55" s="833">
        <f t="shared" si="4"/>
        <v>0</v>
      </c>
      <c r="T55" s="843"/>
      <c r="U55" s="843"/>
      <c r="AD55" s="844"/>
    </row>
    <row r="56" spans="1:30" s="833" customFormat="1" ht="16.5">
      <c r="A56" s="846">
        <v>36</v>
      </c>
      <c r="B56" s="1093"/>
      <c r="C56" s="801"/>
      <c r="D56" s="801"/>
      <c r="E56" s="801"/>
      <c r="F56" s="1097" t="s">
        <v>689</v>
      </c>
      <c r="G56" s="801"/>
      <c r="H56" s="801">
        <v>998734</v>
      </c>
      <c r="I56" s="839"/>
      <c r="J56" s="801">
        <v>18</v>
      </c>
      <c r="K56" s="840"/>
      <c r="L56" s="1048" t="s">
        <v>714</v>
      </c>
      <c r="M56" s="628" t="s">
        <v>584</v>
      </c>
      <c r="N56" s="1095">
        <v>1</v>
      </c>
      <c r="O56" s="841"/>
      <c r="P56" s="842" t="str">
        <f t="shared" si="1"/>
        <v>Included</v>
      </c>
      <c r="Q56" s="842">
        <f t="shared" si="2"/>
        <v>0</v>
      </c>
      <c r="R56" s="833">
        <f t="shared" si="3"/>
        <v>0</v>
      </c>
      <c r="S56" s="833">
        <f t="shared" si="4"/>
        <v>0</v>
      </c>
      <c r="T56" s="843"/>
      <c r="U56" s="843"/>
      <c r="AD56" s="844"/>
    </row>
    <row r="57" spans="1:30" s="833" customFormat="1" ht="16.5">
      <c r="A57" s="846">
        <v>37</v>
      </c>
      <c r="B57" s="1093"/>
      <c r="C57" s="801"/>
      <c r="D57" s="801"/>
      <c r="E57" s="801"/>
      <c r="F57" s="1097" t="s">
        <v>689</v>
      </c>
      <c r="G57" s="801"/>
      <c r="H57" s="801">
        <v>998336</v>
      </c>
      <c r="I57" s="839"/>
      <c r="J57" s="801">
        <v>18</v>
      </c>
      <c r="K57" s="840"/>
      <c r="L57" s="1048" t="s">
        <v>715</v>
      </c>
      <c r="M57" s="628" t="s">
        <v>584</v>
      </c>
      <c r="N57" s="1095">
        <v>1</v>
      </c>
      <c r="O57" s="841"/>
      <c r="P57" s="842" t="str">
        <f t="shared" si="1"/>
        <v>Included</v>
      </c>
      <c r="Q57" s="842">
        <f t="shared" si="2"/>
        <v>0</v>
      </c>
      <c r="R57" s="833">
        <f t="shared" si="3"/>
        <v>0</v>
      </c>
      <c r="S57" s="833">
        <f t="shared" si="4"/>
        <v>0</v>
      </c>
      <c r="T57" s="843"/>
      <c r="U57" s="843"/>
      <c r="AD57" s="844"/>
    </row>
    <row r="58" spans="1:30" s="833" customFormat="1" ht="16.5">
      <c r="A58" s="846">
        <v>38</v>
      </c>
      <c r="B58" s="1093"/>
      <c r="C58" s="801"/>
      <c r="D58" s="801"/>
      <c r="E58" s="801"/>
      <c r="F58" s="1097" t="s">
        <v>689</v>
      </c>
      <c r="G58" s="801"/>
      <c r="H58" s="801">
        <v>998734</v>
      </c>
      <c r="I58" s="839"/>
      <c r="J58" s="801">
        <v>18</v>
      </c>
      <c r="K58" s="840"/>
      <c r="L58" s="1048" t="s">
        <v>630</v>
      </c>
      <c r="M58" s="628" t="s">
        <v>570</v>
      </c>
      <c r="N58" s="1095">
        <v>1</v>
      </c>
      <c r="O58" s="841"/>
      <c r="P58" s="842" t="str">
        <f t="shared" si="1"/>
        <v>Included</v>
      </c>
      <c r="Q58" s="842">
        <f t="shared" si="2"/>
        <v>0</v>
      </c>
      <c r="R58" s="833">
        <f t="shared" si="3"/>
        <v>0</v>
      </c>
      <c r="S58" s="833">
        <f t="shared" si="4"/>
        <v>0</v>
      </c>
      <c r="T58" s="843"/>
      <c r="U58" s="843"/>
      <c r="AD58" s="844"/>
    </row>
    <row r="59" spans="1:30" s="833" customFormat="1" ht="16.5">
      <c r="A59" s="846">
        <v>39</v>
      </c>
      <c r="B59" s="1093"/>
      <c r="C59" s="801"/>
      <c r="D59" s="801"/>
      <c r="E59" s="801"/>
      <c r="F59" s="1097" t="s">
        <v>689</v>
      </c>
      <c r="G59" s="801"/>
      <c r="H59" s="801">
        <v>998734</v>
      </c>
      <c r="I59" s="839"/>
      <c r="J59" s="801">
        <v>18</v>
      </c>
      <c r="K59" s="840"/>
      <c r="L59" s="1048" t="s">
        <v>628</v>
      </c>
      <c r="M59" s="628" t="s">
        <v>570</v>
      </c>
      <c r="N59" s="1095">
        <v>2</v>
      </c>
      <c r="O59" s="841"/>
      <c r="P59" s="842" t="str">
        <f t="shared" si="1"/>
        <v>Included</v>
      </c>
      <c r="Q59" s="842">
        <f t="shared" si="2"/>
        <v>0</v>
      </c>
      <c r="R59" s="833">
        <f t="shared" si="3"/>
        <v>0</v>
      </c>
      <c r="S59" s="833">
        <f t="shared" si="4"/>
        <v>0</v>
      </c>
      <c r="T59" s="843"/>
      <c r="U59" s="843"/>
      <c r="AD59" s="844"/>
    </row>
    <row r="60" spans="1:30" s="833" customFormat="1" ht="16.5">
      <c r="A60" s="846">
        <v>40</v>
      </c>
      <c r="B60" s="1093"/>
      <c r="C60" s="801"/>
      <c r="D60" s="801"/>
      <c r="E60" s="801"/>
      <c r="F60" s="1097" t="s">
        <v>689</v>
      </c>
      <c r="G60" s="801"/>
      <c r="H60" s="801">
        <v>998734</v>
      </c>
      <c r="I60" s="839"/>
      <c r="J60" s="801">
        <v>18</v>
      </c>
      <c r="K60" s="840"/>
      <c r="L60" s="1048" t="s">
        <v>626</v>
      </c>
      <c r="M60" s="628" t="s">
        <v>584</v>
      </c>
      <c r="N60" s="1095">
        <v>1</v>
      </c>
      <c r="O60" s="841"/>
      <c r="P60" s="842" t="str">
        <f t="shared" si="1"/>
        <v>Included</v>
      </c>
      <c r="Q60" s="842">
        <f t="shared" si="2"/>
        <v>0</v>
      </c>
      <c r="R60" s="833">
        <f t="shared" si="3"/>
        <v>0</v>
      </c>
      <c r="S60" s="833">
        <f t="shared" si="4"/>
        <v>0</v>
      </c>
      <c r="T60" s="843"/>
      <c r="U60" s="843"/>
      <c r="AD60" s="844"/>
    </row>
    <row r="61" spans="1:30" s="833" customFormat="1" ht="66">
      <c r="A61" s="846">
        <v>41</v>
      </c>
      <c r="B61" s="1093"/>
      <c r="C61" s="801"/>
      <c r="D61" s="801"/>
      <c r="E61" s="801"/>
      <c r="F61" s="1098" t="s">
        <v>690</v>
      </c>
      <c r="G61" s="801"/>
      <c r="H61" s="801">
        <v>995455</v>
      </c>
      <c r="I61" s="839"/>
      <c r="J61" s="801">
        <v>18</v>
      </c>
      <c r="K61" s="845"/>
      <c r="L61" s="1049" t="s">
        <v>716</v>
      </c>
      <c r="M61" s="801" t="s">
        <v>687</v>
      </c>
      <c r="N61" s="1095">
        <v>70</v>
      </c>
      <c r="O61" s="841"/>
      <c r="P61" s="842" t="str">
        <f t="shared" si="1"/>
        <v>Included</v>
      </c>
      <c r="Q61" s="842">
        <f t="shared" si="2"/>
        <v>0</v>
      </c>
      <c r="R61" s="833">
        <f t="shared" si="3"/>
        <v>0</v>
      </c>
      <c r="S61" s="833">
        <f t="shared" si="4"/>
        <v>0</v>
      </c>
      <c r="T61" s="843"/>
      <c r="U61" s="843"/>
      <c r="AD61" s="844"/>
    </row>
    <row r="62" spans="1:30" s="833" customFormat="1" ht="82.5">
      <c r="A62" s="846">
        <v>42</v>
      </c>
      <c r="B62" s="1093"/>
      <c r="C62" s="801"/>
      <c r="D62" s="801"/>
      <c r="E62" s="801"/>
      <c r="F62" s="1098" t="s">
        <v>690</v>
      </c>
      <c r="G62" s="801"/>
      <c r="H62" s="801">
        <v>995455</v>
      </c>
      <c r="I62" s="839"/>
      <c r="J62" s="801">
        <v>18</v>
      </c>
      <c r="K62" s="840"/>
      <c r="L62" s="1049" t="s">
        <v>717</v>
      </c>
      <c r="M62" s="801" t="s">
        <v>687</v>
      </c>
      <c r="N62" s="1095">
        <v>22</v>
      </c>
      <c r="O62" s="841"/>
      <c r="P62" s="842" t="str">
        <f t="shared" si="1"/>
        <v>Included</v>
      </c>
      <c r="Q62" s="842">
        <f t="shared" si="2"/>
        <v>0</v>
      </c>
      <c r="R62" s="833">
        <f t="shared" si="3"/>
        <v>0</v>
      </c>
      <c r="S62" s="833">
        <f t="shared" si="4"/>
        <v>0</v>
      </c>
      <c r="T62" s="843"/>
      <c r="U62" s="843"/>
      <c r="AD62" s="844"/>
    </row>
    <row r="63" spans="1:30" s="833" customFormat="1" ht="33">
      <c r="A63" s="846">
        <v>43</v>
      </c>
      <c r="B63" s="1093"/>
      <c r="C63" s="801"/>
      <c r="D63" s="801"/>
      <c r="E63" s="801"/>
      <c r="F63" s="1098" t="s">
        <v>690</v>
      </c>
      <c r="G63" s="801"/>
      <c r="H63" s="801">
        <v>995455</v>
      </c>
      <c r="I63" s="839"/>
      <c r="J63" s="801">
        <v>18</v>
      </c>
      <c r="K63" s="840"/>
      <c r="L63" s="1049" t="s">
        <v>718</v>
      </c>
      <c r="M63" s="801" t="s">
        <v>687</v>
      </c>
      <c r="N63" s="1095">
        <v>8</v>
      </c>
      <c r="O63" s="841"/>
      <c r="P63" s="842" t="str">
        <f t="shared" si="1"/>
        <v>Included</v>
      </c>
      <c r="Q63" s="842">
        <f t="shared" si="2"/>
        <v>0</v>
      </c>
      <c r="R63" s="833">
        <f t="shared" si="3"/>
        <v>0</v>
      </c>
      <c r="S63" s="833">
        <f t="shared" si="4"/>
        <v>0</v>
      </c>
      <c r="T63" s="843"/>
      <c r="U63" s="843"/>
      <c r="AD63" s="844"/>
    </row>
    <row r="64" spans="1:30" s="833" customFormat="1" ht="33">
      <c r="A64" s="846">
        <v>44</v>
      </c>
      <c r="B64" s="1093"/>
      <c r="C64" s="801"/>
      <c r="D64" s="801"/>
      <c r="E64" s="801"/>
      <c r="F64" s="1098" t="s">
        <v>690</v>
      </c>
      <c r="G64" s="801"/>
      <c r="H64" s="801">
        <v>995455</v>
      </c>
      <c r="I64" s="839"/>
      <c r="J64" s="801">
        <v>18</v>
      </c>
      <c r="K64" s="840"/>
      <c r="L64" s="1049" t="s">
        <v>719</v>
      </c>
      <c r="M64" s="801" t="s">
        <v>687</v>
      </c>
      <c r="N64" s="1095">
        <v>6</v>
      </c>
      <c r="O64" s="841"/>
      <c r="P64" s="842" t="str">
        <f t="shared" si="1"/>
        <v>Included</v>
      </c>
      <c r="Q64" s="842">
        <f t="shared" si="2"/>
        <v>0</v>
      </c>
      <c r="R64" s="833">
        <f t="shared" si="3"/>
        <v>0</v>
      </c>
      <c r="S64" s="833">
        <f t="shared" si="4"/>
        <v>0</v>
      </c>
      <c r="T64" s="843"/>
      <c r="U64" s="843"/>
      <c r="AD64" s="844"/>
    </row>
    <row r="65" spans="1:30" s="833" customFormat="1" ht="49.5">
      <c r="A65" s="846">
        <v>45</v>
      </c>
      <c r="B65" s="1093"/>
      <c r="C65" s="801"/>
      <c r="D65" s="801"/>
      <c r="E65" s="801"/>
      <c r="F65" s="1098" t="s">
        <v>691</v>
      </c>
      <c r="G65" s="801"/>
      <c r="H65" s="801">
        <v>995433</v>
      </c>
      <c r="I65" s="839"/>
      <c r="J65" s="801">
        <v>18</v>
      </c>
      <c r="K65" s="840"/>
      <c r="L65" s="1049" t="s">
        <v>720</v>
      </c>
      <c r="M65" s="801" t="s">
        <v>749</v>
      </c>
      <c r="N65" s="1095">
        <v>3700</v>
      </c>
      <c r="O65" s="841"/>
      <c r="P65" s="842" t="str">
        <f t="shared" si="1"/>
        <v>Included</v>
      </c>
      <c r="Q65" s="842">
        <f t="shared" si="2"/>
        <v>0</v>
      </c>
      <c r="R65" s="833">
        <f t="shared" si="3"/>
        <v>0</v>
      </c>
      <c r="S65" s="833">
        <f t="shared" si="4"/>
        <v>0</v>
      </c>
      <c r="T65" s="843"/>
      <c r="U65" s="843"/>
      <c r="AD65" s="844"/>
    </row>
    <row r="66" spans="1:30" s="833" customFormat="1" ht="66">
      <c r="A66" s="846">
        <v>46</v>
      </c>
      <c r="B66" s="1093"/>
      <c r="C66" s="801"/>
      <c r="D66" s="801"/>
      <c r="E66" s="801"/>
      <c r="F66" s="1098" t="s">
        <v>691</v>
      </c>
      <c r="G66" s="801"/>
      <c r="H66" s="801">
        <v>995433</v>
      </c>
      <c r="I66" s="839"/>
      <c r="J66" s="801">
        <v>18</v>
      </c>
      <c r="K66" s="840"/>
      <c r="L66" s="1049" t="s">
        <v>721</v>
      </c>
      <c r="M66" s="801" t="s">
        <v>749</v>
      </c>
      <c r="N66" s="1095">
        <v>411</v>
      </c>
      <c r="O66" s="841"/>
      <c r="P66" s="842" t="str">
        <f t="shared" si="1"/>
        <v>Included</v>
      </c>
      <c r="Q66" s="842">
        <f t="shared" si="2"/>
        <v>0</v>
      </c>
      <c r="R66" s="833">
        <f t="shared" si="3"/>
        <v>0</v>
      </c>
      <c r="S66" s="833">
        <f t="shared" si="4"/>
        <v>0</v>
      </c>
      <c r="T66" s="843"/>
      <c r="U66" s="843"/>
      <c r="AD66" s="844"/>
    </row>
    <row r="67" spans="1:30" s="833" customFormat="1" ht="16.5">
      <c r="A67" s="846">
        <v>47</v>
      </c>
      <c r="B67" s="1093"/>
      <c r="C67" s="801"/>
      <c r="D67" s="801"/>
      <c r="E67" s="801"/>
      <c r="F67" s="1098" t="s">
        <v>691</v>
      </c>
      <c r="G67" s="801"/>
      <c r="H67" s="801">
        <v>995454</v>
      </c>
      <c r="I67" s="839"/>
      <c r="J67" s="801">
        <v>18</v>
      </c>
      <c r="K67" s="840"/>
      <c r="L67" s="1049" t="s">
        <v>722</v>
      </c>
      <c r="M67" s="801" t="s">
        <v>749</v>
      </c>
      <c r="N67" s="1095">
        <v>109</v>
      </c>
      <c r="O67" s="841"/>
      <c r="P67" s="842" t="str">
        <f t="shared" si="1"/>
        <v>Included</v>
      </c>
      <c r="Q67" s="842">
        <f t="shared" si="2"/>
        <v>0</v>
      </c>
      <c r="R67" s="833">
        <f t="shared" si="3"/>
        <v>0</v>
      </c>
      <c r="S67" s="833">
        <f t="shared" si="4"/>
        <v>0</v>
      </c>
      <c r="T67" s="843"/>
      <c r="U67" s="843"/>
      <c r="AD67" s="844"/>
    </row>
    <row r="68" spans="1:30" s="833" customFormat="1" ht="16.5">
      <c r="A68" s="846">
        <v>48</v>
      </c>
      <c r="B68" s="1093"/>
      <c r="C68" s="801"/>
      <c r="D68" s="801"/>
      <c r="E68" s="801"/>
      <c r="F68" s="1098" t="s">
        <v>691</v>
      </c>
      <c r="G68" s="801"/>
      <c r="H68" s="801">
        <v>995454</v>
      </c>
      <c r="I68" s="839"/>
      <c r="J68" s="801">
        <v>18</v>
      </c>
      <c r="K68" s="840"/>
      <c r="L68" s="1049" t="s">
        <v>723</v>
      </c>
      <c r="M68" s="801" t="s">
        <v>749</v>
      </c>
      <c r="N68" s="1095">
        <v>13</v>
      </c>
      <c r="O68" s="841"/>
      <c r="P68" s="842" t="str">
        <f t="shared" si="1"/>
        <v>Included</v>
      </c>
      <c r="Q68" s="842">
        <f t="shared" si="2"/>
        <v>0</v>
      </c>
      <c r="R68" s="833">
        <f t="shared" si="3"/>
        <v>0</v>
      </c>
      <c r="S68" s="833">
        <f t="shared" si="4"/>
        <v>0</v>
      </c>
      <c r="T68" s="843"/>
      <c r="U68" s="843"/>
      <c r="AD68" s="844"/>
    </row>
    <row r="69" spans="1:30" s="833" customFormat="1" ht="49.5">
      <c r="A69" s="846">
        <v>49</v>
      </c>
      <c r="B69" s="1093"/>
      <c r="C69" s="801"/>
      <c r="D69" s="801"/>
      <c r="E69" s="801"/>
      <c r="F69" s="1098" t="s">
        <v>691</v>
      </c>
      <c r="G69" s="801"/>
      <c r="H69" s="801">
        <v>995454</v>
      </c>
      <c r="I69" s="839"/>
      <c r="J69" s="801">
        <v>18</v>
      </c>
      <c r="K69" s="840"/>
      <c r="L69" s="1049" t="s">
        <v>724</v>
      </c>
      <c r="M69" s="801" t="s">
        <v>749</v>
      </c>
      <c r="N69" s="1095">
        <v>769</v>
      </c>
      <c r="O69" s="841"/>
      <c r="P69" s="842" t="str">
        <f t="shared" si="1"/>
        <v>Included</v>
      </c>
      <c r="Q69" s="842">
        <f t="shared" si="2"/>
        <v>0</v>
      </c>
      <c r="R69" s="833">
        <f t="shared" si="3"/>
        <v>0</v>
      </c>
      <c r="S69" s="833">
        <f t="shared" si="4"/>
        <v>0</v>
      </c>
      <c r="T69" s="843"/>
      <c r="U69" s="843"/>
      <c r="AD69" s="844"/>
    </row>
    <row r="70" spans="1:30" s="833" customFormat="1" ht="16.5">
      <c r="A70" s="846">
        <v>50</v>
      </c>
      <c r="B70" s="1093"/>
      <c r="C70" s="801"/>
      <c r="D70" s="801"/>
      <c r="E70" s="801"/>
      <c r="F70" s="1098" t="s">
        <v>691</v>
      </c>
      <c r="G70" s="801"/>
      <c r="H70" s="801">
        <v>995454</v>
      </c>
      <c r="I70" s="839"/>
      <c r="J70" s="801">
        <v>18</v>
      </c>
      <c r="K70" s="840"/>
      <c r="L70" s="1049" t="s">
        <v>725</v>
      </c>
      <c r="M70" s="801" t="s">
        <v>687</v>
      </c>
      <c r="N70" s="1095">
        <v>54</v>
      </c>
      <c r="O70" s="841"/>
      <c r="P70" s="842" t="str">
        <f t="shared" si="1"/>
        <v>Included</v>
      </c>
      <c r="Q70" s="842">
        <f t="shared" si="2"/>
        <v>0</v>
      </c>
      <c r="R70" s="833">
        <f t="shared" si="3"/>
        <v>0</v>
      </c>
      <c r="S70" s="833">
        <f t="shared" si="4"/>
        <v>0</v>
      </c>
      <c r="T70" s="843"/>
      <c r="U70" s="843"/>
      <c r="AD70" s="844"/>
    </row>
    <row r="71" spans="1:30" s="833" customFormat="1" ht="49.5">
      <c r="A71" s="846">
        <v>51</v>
      </c>
      <c r="B71" s="1093"/>
      <c r="C71" s="801"/>
      <c r="D71" s="801"/>
      <c r="E71" s="801"/>
      <c r="F71" s="1098" t="s">
        <v>691</v>
      </c>
      <c r="G71" s="801"/>
      <c r="H71" s="801">
        <v>995455</v>
      </c>
      <c r="I71" s="839"/>
      <c r="J71" s="801">
        <v>18</v>
      </c>
      <c r="K71" s="840"/>
      <c r="L71" s="1049" t="s">
        <v>726</v>
      </c>
      <c r="M71" s="801" t="s">
        <v>687</v>
      </c>
      <c r="N71" s="1095">
        <v>1</v>
      </c>
      <c r="O71" s="841"/>
      <c r="P71" s="842" t="str">
        <f t="shared" si="1"/>
        <v>Included</v>
      </c>
      <c r="Q71" s="842">
        <f t="shared" si="2"/>
        <v>0</v>
      </c>
      <c r="R71" s="833">
        <f t="shared" si="3"/>
        <v>0</v>
      </c>
      <c r="S71" s="833">
        <f t="shared" si="4"/>
        <v>0</v>
      </c>
      <c r="T71" s="843"/>
      <c r="U71" s="843"/>
      <c r="AD71" s="844"/>
    </row>
    <row r="72" spans="1:30" s="833" customFormat="1" ht="16.5">
      <c r="A72" s="846">
        <v>52</v>
      </c>
      <c r="B72" s="1093"/>
      <c r="C72" s="801"/>
      <c r="D72" s="801"/>
      <c r="E72" s="801"/>
      <c r="F72" s="1098" t="s">
        <v>691</v>
      </c>
      <c r="G72" s="801"/>
      <c r="H72" s="801">
        <v>995428</v>
      </c>
      <c r="I72" s="839"/>
      <c r="J72" s="801">
        <v>18</v>
      </c>
      <c r="K72" s="840"/>
      <c r="L72" s="1049" t="s">
        <v>727</v>
      </c>
      <c r="M72" s="801" t="s">
        <v>750</v>
      </c>
      <c r="N72" s="1095">
        <v>24500</v>
      </c>
      <c r="O72" s="841"/>
      <c r="P72" s="842" t="str">
        <f t="shared" si="1"/>
        <v>Included</v>
      </c>
      <c r="Q72" s="842">
        <f t="shared" si="2"/>
        <v>0</v>
      </c>
      <c r="R72" s="833">
        <f t="shared" si="3"/>
        <v>0</v>
      </c>
      <c r="S72" s="833">
        <f t="shared" si="4"/>
        <v>0</v>
      </c>
      <c r="T72" s="843"/>
      <c r="U72" s="843"/>
      <c r="AD72" s="844"/>
    </row>
    <row r="73" spans="1:30" s="833" customFormat="1" ht="16.5">
      <c r="A73" s="846">
        <v>53</v>
      </c>
      <c r="B73" s="1093"/>
      <c r="C73" s="801"/>
      <c r="D73" s="801"/>
      <c r="E73" s="801"/>
      <c r="F73" s="1098" t="s">
        <v>691</v>
      </c>
      <c r="G73" s="801"/>
      <c r="H73" s="801">
        <v>995424</v>
      </c>
      <c r="I73" s="839"/>
      <c r="J73" s="801">
        <v>18</v>
      </c>
      <c r="K73" s="840"/>
      <c r="L73" s="1049" t="s">
        <v>728</v>
      </c>
      <c r="M73" s="801" t="s">
        <v>750</v>
      </c>
      <c r="N73" s="1095">
        <v>24500</v>
      </c>
      <c r="O73" s="841"/>
      <c r="P73" s="842" t="str">
        <f t="shared" si="1"/>
        <v>Included</v>
      </c>
      <c r="Q73" s="842">
        <f t="shared" si="2"/>
        <v>0</v>
      </c>
      <c r="R73" s="833">
        <f t="shared" si="3"/>
        <v>0</v>
      </c>
      <c r="S73" s="833">
        <f t="shared" si="4"/>
        <v>0</v>
      </c>
      <c r="T73" s="843"/>
      <c r="U73" s="843"/>
      <c r="AD73" s="844"/>
    </row>
    <row r="74" spans="1:30" s="833" customFormat="1" ht="49.5">
      <c r="A74" s="846">
        <v>54</v>
      </c>
      <c r="B74" s="1093"/>
      <c r="C74" s="801"/>
      <c r="D74" s="801"/>
      <c r="E74" s="801"/>
      <c r="F74" s="1098"/>
      <c r="G74" s="801"/>
      <c r="H74" s="801">
        <v>995423</v>
      </c>
      <c r="I74" s="839"/>
      <c r="J74" s="801">
        <v>18</v>
      </c>
      <c r="K74" s="840"/>
      <c r="L74" s="1049" t="s">
        <v>729</v>
      </c>
      <c r="M74" s="801" t="s">
        <v>750</v>
      </c>
      <c r="N74" s="1095">
        <v>12250</v>
      </c>
      <c r="O74" s="841"/>
      <c r="P74" s="842" t="str">
        <f t="shared" si="1"/>
        <v>Included</v>
      </c>
      <c r="Q74" s="842">
        <f t="shared" si="2"/>
        <v>0</v>
      </c>
      <c r="R74" s="833">
        <f t="shared" si="3"/>
        <v>0</v>
      </c>
      <c r="S74" s="833">
        <f t="shared" si="4"/>
        <v>0</v>
      </c>
      <c r="T74" s="843"/>
      <c r="U74" s="843"/>
      <c r="AD74" s="844"/>
    </row>
    <row r="75" spans="1:30" s="833" customFormat="1" ht="66">
      <c r="A75" s="846">
        <v>55</v>
      </c>
      <c r="B75" s="1093"/>
      <c r="C75" s="801"/>
      <c r="D75" s="801"/>
      <c r="E75" s="801"/>
      <c r="F75" s="1098" t="s">
        <v>691</v>
      </c>
      <c r="G75" s="801"/>
      <c r="H75" s="801">
        <v>995421</v>
      </c>
      <c r="I75" s="839"/>
      <c r="J75" s="801">
        <v>18</v>
      </c>
      <c r="K75" s="840"/>
      <c r="L75" s="1049" t="s">
        <v>730</v>
      </c>
      <c r="M75" s="801" t="s">
        <v>750</v>
      </c>
      <c r="N75" s="1095">
        <v>2700</v>
      </c>
      <c r="O75" s="841"/>
      <c r="P75" s="842" t="str">
        <f t="shared" si="1"/>
        <v>Included</v>
      </c>
      <c r="Q75" s="842">
        <f t="shared" si="2"/>
        <v>0</v>
      </c>
      <c r="R75" s="833">
        <f t="shared" si="3"/>
        <v>0</v>
      </c>
      <c r="S75" s="833">
        <f t="shared" si="4"/>
        <v>0</v>
      </c>
      <c r="T75" s="843"/>
      <c r="U75" s="843"/>
      <c r="AD75" s="844"/>
    </row>
    <row r="76" spans="1:30" s="833" customFormat="1" ht="33">
      <c r="A76" s="846">
        <v>56</v>
      </c>
      <c r="B76" s="1093"/>
      <c r="C76" s="801"/>
      <c r="D76" s="801"/>
      <c r="E76" s="801"/>
      <c r="F76" s="1098" t="s">
        <v>691</v>
      </c>
      <c r="G76" s="801"/>
      <c r="H76" s="801">
        <v>995461</v>
      </c>
      <c r="I76" s="839"/>
      <c r="J76" s="801">
        <v>18</v>
      </c>
      <c r="K76" s="840"/>
      <c r="L76" s="1049" t="s">
        <v>731</v>
      </c>
      <c r="M76" s="801" t="s">
        <v>751</v>
      </c>
      <c r="N76" s="1095">
        <v>20</v>
      </c>
      <c r="O76" s="841"/>
      <c r="P76" s="842" t="str">
        <f t="shared" si="1"/>
        <v>Included</v>
      </c>
      <c r="Q76" s="842">
        <f t="shared" si="2"/>
        <v>0</v>
      </c>
      <c r="R76" s="833">
        <f t="shared" si="3"/>
        <v>0</v>
      </c>
      <c r="S76" s="833">
        <f t="shared" si="4"/>
        <v>0</v>
      </c>
      <c r="T76" s="843"/>
      <c r="U76" s="843"/>
      <c r="AD76" s="844"/>
    </row>
    <row r="77" spans="1:30" s="833" customFormat="1" ht="33">
      <c r="A77" s="846">
        <v>57</v>
      </c>
      <c r="B77" s="1093"/>
      <c r="C77" s="801"/>
      <c r="D77" s="801"/>
      <c r="E77" s="801"/>
      <c r="F77" s="1098" t="s">
        <v>691</v>
      </c>
      <c r="G77" s="801"/>
      <c r="H77" s="801">
        <v>995461</v>
      </c>
      <c r="I77" s="839"/>
      <c r="J77" s="801">
        <v>18</v>
      </c>
      <c r="K77" s="840"/>
      <c r="L77" s="1049" t="s">
        <v>732</v>
      </c>
      <c r="M77" s="801" t="s">
        <v>751</v>
      </c>
      <c r="N77" s="1095">
        <v>33</v>
      </c>
      <c r="O77" s="841"/>
      <c r="P77" s="842" t="str">
        <f t="shared" si="1"/>
        <v>Included</v>
      </c>
      <c r="Q77" s="842">
        <f t="shared" si="2"/>
        <v>0</v>
      </c>
      <c r="R77" s="833">
        <f t="shared" si="3"/>
        <v>0</v>
      </c>
      <c r="S77" s="833">
        <f t="shared" si="4"/>
        <v>0</v>
      </c>
      <c r="T77" s="843"/>
      <c r="U77" s="843"/>
      <c r="AD77" s="844"/>
    </row>
    <row r="78" spans="1:30" s="833" customFormat="1" ht="33">
      <c r="A78" s="846">
        <v>58</v>
      </c>
      <c r="B78" s="1093"/>
      <c r="C78" s="801"/>
      <c r="D78" s="801"/>
      <c r="E78" s="801"/>
      <c r="F78" s="1098" t="s">
        <v>691</v>
      </c>
      <c r="G78" s="801"/>
      <c r="H78" s="801">
        <v>995461</v>
      </c>
      <c r="I78" s="839"/>
      <c r="J78" s="801">
        <v>18</v>
      </c>
      <c r="K78" s="840"/>
      <c r="L78" s="1049" t="s">
        <v>733</v>
      </c>
      <c r="M78" s="801" t="s">
        <v>751</v>
      </c>
      <c r="N78" s="1095">
        <v>20</v>
      </c>
      <c r="O78" s="841"/>
      <c r="P78" s="842" t="str">
        <f t="shared" si="1"/>
        <v>Included</v>
      </c>
      <c r="Q78" s="842">
        <f t="shared" si="2"/>
        <v>0</v>
      </c>
      <c r="R78" s="833">
        <f t="shared" ref="R78:R93" si="5">IF(P78="Included",0,P78)</f>
        <v>0</v>
      </c>
      <c r="S78" s="833">
        <f t="shared" ref="S78:S93" si="6">IF(K78="",(R78*J78/100),(R78*K78))</f>
        <v>0</v>
      </c>
      <c r="T78" s="843"/>
      <c r="U78" s="843"/>
      <c r="AD78" s="844"/>
    </row>
    <row r="79" spans="1:30" s="833" customFormat="1" ht="16.5">
      <c r="A79" s="846">
        <v>59</v>
      </c>
      <c r="B79" s="1093"/>
      <c r="C79" s="801"/>
      <c r="D79" s="801"/>
      <c r="E79" s="801"/>
      <c r="F79" s="1098" t="s">
        <v>691</v>
      </c>
      <c r="G79" s="801"/>
      <c r="H79" s="801">
        <v>995462</v>
      </c>
      <c r="I79" s="839"/>
      <c r="J79" s="801">
        <v>18</v>
      </c>
      <c r="K79" s="840"/>
      <c r="L79" s="1049" t="s">
        <v>734</v>
      </c>
      <c r="M79" s="801" t="s">
        <v>641</v>
      </c>
      <c r="N79" s="1095">
        <v>1</v>
      </c>
      <c r="O79" s="841"/>
      <c r="P79" s="842" t="str">
        <f t="shared" si="1"/>
        <v>Included</v>
      </c>
      <c r="Q79" s="842">
        <f t="shared" si="2"/>
        <v>0</v>
      </c>
      <c r="R79" s="833">
        <f t="shared" si="5"/>
        <v>0</v>
      </c>
      <c r="S79" s="833">
        <f t="shared" si="6"/>
        <v>0</v>
      </c>
      <c r="T79" s="843"/>
      <c r="U79" s="843"/>
      <c r="AD79" s="844"/>
    </row>
    <row r="80" spans="1:30" s="833" customFormat="1" ht="49.5">
      <c r="A80" s="846">
        <v>60</v>
      </c>
      <c r="B80" s="1093"/>
      <c r="C80" s="801"/>
      <c r="D80" s="801"/>
      <c r="E80" s="801"/>
      <c r="F80" s="1098" t="s">
        <v>691</v>
      </c>
      <c r="G80" s="801"/>
      <c r="H80" s="801">
        <v>995454</v>
      </c>
      <c r="I80" s="839"/>
      <c r="J80" s="801">
        <v>18</v>
      </c>
      <c r="K80" s="840"/>
      <c r="L80" s="1049" t="s">
        <v>735</v>
      </c>
      <c r="M80" s="801" t="s">
        <v>751</v>
      </c>
      <c r="N80" s="1095">
        <v>360</v>
      </c>
      <c r="O80" s="841"/>
      <c r="P80" s="842" t="str">
        <f t="shared" si="1"/>
        <v>Included</v>
      </c>
      <c r="Q80" s="842">
        <f t="shared" si="2"/>
        <v>0</v>
      </c>
      <c r="R80" s="833">
        <f t="shared" si="5"/>
        <v>0</v>
      </c>
      <c r="S80" s="833">
        <f t="shared" si="6"/>
        <v>0</v>
      </c>
      <c r="T80" s="843"/>
      <c r="U80" s="843"/>
      <c r="AD80" s="844"/>
    </row>
    <row r="81" spans="1:54" s="833" customFormat="1" ht="49.5">
      <c r="A81" s="846">
        <v>61</v>
      </c>
      <c r="B81" s="1093"/>
      <c r="C81" s="801"/>
      <c r="D81" s="801"/>
      <c r="E81" s="801"/>
      <c r="F81" s="1098" t="s">
        <v>691</v>
      </c>
      <c r="G81" s="801"/>
      <c r="H81" s="801">
        <v>995454</v>
      </c>
      <c r="I81" s="839"/>
      <c r="J81" s="801">
        <v>18</v>
      </c>
      <c r="K81" s="840"/>
      <c r="L81" s="1049" t="s">
        <v>736</v>
      </c>
      <c r="M81" s="801" t="s">
        <v>751</v>
      </c>
      <c r="N81" s="1099">
        <v>360</v>
      </c>
      <c r="O81" s="841"/>
      <c r="P81" s="842" t="str">
        <f t="shared" si="1"/>
        <v>Included</v>
      </c>
      <c r="Q81" s="842">
        <f t="shared" si="2"/>
        <v>0</v>
      </c>
      <c r="R81" s="833">
        <f t="shared" si="5"/>
        <v>0</v>
      </c>
      <c r="S81" s="833">
        <f t="shared" si="6"/>
        <v>0</v>
      </c>
      <c r="T81" s="843"/>
      <c r="U81" s="843"/>
      <c r="AD81" s="844"/>
    </row>
    <row r="82" spans="1:54" s="833" customFormat="1" ht="49.5">
      <c r="A82" s="846">
        <v>62</v>
      </c>
      <c r="B82" s="1093"/>
      <c r="C82" s="801"/>
      <c r="D82" s="801"/>
      <c r="E82" s="801"/>
      <c r="F82" s="1098" t="s">
        <v>691</v>
      </c>
      <c r="G82" s="801"/>
      <c r="H82" s="801">
        <v>995454</v>
      </c>
      <c r="I82" s="839"/>
      <c r="J82" s="801">
        <v>18</v>
      </c>
      <c r="K82" s="840"/>
      <c r="L82" s="1049" t="s">
        <v>737</v>
      </c>
      <c r="M82" s="801" t="s">
        <v>751</v>
      </c>
      <c r="N82" s="1100">
        <v>360</v>
      </c>
      <c r="O82" s="841"/>
      <c r="P82" s="842" t="str">
        <f t="shared" si="1"/>
        <v>Included</v>
      </c>
      <c r="Q82" s="842">
        <f t="shared" si="2"/>
        <v>0</v>
      </c>
      <c r="R82" s="833">
        <f t="shared" si="5"/>
        <v>0</v>
      </c>
      <c r="S82" s="833">
        <f t="shared" si="6"/>
        <v>0</v>
      </c>
      <c r="T82" s="843"/>
      <c r="U82" s="843"/>
      <c r="AD82" s="844"/>
    </row>
    <row r="83" spans="1:54" s="833" customFormat="1" ht="49.5">
      <c r="A83" s="846">
        <v>63</v>
      </c>
      <c r="B83" s="1093"/>
      <c r="C83" s="801"/>
      <c r="D83" s="801"/>
      <c r="E83" s="801"/>
      <c r="F83" s="1098" t="s">
        <v>691</v>
      </c>
      <c r="G83" s="801"/>
      <c r="H83" s="801">
        <v>995454</v>
      </c>
      <c r="I83" s="839"/>
      <c r="J83" s="801">
        <v>18</v>
      </c>
      <c r="K83" s="840"/>
      <c r="L83" s="1049" t="s">
        <v>738</v>
      </c>
      <c r="M83" s="801" t="s">
        <v>751</v>
      </c>
      <c r="N83" s="1100">
        <v>360</v>
      </c>
      <c r="O83" s="841"/>
      <c r="P83" s="842" t="str">
        <f t="shared" si="1"/>
        <v>Included</v>
      </c>
      <c r="Q83" s="842">
        <f t="shared" si="2"/>
        <v>0</v>
      </c>
      <c r="R83" s="833">
        <f t="shared" si="5"/>
        <v>0</v>
      </c>
      <c r="S83" s="833">
        <f t="shared" si="6"/>
        <v>0</v>
      </c>
      <c r="T83" s="843"/>
      <c r="U83" s="843"/>
      <c r="AD83" s="844"/>
    </row>
    <row r="84" spans="1:54" s="833" customFormat="1" ht="66">
      <c r="A84" s="846">
        <v>64</v>
      </c>
      <c r="B84" s="1093"/>
      <c r="C84" s="801"/>
      <c r="D84" s="801"/>
      <c r="E84" s="801"/>
      <c r="F84" s="1098" t="s">
        <v>691</v>
      </c>
      <c r="G84" s="801"/>
      <c r="H84" s="801">
        <v>995454</v>
      </c>
      <c r="I84" s="839"/>
      <c r="J84" s="801">
        <v>18</v>
      </c>
      <c r="K84" s="840"/>
      <c r="L84" s="1049" t="s">
        <v>739</v>
      </c>
      <c r="M84" s="801" t="s">
        <v>750</v>
      </c>
      <c r="N84" s="628">
        <v>80</v>
      </c>
      <c r="O84" s="841"/>
      <c r="P84" s="842" t="str">
        <f t="shared" si="1"/>
        <v>Included</v>
      </c>
      <c r="Q84" s="842">
        <f t="shared" si="2"/>
        <v>0</v>
      </c>
      <c r="R84" s="833">
        <f t="shared" si="5"/>
        <v>0</v>
      </c>
      <c r="S84" s="833">
        <f t="shared" si="6"/>
        <v>0</v>
      </c>
      <c r="T84" s="843"/>
      <c r="U84" s="843"/>
      <c r="AD84" s="844"/>
    </row>
    <row r="85" spans="1:54" s="833" customFormat="1" ht="247.5">
      <c r="A85" s="846">
        <v>65</v>
      </c>
      <c r="B85" s="1093"/>
      <c r="C85" s="801"/>
      <c r="D85" s="801"/>
      <c r="E85" s="801"/>
      <c r="F85" s="1098" t="s">
        <v>691</v>
      </c>
      <c r="G85" s="801"/>
      <c r="H85" s="801">
        <v>995432</v>
      </c>
      <c r="I85" s="839"/>
      <c r="J85" s="801">
        <v>18</v>
      </c>
      <c r="K85" s="840"/>
      <c r="L85" s="1049" t="s">
        <v>740</v>
      </c>
      <c r="M85" s="801" t="s">
        <v>749</v>
      </c>
      <c r="N85" s="1101">
        <v>18148</v>
      </c>
      <c r="O85" s="841"/>
      <c r="P85" s="842" t="str">
        <f t="shared" ref="P85:P93" si="7">IF(O85=0, "Included", IF(ISERROR(N85*O85), O85, N85*O85))</f>
        <v>Included</v>
      </c>
      <c r="Q85" s="842">
        <f t="shared" ref="Q85:Q93" si="8">S85</f>
        <v>0</v>
      </c>
      <c r="R85" s="833">
        <f t="shared" si="5"/>
        <v>0</v>
      </c>
      <c r="S85" s="833">
        <f t="shared" si="6"/>
        <v>0</v>
      </c>
      <c r="T85" s="843"/>
      <c r="U85" s="843"/>
      <c r="AD85" s="844"/>
    </row>
    <row r="86" spans="1:54" s="833" customFormat="1" ht="115.5">
      <c r="A86" s="846">
        <v>66</v>
      </c>
      <c r="B86" s="1093"/>
      <c r="C86" s="801"/>
      <c r="D86" s="801"/>
      <c r="E86" s="801"/>
      <c r="F86" s="1098" t="s">
        <v>691</v>
      </c>
      <c r="G86" s="801"/>
      <c r="H86" s="801">
        <v>995432</v>
      </c>
      <c r="I86" s="839"/>
      <c r="J86" s="801">
        <v>18</v>
      </c>
      <c r="K86" s="840"/>
      <c r="L86" s="1049" t="s">
        <v>741</v>
      </c>
      <c r="M86" s="801" t="s">
        <v>749</v>
      </c>
      <c r="N86" s="1101">
        <v>20165</v>
      </c>
      <c r="O86" s="841"/>
      <c r="P86" s="842" t="str">
        <f t="shared" si="7"/>
        <v>Included</v>
      </c>
      <c r="Q86" s="842">
        <f t="shared" si="8"/>
        <v>0</v>
      </c>
      <c r="R86" s="833">
        <f t="shared" si="5"/>
        <v>0</v>
      </c>
      <c r="S86" s="833">
        <f t="shared" si="6"/>
        <v>0</v>
      </c>
      <c r="T86" s="843"/>
      <c r="U86" s="843"/>
      <c r="AD86" s="844"/>
    </row>
    <row r="87" spans="1:54" s="833" customFormat="1" ht="132">
      <c r="A87" s="846">
        <v>67</v>
      </c>
      <c r="B87" s="1093"/>
      <c r="C87" s="801"/>
      <c r="D87" s="801"/>
      <c r="E87" s="801"/>
      <c r="F87" s="1098" t="s">
        <v>691</v>
      </c>
      <c r="G87" s="801"/>
      <c r="H87" s="801">
        <v>995432</v>
      </c>
      <c r="I87" s="839"/>
      <c r="J87" s="801">
        <v>18</v>
      </c>
      <c r="K87" s="840"/>
      <c r="L87" s="1049" t="s">
        <v>742</v>
      </c>
      <c r="M87" s="801" t="s">
        <v>749</v>
      </c>
      <c r="N87" s="1101">
        <v>1815</v>
      </c>
      <c r="O87" s="841"/>
      <c r="P87" s="842" t="str">
        <f t="shared" si="7"/>
        <v>Included</v>
      </c>
      <c r="Q87" s="842">
        <f t="shared" si="8"/>
        <v>0</v>
      </c>
      <c r="R87" s="833">
        <f t="shared" si="5"/>
        <v>0</v>
      </c>
      <c r="S87" s="833">
        <f t="shared" si="6"/>
        <v>0</v>
      </c>
      <c r="T87" s="843"/>
      <c r="U87" s="843"/>
      <c r="AD87" s="844"/>
    </row>
    <row r="88" spans="1:54" s="833" customFormat="1" ht="33">
      <c r="A88" s="846">
        <v>68</v>
      </c>
      <c r="B88" s="1093"/>
      <c r="C88" s="801"/>
      <c r="D88" s="801"/>
      <c r="E88" s="801"/>
      <c r="F88" s="1098" t="s">
        <v>691</v>
      </c>
      <c r="G88" s="801"/>
      <c r="H88" s="801">
        <v>995454</v>
      </c>
      <c r="I88" s="839"/>
      <c r="J88" s="801">
        <v>18</v>
      </c>
      <c r="K88" s="840"/>
      <c r="L88" s="1049" t="s">
        <v>743</v>
      </c>
      <c r="M88" s="801" t="s">
        <v>751</v>
      </c>
      <c r="N88" s="1101">
        <v>600</v>
      </c>
      <c r="O88" s="841"/>
      <c r="P88" s="842" t="str">
        <f t="shared" si="7"/>
        <v>Included</v>
      </c>
      <c r="Q88" s="842">
        <f t="shared" si="8"/>
        <v>0</v>
      </c>
      <c r="R88" s="833">
        <f t="shared" si="5"/>
        <v>0</v>
      </c>
      <c r="S88" s="833">
        <f t="shared" si="6"/>
        <v>0</v>
      </c>
      <c r="T88" s="843"/>
      <c r="U88" s="843"/>
      <c r="AD88" s="844"/>
    </row>
    <row r="89" spans="1:54" s="833" customFormat="1" ht="33">
      <c r="A89" s="846">
        <v>69</v>
      </c>
      <c r="B89" s="1093"/>
      <c r="C89" s="801"/>
      <c r="D89" s="801"/>
      <c r="E89" s="801"/>
      <c r="F89" s="1098" t="s">
        <v>691</v>
      </c>
      <c r="G89" s="801"/>
      <c r="H89" s="801">
        <v>995451</v>
      </c>
      <c r="I89" s="839"/>
      <c r="J89" s="801">
        <v>18</v>
      </c>
      <c r="K89" s="840"/>
      <c r="L89" s="1049" t="s">
        <v>744</v>
      </c>
      <c r="M89" s="801" t="s">
        <v>751</v>
      </c>
      <c r="N89" s="1101">
        <v>533</v>
      </c>
      <c r="O89" s="841"/>
      <c r="P89" s="842" t="str">
        <f t="shared" si="7"/>
        <v>Included</v>
      </c>
      <c r="Q89" s="842">
        <f t="shared" si="8"/>
        <v>0</v>
      </c>
      <c r="R89" s="833">
        <f t="shared" si="5"/>
        <v>0</v>
      </c>
      <c r="S89" s="833">
        <f t="shared" si="6"/>
        <v>0</v>
      </c>
      <c r="T89" s="843"/>
      <c r="U89" s="843"/>
      <c r="AD89" s="844"/>
    </row>
    <row r="90" spans="1:54" s="833" customFormat="1" ht="33">
      <c r="A90" s="846">
        <v>70</v>
      </c>
      <c r="B90" s="1093"/>
      <c r="C90" s="801"/>
      <c r="D90" s="801"/>
      <c r="E90" s="801"/>
      <c r="F90" s="1098" t="s">
        <v>691</v>
      </c>
      <c r="G90" s="801"/>
      <c r="H90" s="801">
        <v>995454</v>
      </c>
      <c r="I90" s="839"/>
      <c r="J90" s="801">
        <v>18</v>
      </c>
      <c r="K90" s="840"/>
      <c r="L90" s="1049" t="s">
        <v>745</v>
      </c>
      <c r="M90" s="801" t="s">
        <v>751</v>
      </c>
      <c r="N90" s="1101">
        <v>300</v>
      </c>
      <c r="O90" s="841"/>
      <c r="P90" s="842" t="str">
        <f t="shared" si="7"/>
        <v>Included</v>
      </c>
      <c r="Q90" s="842">
        <f t="shared" si="8"/>
        <v>0</v>
      </c>
      <c r="R90" s="833">
        <f t="shared" si="5"/>
        <v>0</v>
      </c>
      <c r="S90" s="833">
        <f t="shared" si="6"/>
        <v>0</v>
      </c>
      <c r="T90" s="843"/>
      <c r="U90" s="843"/>
      <c r="AD90" s="844"/>
    </row>
    <row r="91" spans="1:54" s="833" customFormat="1" ht="33">
      <c r="A91" s="846">
        <v>71</v>
      </c>
      <c r="B91" s="1093"/>
      <c r="C91" s="801"/>
      <c r="D91" s="801"/>
      <c r="E91" s="801"/>
      <c r="F91" s="1098" t="s">
        <v>691</v>
      </c>
      <c r="G91" s="801"/>
      <c r="H91" s="801">
        <v>995454</v>
      </c>
      <c r="I91" s="839"/>
      <c r="J91" s="801">
        <v>18</v>
      </c>
      <c r="K91" s="840"/>
      <c r="L91" s="1049" t="s">
        <v>746</v>
      </c>
      <c r="M91" s="801" t="s">
        <v>751</v>
      </c>
      <c r="N91" s="1101">
        <v>300</v>
      </c>
      <c r="O91" s="841"/>
      <c r="P91" s="842" t="str">
        <f t="shared" si="7"/>
        <v>Included</v>
      </c>
      <c r="Q91" s="842">
        <f t="shared" si="8"/>
        <v>0</v>
      </c>
      <c r="R91" s="833">
        <f t="shared" si="5"/>
        <v>0</v>
      </c>
      <c r="S91" s="833">
        <f t="shared" si="6"/>
        <v>0</v>
      </c>
      <c r="T91" s="843"/>
      <c r="U91" s="843"/>
      <c r="AD91" s="844"/>
    </row>
    <row r="92" spans="1:54" s="833" customFormat="1" ht="82.5">
      <c r="A92" s="846">
        <v>72</v>
      </c>
      <c r="B92" s="1093"/>
      <c r="C92" s="801"/>
      <c r="D92" s="801"/>
      <c r="E92" s="801"/>
      <c r="F92" s="1098" t="s">
        <v>691</v>
      </c>
      <c r="G92" s="801"/>
      <c r="H92" s="801">
        <v>995454</v>
      </c>
      <c r="I92" s="839"/>
      <c r="J92" s="801">
        <v>18</v>
      </c>
      <c r="K92" s="840"/>
      <c r="L92" s="1049" t="s">
        <v>747</v>
      </c>
      <c r="M92" s="801" t="s">
        <v>750</v>
      </c>
      <c r="N92" s="1101">
        <v>50</v>
      </c>
      <c r="O92" s="841"/>
      <c r="P92" s="842" t="str">
        <f t="shared" si="7"/>
        <v>Included</v>
      </c>
      <c r="Q92" s="842">
        <f t="shared" si="8"/>
        <v>0</v>
      </c>
      <c r="R92" s="833">
        <f t="shared" si="5"/>
        <v>0</v>
      </c>
      <c r="S92" s="833">
        <f t="shared" si="6"/>
        <v>0</v>
      </c>
      <c r="T92" s="843"/>
      <c r="U92" s="843"/>
      <c r="AD92" s="844"/>
    </row>
    <row r="93" spans="1:54" s="833" customFormat="1" ht="49.5">
      <c r="A93" s="846">
        <v>73</v>
      </c>
      <c r="B93" s="1093"/>
      <c r="C93" s="801"/>
      <c r="D93" s="801"/>
      <c r="E93" s="801"/>
      <c r="F93" s="1098" t="s">
        <v>691</v>
      </c>
      <c r="G93" s="801"/>
      <c r="H93" s="801">
        <v>995428</v>
      </c>
      <c r="I93" s="839"/>
      <c r="J93" s="801">
        <v>18</v>
      </c>
      <c r="K93" s="840"/>
      <c r="L93" s="1049" t="s">
        <v>748</v>
      </c>
      <c r="M93" s="801" t="s">
        <v>749</v>
      </c>
      <c r="N93" s="1101">
        <v>83</v>
      </c>
      <c r="O93" s="841"/>
      <c r="P93" s="842" t="str">
        <f t="shared" si="7"/>
        <v>Included</v>
      </c>
      <c r="Q93" s="842">
        <f t="shared" si="8"/>
        <v>0</v>
      </c>
      <c r="R93" s="833">
        <f t="shared" si="5"/>
        <v>0</v>
      </c>
      <c r="S93" s="833">
        <f t="shared" si="6"/>
        <v>0</v>
      </c>
      <c r="T93" s="843"/>
      <c r="U93" s="843"/>
      <c r="AD93" s="844"/>
    </row>
    <row r="94" spans="1:54" s="833" customFormat="1">
      <c r="A94" s="1262"/>
      <c r="B94" s="1260"/>
      <c r="C94" s="1260"/>
      <c r="D94" s="1260"/>
      <c r="E94" s="1260"/>
      <c r="F94" s="1260"/>
      <c r="G94" s="1260"/>
      <c r="H94" s="1260"/>
      <c r="I94" s="1260"/>
      <c r="J94" s="1260"/>
      <c r="K94" s="1260"/>
      <c r="L94" s="1260"/>
      <c r="M94" s="1260"/>
      <c r="N94" s="1260"/>
      <c r="O94" s="1260"/>
      <c r="P94" s="1260"/>
      <c r="Q94" s="1261"/>
      <c r="R94" s="843"/>
      <c r="S94" s="843"/>
      <c r="T94" s="843"/>
      <c r="U94" s="843"/>
      <c r="AD94" s="844"/>
    </row>
    <row r="95" spans="1:54" ht="25.5" customHeight="1">
      <c r="A95" s="1259"/>
      <c r="B95" s="1260"/>
      <c r="C95" s="1260"/>
      <c r="D95" s="1260"/>
      <c r="E95" s="1260"/>
      <c r="F95" s="1260"/>
      <c r="G95" s="1260"/>
      <c r="H95" s="1260"/>
      <c r="I95" s="1260"/>
      <c r="J95" s="1260"/>
      <c r="K95" s="1261"/>
      <c r="L95" s="1102" t="s">
        <v>575</v>
      </c>
      <c r="M95" s="948"/>
      <c r="N95" s="689"/>
      <c r="O95" s="732"/>
      <c r="P95" s="1103">
        <f>SUM(P21:P94)</f>
        <v>0</v>
      </c>
      <c r="Q95" s="945">
        <f>S95</f>
        <v>0</v>
      </c>
      <c r="S95" s="1104">
        <f>SUM(S21:S93)</f>
        <v>0</v>
      </c>
      <c r="T95" s="606"/>
      <c r="U95" s="606"/>
      <c r="V95" s="606"/>
      <c r="W95" s="606"/>
      <c r="X95" s="606"/>
      <c r="Y95" s="606"/>
      <c r="Z95" s="606"/>
      <c r="AA95" s="606"/>
      <c r="AB95" s="606"/>
      <c r="AC95" s="606"/>
      <c r="AD95" s="606"/>
      <c r="AE95" s="606"/>
      <c r="AF95" s="606"/>
      <c r="AG95" s="606"/>
      <c r="AH95" s="606"/>
      <c r="AI95" s="606"/>
      <c r="AJ95" s="606"/>
      <c r="AK95" s="606"/>
      <c r="AL95" s="606"/>
      <c r="AM95" s="606"/>
      <c r="AN95" s="606"/>
      <c r="AO95" s="606"/>
      <c r="AP95" s="606"/>
      <c r="AQ95" s="606"/>
      <c r="AR95" s="606"/>
      <c r="AS95" s="606"/>
      <c r="AT95" s="606"/>
      <c r="AU95" s="606"/>
      <c r="AV95" s="606"/>
      <c r="AW95" s="606"/>
      <c r="AX95" s="606"/>
      <c r="AY95" s="606"/>
      <c r="AZ95" s="606"/>
      <c r="BA95" s="606"/>
      <c r="BB95" s="606"/>
    </row>
    <row r="96" spans="1:54" ht="15.6" hidden="1" customHeight="1">
      <c r="A96" s="1105"/>
      <c r="B96" s="1106"/>
      <c r="C96" s="1106"/>
      <c r="D96" s="1106"/>
      <c r="E96" s="1106"/>
      <c r="F96" s="1106"/>
      <c r="G96" s="1106"/>
      <c r="H96" s="1105"/>
      <c r="I96" s="851"/>
      <c r="J96" s="1106"/>
      <c r="K96" s="1106"/>
      <c r="L96" s="1250" t="s">
        <v>507</v>
      </c>
      <c r="M96" s="1251"/>
      <c r="N96" s="1251"/>
      <c r="O96" s="1252"/>
      <c r="P96" s="1103"/>
      <c r="Q96" s="1103">
        <f>SUM(Q21:Q93)</f>
        <v>0</v>
      </c>
      <c r="T96" s="606"/>
      <c r="U96" s="606"/>
      <c r="V96" s="606"/>
      <c r="W96" s="606"/>
      <c r="X96" s="606"/>
      <c r="Y96" s="606"/>
      <c r="Z96" s="606"/>
      <c r="AA96" s="606"/>
      <c r="AB96" s="606"/>
      <c r="AC96" s="606"/>
      <c r="AD96" s="606"/>
      <c r="AE96" s="606"/>
      <c r="AF96" s="606"/>
      <c r="AG96" s="606"/>
      <c r="AH96" s="606"/>
      <c r="AI96" s="606"/>
      <c r="AJ96" s="606"/>
      <c r="AK96" s="606"/>
      <c r="AL96" s="606"/>
      <c r="AM96" s="606"/>
      <c r="AN96" s="606"/>
      <c r="AO96" s="606"/>
      <c r="AP96" s="606"/>
      <c r="AQ96" s="606"/>
      <c r="AR96" s="606"/>
      <c r="AS96" s="606"/>
      <c r="AT96" s="606"/>
      <c r="AU96" s="606"/>
      <c r="AV96" s="606"/>
      <c r="AW96" s="606"/>
      <c r="AX96" s="606"/>
      <c r="AY96" s="606"/>
      <c r="AZ96" s="606"/>
      <c r="BA96" s="606"/>
      <c r="BB96" s="606"/>
    </row>
    <row r="97" spans="1:54" ht="32.25" customHeight="1">
      <c r="A97" s="1107"/>
      <c r="B97" s="1108"/>
      <c r="C97" s="1109"/>
      <c r="D97" s="1109"/>
      <c r="E97" s="1109"/>
      <c r="F97" s="1108"/>
      <c r="G97" s="1109"/>
      <c r="H97" s="1253"/>
      <c r="I97" s="1253"/>
      <c r="J97" s="1253"/>
      <c r="K97" s="1253"/>
      <c r="L97" s="1253"/>
      <c r="M97" s="1253"/>
      <c r="N97" s="827"/>
      <c r="O97" s="849"/>
      <c r="P97" s="850"/>
      <c r="T97" s="606"/>
      <c r="U97" s="606"/>
      <c r="V97" s="606"/>
      <c r="W97" s="606"/>
      <c r="X97" s="606"/>
      <c r="Y97" s="606"/>
      <c r="Z97" s="606"/>
      <c r="AA97" s="606"/>
      <c r="AB97" s="606"/>
      <c r="AC97" s="606"/>
      <c r="AD97" s="606"/>
      <c r="AE97" s="606"/>
      <c r="AF97" s="606"/>
      <c r="AG97" s="606"/>
      <c r="AH97" s="606"/>
      <c r="AI97" s="606"/>
      <c r="AJ97" s="606"/>
      <c r="AK97" s="606"/>
      <c r="AL97" s="606"/>
      <c r="AM97" s="606"/>
      <c r="AN97" s="606"/>
      <c r="AO97" s="606"/>
      <c r="AP97" s="606"/>
      <c r="AQ97" s="606"/>
      <c r="AR97" s="606"/>
      <c r="AS97" s="606"/>
      <c r="AT97" s="606"/>
      <c r="AU97" s="606"/>
      <c r="AV97" s="606"/>
      <c r="AW97" s="606"/>
      <c r="AX97" s="606"/>
      <c r="AY97" s="606"/>
      <c r="AZ97" s="606"/>
      <c r="BA97" s="606"/>
      <c r="BB97" s="606"/>
    </row>
    <row r="98" spans="1:54" ht="54" customHeight="1">
      <c r="A98" s="1110" t="s">
        <v>486</v>
      </c>
      <c r="B98" s="1249" t="s">
        <v>487</v>
      </c>
      <c r="C98" s="1249"/>
      <c r="D98" s="1249"/>
      <c r="E98" s="1249"/>
      <c r="F98" s="1249"/>
      <c r="G98" s="1249"/>
      <c r="H98" s="1249"/>
      <c r="I98" s="1249"/>
      <c r="J98" s="1249"/>
      <c r="K98" s="1249"/>
      <c r="L98" s="1249"/>
      <c r="M98" s="851"/>
      <c r="N98" s="851"/>
      <c r="O98" s="1111"/>
      <c r="P98" s="851"/>
      <c r="Q98" s="851"/>
      <c r="T98" s="606"/>
      <c r="U98" s="606"/>
      <c r="V98" s="606"/>
      <c r="W98" s="606"/>
      <c r="X98" s="606"/>
      <c r="Y98" s="606"/>
      <c r="Z98" s="606"/>
      <c r="AA98" s="606"/>
      <c r="AB98" s="606"/>
      <c r="AC98" s="606"/>
      <c r="AD98" s="606"/>
      <c r="AE98" s="606"/>
      <c r="AF98" s="606"/>
      <c r="AG98" s="606"/>
      <c r="AH98" s="606"/>
      <c r="AI98" s="606"/>
      <c r="AJ98" s="606"/>
      <c r="AK98" s="606"/>
      <c r="AL98" s="606"/>
      <c r="AM98" s="606"/>
      <c r="AN98" s="606"/>
      <c r="AO98" s="606"/>
      <c r="AP98" s="606"/>
      <c r="AQ98" s="606"/>
      <c r="AR98" s="606"/>
      <c r="AS98" s="606"/>
      <c r="AT98" s="606"/>
      <c r="AU98" s="606"/>
      <c r="AV98" s="606"/>
      <c r="AW98" s="606"/>
      <c r="AX98" s="606"/>
      <c r="AY98" s="606"/>
      <c r="AZ98" s="606"/>
      <c r="BA98" s="606"/>
      <c r="BB98" s="606"/>
    </row>
    <row r="99" spans="1:54" ht="21" customHeight="1">
      <c r="A99" s="1263" t="s">
        <v>404</v>
      </c>
      <c r="B99" s="1263"/>
      <c r="C99" s="1263"/>
      <c r="D99" s="1254" t="str">
        <f>'Sch-1'!B73</f>
        <v>--</v>
      </c>
      <c r="E99" s="1254"/>
      <c r="F99" s="1112"/>
      <c r="G99" s="1112"/>
      <c r="I99" s="852"/>
      <c r="J99" s="1112"/>
      <c r="K99" s="1112"/>
      <c r="M99" s="1091"/>
      <c r="N99" s="1091"/>
      <c r="O99" s="849"/>
      <c r="P99" s="853"/>
      <c r="T99" s="606"/>
      <c r="U99" s="606"/>
      <c r="V99" s="606"/>
      <c r="W99" s="606"/>
      <c r="X99" s="606"/>
      <c r="Y99" s="606"/>
      <c r="Z99" s="606"/>
      <c r="AA99" s="606"/>
      <c r="AB99" s="606"/>
      <c r="AC99" s="606"/>
      <c r="AD99" s="606"/>
      <c r="AE99" s="606"/>
      <c r="AF99" s="606"/>
      <c r="AG99" s="606"/>
      <c r="AH99" s="606"/>
      <c r="AI99" s="606"/>
      <c r="AJ99" s="606"/>
      <c r="AK99" s="606"/>
      <c r="AL99" s="606"/>
      <c r="AM99" s="606"/>
      <c r="AN99" s="606"/>
      <c r="AO99" s="606"/>
      <c r="AP99" s="606"/>
      <c r="AQ99" s="606"/>
      <c r="AR99" s="606"/>
      <c r="AS99" s="606"/>
      <c r="AT99" s="606"/>
      <c r="AU99" s="606"/>
      <c r="AV99" s="606"/>
      <c r="AW99" s="606"/>
      <c r="AX99" s="606"/>
      <c r="AY99" s="606"/>
      <c r="AZ99" s="606"/>
      <c r="BA99" s="606"/>
      <c r="BB99" s="606"/>
    </row>
    <row r="100" spans="1:54" ht="16.5">
      <c r="A100" s="1263" t="s">
        <v>405</v>
      </c>
      <c r="B100" s="1263"/>
      <c r="C100" s="1263"/>
      <c r="D100" s="1255" t="str">
        <f>'Sch-1'!B74</f>
        <v/>
      </c>
      <c r="E100" s="1255"/>
      <c r="F100" s="1112"/>
      <c r="G100" s="1112"/>
      <c r="I100" s="852"/>
      <c r="J100" s="1112"/>
      <c r="K100" s="1112"/>
      <c r="M100" s="1184" t="s">
        <v>406</v>
      </c>
      <c r="N100" s="1184"/>
      <c r="O100" s="854" t="str">
        <f>'Sch-1'!M74</f>
        <v/>
      </c>
      <c r="P100" s="853"/>
      <c r="AN100" s="606"/>
      <c r="AO100" s="606"/>
      <c r="AP100" s="606"/>
      <c r="AQ100" s="606"/>
      <c r="AR100" s="606"/>
      <c r="AS100" s="606"/>
      <c r="AT100" s="606"/>
      <c r="AU100" s="606"/>
      <c r="AV100" s="606"/>
      <c r="AW100" s="606"/>
      <c r="AX100" s="606"/>
      <c r="AY100" s="606"/>
      <c r="AZ100" s="606"/>
      <c r="BA100" s="606"/>
      <c r="BB100" s="606"/>
    </row>
    <row r="101" spans="1:54" ht="16.5">
      <c r="A101" s="1113"/>
      <c r="B101" s="1114"/>
      <c r="C101" s="1114"/>
      <c r="D101" s="1114"/>
      <c r="E101" s="1114"/>
      <c r="F101" s="1114"/>
      <c r="G101" s="1114"/>
      <c r="H101" s="1113"/>
      <c r="I101" s="605"/>
      <c r="J101" s="1114"/>
      <c r="K101" s="1114"/>
      <c r="L101" s="1059"/>
      <c r="M101" s="1184" t="s">
        <v>407</v>
      </c>
      <c r="N101" s="1184"/>
      <c r="O101" s="854" t="str">
        <f>'Sch-1'!M75</f>
        <v/>
      </c>
      <c r="P101" s="605"/>
      <c r="AN101" s="606"/>
      <c r="AO101" s="606"/>
      <c r="AP101" s="606"/>
      <c r="AQ101" s="606"/>
      <c r="AR101" s="606"/>
      <c r="AS101" s="606"/>
      <c r="AT101" s="606"/>
      <c r="AU101" s="606"/>
      <c r="AV101" s="606"/>
      <c r="AW101" s="606"/>
      <c r="AX101" s="606"/>
      <c r="AY101" s="606"/>
      <c r="AZ101" s="606"/>
      <c r="BA101" s="606"/>
      <c r="BB101" s="606"/>
    </row>
    <row r="102" spans="1:54" ht="16.5">
      <c r="A102" s="1115"/>
      <c r="B102" s="1112"/>
      <c r="C102" s="1112"/>
      <c r="D102" s="1112"/>
      <c r="E102" s="1112"/>
      <c r="F102" s="1112"/>
      <c r="G102" s="1112"/>
      <c r="H102" s="1115"/>
      <c r="I102" s="852"/>
      <c r="J102" s="1112"/>
      <c r="K102" s="1112"/>
      <c r="L102" s="855"/>
      <c r="M102" s="856"/>
      <c r="N102" s="852"/>
      <c r="O102" s="606"/>
      <c r="P102" s="827"/>
      <c r="AN102" s="606"/>
      <c r="AO102" s="606"/>
      <c r="AP102" s="606"/>
      <c r="AQ102" s="606"/>
      <c r="AR102" s="606"/>
      <c r="AS102" s="606"/>
      <c r="AT102" s="606"/>
      <c r="AU102" s="606"/>
      <c r="AV102" s="606"/>
      <c r="AW102" s="606"/>
      <c r="AX102" s="606"/>
      <c r="AY102" s="606"/>
      <c r="AZ102" s="606"/>
      <c r="BA102" s="606"/>
      <c r="BB102" s="606"/>
    </row>
    <row r="103" spans="1:54">
      <c r="AN103" s="606"/>
      <c r="AO103" s="606"/>
      <c r="AP103" s="606"/>
      <c r="AQ103" s="606"/>
      <c r="AR103" s="606"/>
      <c r="AS103" s="606"/>
      <c r="AT103" s="606"/>
      <c r="AU103" s="606"/>
      <c r="AV103" s="606"/>
      <c r="AW103" s="606"/>
      <c r="AX103" s="606"/>
      <c r="AY103" s="606"/>
      <c r="AZ103" s="606"/>
      <c r="BA103" s="606"/>
      <c r="BB103" s="606"/>
    </row>
    <row r="115" spans="1:54" s="716" customFormat="1" ht="16.5">
      <c r="A115" s="600"/>
      <c r="B115" s="857"/>
      <c r="C115" s="857"/>
      <c r="D115" s="857"/>
      <c r="E115" s="857"/>
      <c r="F115" s="857"/>
      <c r="G115" s="857"/>
      <c r="H115" s="600"/>
      <c r="I115" s="858"/>
      <c r="J115" s="857"/>
      <c r="K115" s="857"/>
      <c r="L115" s="859"/>
      <c r="M115" s="860"/>
      <c r="N115" s="861"/>
      <c r="O115" s="862"/>
      <c r="P115" s="863"/>
      <c r="Q115" s="686"/>
      <c r="AL115" s="864"/>
      <c r="AM115" s="864"/>
    </row>
    <row r="116" spans="1:54" s="716" customFormat="1" ht="16.5">
      <c r="A116" s="600"/>
      <c r="B116" s="857"/>
      <c r="C116" s="857"/>
      <c r="D116" s="857"/>
      <c r="E116" s="857"/>
      <c r="F116" s="857"/>
      <c r="G116" s="857"/>
      <c r="H116" s="600"/>
      <c r="I116" s="858"/>
      <c r="J116" s="857"/>
      <c r="K116" s="857"/>
      <c r="L116" s="859"/>
      <c r="M116" s="860"/>
      <c r="N116" s="861"/>
      <c r="O116" s="862"/>
      <c r="P116" s="863"/>
      <c r="Q116" s="686"/>
      <c r="AL116" s="865"/>
      <c r="AM116" s="866"/>
    </row>
    <row r="117" spans="1:54" s="716" customFormat="1" ht="16.5">
      <c r="A117" s="600"/>
      <c r="B117" s="857"/>
      <c r="C117" s="857"/>
      <c r="D117" s="857"/>
      <c r="E117" s="857"/>
      <c r="F117" s="857"/>
      <c r="G117" s="857"/>
      <c r="H117" s="600"/>
      <c r="I117" s="858"/>
      <c r="J117" s="857"/>
      <c r="K117" s="857"/>
      <c r="L117" s="859"/>
      <c r="M117" s="860"/>
      <c r="N117" s="861"/>
      <c r="O117" s="862"/>
      <c r="P117" s="863"/>
      <c r="Q117" s="686"/>
      <c r="AM117" s="740"/>
    </row>
    <row r="118" spans="1:54" s="716" customFormat="1">
      <c r="A118" s="601"/>
      <c r="B118" s="867"/>
      <c r="C118" s="867"/>
      <c r="D118" s="867"/>
      <c r="E118" s="867"/>
      <c r="F118" s="867"/>
      <c r="G118" s="867"/>
      <c r="H118" s="601"/>
      <c r="I118" s="868"/>
      <c r="J118" s="867"/>
      <c r="K118" s="867"/>
      <c r="L118" s="988"/>
      <c r="M118" s="868"/>
      <c r="N118" s="868"/>
      <c r="O118" s="865"/>
      <c r="P118" s="869"/>
      <c r="Q118" s="686"/>
    </row>
    <row r="119" spans="1:54" ht="16.5">
      <c r="A119" s="601"/>
      <c r="B119" s="867"/>
      <c r="C119" s="867"/>
      <c r="D119" s="867"/>
      <c r="E119" s="867"/>
      <c r="F119" s="867"/>
      <c r="G119" s="867"/>
      <c r="H119" s="601"/>
      <c r="I119" s="868"/>
      <c r="J119" s="867"/>
      <c r="K119" s="867"/>
      <c r="L119" s="870"/>
      <c r="M119" s="868"/>
      <c r="N119" s="868"/>
      <c r="O119" s="865"/>
      <c r="P119" s="869"/>
      <c r="AN119" s="606"/>
      <c r="AO119" s="606"/>
      <c r="AP119" s="606"/>
      <c r="AQ119" s="606"/>
      <c r="AR119" s="606"/>
      <c r="AS119" s="606"/>
      <c r="AT119" s="606"/>
      <c r="AU119" s="606"/>
      <c r="AV119" s="606"/>
      <c r="AW119" s="606"/>
      <c r="AX119" s="606"/>
      <c r="AY119" s="606"/>
      <c r="AZ119" s="606"/>
      <c r="BA119" s="606"/>
      <c r="BB119" s="606"/>
    </row>
    <row r="120" spans="1:54">
      <c r="A120" s="602"/>
      <c r="B120" s="871"/>
      <c r="C120" s="871"/>
      <c r="D120" s="871"/>
      <c r="E120" s="871"/>
      <c r="F120" s="871"/>
      <c r="G120" s="871"/>
      <c r="H120" s="602"/>
      <c r="I120" s="872"/>
      <c r="J120" s="871"/>
      <c r="K120" s="871"/>
      <c r="L120" s="873"/>
      <c r="M120" s="872"/>
      <c r="N120" s="872"/>
      <c r="O120" s="679"/>
      <c r="P120" s="872"/>
      <c r="AN120" s="606"/>
      <c r="AO120" s="606"/>
      <c r="AP120" s="606"/>
      <c r="AQ120" s="606"/>
      <c r="AR120" s="606"/>
      <c r="AS120" s="606"/>
      <c r="AT120" s="606"/>
      <c r="AU120" s="606"/>
      <c r="AV120" s="606"/>
      <c r="AW120" s="606"/>
      <c r="AX120" s="606"/>
      <c r="AY120" s="606"/>
      <c r="AZ120" s="606"/>
      <c r="BA120" s="606"/>
      <c r="BB120" s="606"/>
    </row>
    <row r="121" spans="1:54">
      <c r="A121" s="602"/>
      <c r="B121" s="871"/>
      <c r="C121" s="871"/>
      <c r="D121" s="871"/>
      <c r="E121" s="871"/>
      <c r="F121" s="871"/>
      <c r="G121" s="871"/>
      <c r="H121" s="602"/>
      <c r="I121" s="872"/>
      <c r="J121" s="871"/>
      <c r="K121" s="871"/>
      <c r="L121" s="873"/>
      <c r="M121" s="872"/>
      <c r="N121" s="872"/>
      <c r="O121" s="679"/>
      <c r="P121" s="872"/>
      <c r="AN121" s="606"/>
      <c r="AO121" s="606"/>
      <c r="AP121" s="606"/>
      <c r="AQ121" s="606"/>
      <c r="AR121" s="606"/>
      <c r="AS121" s="606"/>
      <c r="AT121" s="606"/>
      <c r="AU121" s="606"/>
      <c r="AV121" s="606"/>
      <c r="AW121" s="606"/>
      <c r="AX121" s="606"/>
      <c r="AY121" s="606"/>
      <c r="AZ121" s="606"/>
      <c r="BA121" s="606"/>
      <c r="BB121" s="606"/>
    </row>
    <row r="122" spans="1:54" ht="16.5">
      <c r="A122" s="1116"/>
      <c r="B122" s="1117"/>
      <c r="C122" s="1117"/>
      <c r="D122" s="1117"/>
      <c r="E122" s="1117"/>
      <c r="F122" s="1117"/>
      <c r="G122" s="1117"/>
      <c r="H122" s="1116"/>
      <c r="I122" s="700"/>
      <c r="J122" s="1117"/>
      <c r="K122" s="1117"/>
      <c r="L122" s="694"/>
      <c r="M122" s="700"/>
      <c r="N122" s="700"/>
      <c r="O122" s="701"/>
      <c r="P122" s="700"/>
      <c r="AN122" s="606"/>
      <c r="AO122" s="606"/>
      <c r="AP122" s="606"/>
      <c r="AQ122" s="606"/>
      <c r="AR122" s="606"/>
      <c r="AS122" s="606"/>
      <c r="AT122" s="606"/>
      <c r="AU122" s="606"/>
      <c r="AV122" s="606"/>
      <c r="AW122" s="606"/>
      <c r="AX122" s="606"/>
      <c r="AY122" s="606"/>
      <c r="AZ122" s="606"/>
      <c r="BA122" s="606"/>
      <c r="BB122" s="606"/>
    </row>
    <row r="123" spans="1:54">
      <c r="A123" s="602"/>
      <c r="B123" s="871"/>
      <c r="C123" s="871"/>
      <c r="D123" s="871"/>
      <c r="E123" s="871"/>
      <c r="F123" s="871"/>
      <c r="G123" s="871"/>
      <c r="H123" s="602"/>
      <c r="I123" s="872"/>
      <c r="J123" s="871"/>
      <c r="K123" s="871"/>
      <c r="L123" s="873"/>
      <c r="M123" s="872"/>
      <c r="N123" s="872"/>
      <c r="O123" s="679"/>
      <c r="P123" s="872"/>
      <c r="AN123" s="606"/>
      <c r="AO123" s="606"/>
      <c r="AP123" s="606"/>
      <c r="AQ123" s="606"/>
      <c r="AR123" s="606"/>
      <c r="AS123" s="606"/>
      <c r="AT123" s="606"/>
      <c r="AU123" s="606"/>
      <c r="AV123" s="606"/>
      <c r="AW123" s="606"/>
      <c r="AX123" s="606"/>
      <c r="AY123" s="606"/>
      <c r="AZ123" s="606"/>
      <c r="BA123" s="606"/>
      <c r="BB123" s="606"/>
    </row>
    <row r="124" spans="1:54">
      <c r="A124" s="602"/>
      <c r="B124" s="871"/>
      <c r="C124" s="871"/>
      <c r="D124" s="871"/>
      <c r="E124" s="871"/>
      <c r="F124" s="871"/>
      <c r="G124" s="871"/>
      <c r="H124" s="602"/>
      <c r="I124" s="872"/>
      <c r="J124" s="871"/>
      <c r="K124" s="871"/>
      <c r="L124" s="873"/>
      <c r="M124" s="872"/>
      <c r="N124" s="872"/>
      <c r="O124" s="679"/>
      <c r="P124" s="872"/>
      <c r="AN124" s="606"/>
      <c r="AO124" s="606"/>
      <c r="AP124" s="606"/>
      <c r="AQ124" s="606"/>
      <c r="AR124" s="606"/>
      <c r="AS124" s="606"/>
      <c r="AT124" s="606"/>
      <c r="AU124" s="606"/>
      <c r="AV124" s="606"/>
      <c r="AW124" s="606"/>
      <c r="AX124" s="606"/>
      <c r="AY124" s="606"/>
      <c r="AZ124" s="606"/>
      <c r="BA124" s="606"/>
      <c r="BB124" s="606"/>
    </row>
  </sheetData>
  <sheetProtection algorithmName="SHA-512" hashValue="bk0bDMtT6oKUvET7idQIMpqAzvFHzF+ueVAao/EjpEsKMu+8pXODYHWs1G1UWAC+5UJ1duFF20QCItYOzpJ4lQ==" saltValue="YcYPQJ2AZrwKqkB9HxxJrQ==" spinCount="100000" sheet="1" formatColumns="0" formatRows="0" selectLockedCells="1"/>
  <customSheetViews>
    <customSheetView guid="{987A3FAC-920D-4C0C-8129-D8F4AFD7E477}" scale="80" showPageBreaks="1" fitToPage="1" printArea="1" hiddenRows="1" hiddenColumns="1" view="pageBreakPreview" topLeftCell="A20">
      <selection activeCell="I20" sqref="I20"/>
      <colBreaks count="2" manualBreakCount="2">
        <brk id="11" max="1048575" man="1"/>
        <brk id="16" max="1048575" man="1"/>
      </colBreaks>
      <pageMargins left="0.25" right="0.25" top="0.5" bottom="0.25" header="0.05" footer="0.05"/>
      <printOptions horizontalCentered="1"/>
      <pageSetup paperSize="9" scale="14" fitToHeight="2" orientation="landscape" r:id="rId1"/>
      <headerFooter alignWithMargins="0">
        <oddFooter>&amp;R&amp;"Book Antiqua,Bold"&amp;10Schedule-3/ Page &amp;P of &amp;N</oddFooter>
      </headerFooter>
    </customSheetView>
    <customSheetView guid="{CB55CDDD-15EC-4265-9148-3411BBB26D54}" scale="85" showPageBreaks="1" fitToPage="1" printArea="1" hiddenRows="1" hiddenColumns="1" view="pageBreakPreview" topLeftCell="A70">
      <selection activeCell="I79" sqref="I79"/>
      <colBreaks count="2" manualBreakCount="2">
        <brk id="11" max="1048575" man="1"/>
        <brk id="16" max="1048575" man="1"/>
      </colBreaks>
      <pageMargins left="0.25" right="0.25" top="0.5" bottom="0.25" header="0.05" footer="0.05"/>
      <printOptions horizontalCentered="1"/>
      <pageSetup paperSize="9" scale="10" fitToHeight="2" orientation="landscape" r:id="rId2"/>
      <headerFooter alignWithMargins="0">
        <oddFooter>&amp;R&amp;"Book Antiqua,Bold"&amp;10Schedule-3/ Page &amp;P of &amp;N</oddFooter>
      </headerFooter>
    </customSheetView>
    <customSheetView guid="{023E95C7-CD0A-46A1-945E-64751E02EBFE}" scale="70" showPageBreaks="1" fitToPage="1" printArea="1" hiddenRows="1" hiddenColumns="1" view="pageBreakPreview" topLeftCell="A8">
      <selection activeCell="I21" sqref="I21"/>
      <colBreaks count="2" manualBreakCount="2">
        <brk id="11" max="1048575" man="1"/>
        <brk id="16" max="1048575" man="1"/>
      </colBreaks>
      <pageMargins left="0.25" right="0.25" top="0.5" bottom="0.25" header="0.05" footer="0.05"/>
      <printOptions horizontalCentered="1"/>
      <pageSetup paperSize="9" scale="10" fitToHeight="2" orientation="landscape" r:id="rId3"/>
      <headerFooter alignWithMargins="0">
        <oddFooter>&amp;R&amp;"Book Antiqua,Bold"&amp;10Schedule-3/ Page &amp;P of &amp;N</oddFooter>
      </headerFooter>
    </customSheetView>
    <customSheetView guid="{BB6473B7-092C-417E-97E7-ED0705AE17A0}" scale="70" showPageBreaks="1" fitToPage="1" printArea="1" hiddenRows="1" hiddenColumns="1" view="pageBreakPreview" topLeftCell="D295">
      <selection activeCell="I20" sqref="I20"/>
      <colBreaks count="2" manualBreakCount="2">
        <brk id="11" max="1048575" man="1"/>
        <brk id="16" max="1048575" man="1"/>
      </colBreaks>
      <pageMargins left="0.25" right="0.25" top="0.5" bottom="0.25" header="0.05" footer="0.05"/>
      <printOptions horizontalCentered="1"/>
      <pageSetup paperSize="9" scale="10" fitToHeight="2" orientation="landscape" r:id="rId4"/>
      <headerFooter alignWithMargins="0">
        <oddFooter>&amp;R&amp;"Book Antiqua,Bold"&amp;10Schedule-3/ Page &amp;P of &amp;N</oddFooter>
      </headerFooter>
    </customSheetView>
    <customSheetView guid="{A41EE4DE-0D82-4A56-8210-F78316511D11}" scale="90" showPageBreaks="1" fitToPage="1" printArea="1" hiddenColumns="1" view="pageBreakPreview" topLeftCell="E100">
      <selection activeCell="O114" sqref="O114"/>
      <colBreaks count="2" manualBreakCount="2">
        <brk id="11" max="1048575" man="1"/>
        <brk id="16" max="1048575" man="1"/>
      </colBreaks>
      <pageMargins left="0.25" right="0.25" top="0.5" bottom="0.5" header="0.05" footer="0.05"/>
      <printOptions horizontalCentered="1"/>
      <pageSetup paperSize="9" scale="57" fitToHeight="0" orientation="landscape" r:id="rId5"/>
      <headerFooter alignWithMargins="0">
        <oddFooter>&amp;R&amp;"Book Antiqua,Bold"&amp;10Schedule-3/ Page &amp;P of &amp;N</oddFooter>
      </headerFooter>
    </customSheetView>
    <customSheetView guid="{1E0C44A1-9358-4FBD-8C2C-4DB661DA1476}" scale="85" showPageBreaks="1" fitToPage="1" printArea="1" hiddenColumns="1" view="pageBreakPreview" topLeftCell="A272">
      <selection activeCell="K290" sqref="K290"/>
      <colBreaks count="2" manualBreakCount="2">
        <brk id="11" max="1048575" man="1"/>
        <brk id="16" max="1048575" man="1"/>
      </colBreaks>
      <pageMargins left="0.25" right="0.25" top="0.5" bottom="0.5" header="0.05" footer="0.05"/>
      <printOptions horizontalCentered="1"/>
      <pageSetup paperSize="9" scale="57" fitToHeight="0" orientation="landscape" r:id="rId6"/>
      <headerFooter alignWithMargins="0">
        <oddFooter>&amp;R&amp;"Book Antiqua,Bold"&amp;10Schedule-3/ Page &amp;P of &amp;N</oddFooter>
      </headerFooter>
    </customSheetView>
    <customSheetView guid="{498493C3-769C-4143-9114-C68CD1D40B11}" scale="85" showPageBreaks="1" fitToPage="1" printArea="1" hiddenColumns="1" view="pageBreakPreview" topLeftCell="A214">
      <selection activeCell="I224" sqref="I224"/>
      <colBreaks count="2" manualBreakCount="2">
        <brk id="11" max="1048575" man="1"/>
        <brk id="16" max="1048575" man="1"/>
      </colBreaks>
      <pageMargins left="0.25" right="0.25" top="0.5" bottom="0.5" header="0.05" footer="0.05"/>
      <printOptions horizontalCentered="1"/>
      <pageSetup paperSize="9" scale="57" fitToHeight="0" orientation="landscape" r:id="rId7"/>
      <headerFooter alignWithMargins="0">
        <oddFooter>&amp;R&amp;"Book Antiqua,Bold"&amp;10Schedule-3/ Page &amp;P of &amp;N</oddFooter>
      </headerFooter>
    </customSheetView>
    <customSheetView guid="{C431BC99-7569-44AB-83F6-AB73BDED3783}" showPageBreaks="1" printArea="1" hiddenRows="1" hiddenColumns="1" view="pageBreakPreview" topLeftCell="A298">
      <selection activeCell="E305" sqref="E305"/>
      <colBreaks count="1" manualBreakCount="1">
        <brk id="6" max="1048575" man="1"/>
      </colBreaks>
      <pageMargins left="0.24" right="0.23" top="0.99" bottom="0.46" header="0.79" footer="0.28000000000000003"/>
      <printOptions horizontalCentered="1"/>
      <pageSetup paperSize="9" scale="93" orientation="portrait" r:id="rId8"/>
      <headerFooter alignWithMargins="0">
        <oddFooter>&amp;R&amp;"Book Antiqua,Bold"&amp;10Schedule-3/ Page &amp;P of &amp;N</oddFooter>
      </headerFooter>
    </customSheetView>
    <customSheetView guid="{E97134B6-5E8D-4951-8DA0-73D065532361}" showPageBreaks="1" printArea="1" hiddenColumns="1" view="pageBreakPreview">
      <selection activeCell="E18" sqref="E18"/>
      <colBreaks count="1" manualBreakCount="1">
        <brk id="6" max="1048575" man="1"/>
      </colBreaks>
      <pageMargins left="0.24" right="0.23" top="0.99" bottom="0.46" header="0.79" footer="0.28000000000000003"/>
      <printOptions horizontalCentered="1"/>
      <pageSetup paperSize="9" orientation="landscape" r:id="rId9"/>
      <headerFooter alignWithMargins="0">
        <oddFooter>&amp;R&amp;"Book Antiqua,Bold"&amp;10Schedule-3/ Page &amp;P of &amp;N</oddFooter>
      </headerFooter>
    </customSheetView>
    <customSheetView guid="{D0757F9E-DF41-4B40-A5E5-F4F8FDD8D61D}" showPageBreaks="1" printArea="1" hiddenColumns="1" view="pageBreakPreview" topLeftCell="A18">
      <selection activeCell="E30" sqref="E30"/>
      <colBreaks count="1" manualBreakCount="1">
        <brk id="6" max="1048575" man="1"/>
      </colBreaks>
      <pageMargins left="0.24" right="0.23" top="0.99" bottom="0.46" header="0.79" footer="0.28000000000000003"/>
      <printOptions horizontalCentered="1"/>
      <pageSetup paperSize="9" orientation="landscape" r:id="rId10"/>
      <headerFooter alignWithMargins="0">
        <oddFooter>&amp;R&amp;"Book Antiqua,Bold"&amp;10Schedule-3/ Page &amp;P of &amp;N</oddFooter>
      </headerFooter>
    </customSheetView>
    <customSheetView guid="{EE46BCD1-F715-4FA9-A5FC-1B125AD601E0}" scale="90" showPageBreaks="1" printArea="1" hiddenColumns="1" view="pageBreakPreview" topLeftCell="A5">
      <selection activeCell="E24" sqref="E24"/>
      <colBreaks count="1" manualBreakCount="1">
        <brk id="6" max="1048575" man="1"/>
      </colBreaks>
      <pageMargins left="0.24" right="0.23" top="0.99" bottom="0.46" header="0.79" footer="0.28000000000000003"/>
      <printOptions horizontalCentered="1"/>
      <pageSetup paperSize="9" orientation="landscape" r:id="rId11"/>
      <headerFooter alignWithMargins="0">
        <oddFooter>&amp;R&amp;"Book Antiqua,Bold"&amp;10Schedule-3/ Page &amp;P of &amp;N</oddFooter>
      </headerFooter>
    </customSheetView>
    <customSheetView guid="{4AA1107B-A795-4744-B566-827168772C7A}" showPageBreaks="1" printArea="1" hiddenColumns="1" view="pageBreakPreview" topLeftCell="A18">
      <selection activeCell="E18" sqref="E18"/>
      <colBreaks count="1" manualBreakCount="1">
        <brk id="6" max="1048575" man="1"/>
      </colBreaks>
      <pageMargins left="0.24" right="0.23" top="0.99" bottom="0.46" header="0.79" footer="0.28000000000000003"/>
      <printOptions horizontalCentered="1"/>
      <pageSetup paperSize="9" orientation="landscape" r:id="rId12"/>
      <headerFooter alignWithMargins="0">
        <oddFooter>&amp;R&amp;"Book Antiqua,Bold"&amp;10Schedule-3/ Page &amp;P of &amp;N</oddFooter>
      </headerFooter>
    </customSheetView>
    <customSheetView guid="{B23AD343-29DA-4CE0-BD10-47BF44F3782F}" hiddenColumns="1" topLeftCell="A9">
      <selection activeCell="E18" sqref="E18"/>
      <colBreaks count="1" manualBreakCount="1">
        <brk id="6" max="1048575" man="1"/>
      </colBreaks>
      <pageMargins left="0.24" right="0.23" top="0.99" bottom="0.46" header="0.79" footer="0.28000000000000003"/>
      <printOptions horizontalCentered="1"/>
      <pageSetup paperSize="9" orientation="landscape" r:id="rId13"/>
      <headerFooter alignWithMargins="0">
        <oddFooter>&amp;R&amp;"Book Antiqua,Bold"&amp;10Schedule-3/ Page &amp;P of &amp;N</oddFooter>
      </headerFooter>
    </customSheetView>
    <customSheetView guid="{ECE9294F-C910-4036-88BC-B1F2176FB06B}" showPageBreaks="1" printArea="1" hiddenRows="1" hiddenColumns="1">
      <selection activeCell="E18" sqref="E18"/>
      <colBreaks count="1" manualBreakCount="1">
        <brk id="6" max="1048575" man="1"/>
      </colBreaks>
      <pageMargins left="0.24" right="0.23" top="0.43" bottom="0.46" header="0.27" footer="0.28000000000000003"/>
      <printOptions horizontalCentered="1"/>
      <pageSetup paperSize="9" orientation="portrait" horizontalDpi="300" verticalDpi="300" r:id="rId14"/>
      <headerFooter alignWithMargins="0">
        <oddFooter>&amp;R&amp;"Book Antiqua,Bold"&amp;10Schedule-3/ Page &amp;P of &amp;N</oddFooter>
      </headerFooter>
    </customSheetView>
    <customSheetView guid="{4F65FF32-EC61-4022-A399-2986D7B6B8B3}" hiddenRows="1" hiddenColumns="1" showRuler="0" topLeftCell="A7">
      <selection activeCell="E17" sqref="E17"/>
      <rowBreaks count="1" manualBreakCount="1">
        <brk id="46" max="5" man="1"/>
      </rowBreaks>
      <colBreaks count="1" manualBreakCount="1">
        <brk id="6" max="1048575" man="1"/>
      </colBreaks>
      <pageMargins left="0.51181102362204722" right="0.26" top="0.43" bottom="0.46" header="0.27" footer="0.28000000000000003"/>
      <printOptions horizontalCentered="1"/>
      <pageSetup paperSize="9" scale="85" orientation="portrait" horizontalDpi="300" verticalDpi="300" r:id="rId15"/>
      <headerFooter alignWithMargins="0">
        <oddFooter>&amp;R&amp;"Book Antiqua,Bold"&amp;10Schedule-3/ Page &amp;P of &amp;N</oddFooter>
      </headerFooter>
    </customSheetView>
    <customSheetView guid="{01ACF2E1-8E61-4459-ABC1-B6C183DEED61}" showRuler="0">
      <selection activeCell="E26" sqref="E26"/>
      <rowBreaks count="1" manualBreakCount="1">
        <brk id="44" max="16383" man="1"/>
      </rowBreaks>
      <colBreaks count="1" manualBreakCount="1">
        <brk id="6" max="1048575" man="1"/>
      </colBreaks>
      <pageMargins left="0.51181102362204722" right="0.26" top="0.54" bottom="0.51" header="0.27" footer="0.32"/>
      <printOptions horizontalCentered="1"/>
      <pageSetup paperSize="9" scale="87" orientation="portrait" horizontalDpi="300" verticalDpi="300" r:id="rId16"/>
      <headerFooter alignWithMargins="0">
        <oddFooter>&amp;R&amp;"Book Antiqua,Bold"&amp;10Schedule-3/ Page &amp;P of &amp;N</oddFooter>
      </headerFooter>
    </customSheetView>
    <customSheetView guid="{14D7F02E-BCCA-4517-ABC7-537FF4AEB67A}" hiddenRows="1" hiddenColumns="1">
      <selection activeCell="E152" sqref="E152"/>
      <rowBreaks count="4" manualBreakCount="4">
        <brk id="29" max="5" man="1"/>
        <brk id="54" max="5" man="1"/>
        <brk id="73" max="5" man="1"/>
        <brk id="85" max="5" man="1"/>
      </rowBreaks>
      <colBreaks count="1" manualBreakCount="1">
        <brk id="6" max="1048575" man="1"/>
      </colBreaks>
      <pageMargins left="0.51181102362204722" right="0.26" top="0.43" bottom="0.46" header="0.27" footer="0.28000000000000003"/>
      <printOptions horizontalCentered="1"/>
      <pageSetup paperSize="9" orientation="portrait" horizontalDpi="300" verticalDpi="300" r:id="rId17"/>
      <headerFooter alignWithMargins="0">
        <oddFooter>&amp;R&amp;"Book Antiqua,Bold"&amp;10Schedule-3/ Page &amp;P of &amp;N</oddFooter>
      </headerFooter>
    </customSheetView>
    <customSheetView guid="{27A45B7A-04F2-4516-B80B-5ED0825D4ED3}" hiddenColumns="1">
      <selection activeCell="E81" sqref="E81"/>
      <colBreaks count="1" manualBreakCount="1">
        <brk id="6" max="1048575" man="1"/>
      </colBreaks>
      <pageMargins left="0.51181102362204722" right="0.26" top="0.43" bottom="0.46" header="0.27" footer="0.28000000000000003"/>
      <printOptions horizontalCentered="1"/>
      <pageSetup paperSize="9" orientation="portrait" horizontalDpi="300" verticalDpi="300" r:id="rId18"/>
      <headerFooter alignWithMargins="0">
        <oddFooter>&amp;R&amp;"Book Antiqua,Bold"&amp;10Schedule-3/ Page &amp;P of &amp;N</oddFooter>
      </headerFooter>
    </customSheetView>
    <customSheetView guid="{E9F4E142-7D26-464D-BECA-4F3806DB1FE1}" hiddenColumns="1" topLeftCell="A3">
      <selection activeCell="E18" sqref="E18"/>
      <colBreaks count="1" manualBreakCount="1">
        <brk id="6" max="1048575" man="1"/>
      </colBreaks>
      <pageMargins left="0.24" right="0.23" top="0.99" bottom="0.46" header="0.79" footer="0.28000000000000003"/>
      <printOptions horizontalCentered="1"/>
      <pageSetup paperSize="9" orientation="landscape" r:id="rId19"/>
      <headerFooter alignWithMargins="0">
        <oddFooter>&amp;R&amp;"Book Antiqua,Bold"&amp;10Schedule-3/ Page &amp;P of &amp;N</oddFooter>
      </headerFooter>
    </customSheetView>
    <customSheetView guid="{A7DBDDEF-9245-44C6-9EBF-032DB6E1C0A2}" showPageBreaks="1" printArea="1" hiddenRows="1" hiddenColumns="1" view="pageBreakPreview" topLeftCell="A170">
      <selection activeCell="E186" sqref="E186"/>
      <colBreaks count="1" manualBreakCount="1">
        <brk id="6" max="1048575" man="1"/>
      </colBreaks>
      <pageMargins left="0.24" right="0.23" top="0.99" bottom="0.46" header="0.79" footer="0.28000000000000003"/>
      <printOptions horizontalCentered="1"/>
      <pageSetup paperSize="9" orientation="landscape" r:id="rId20"/>
      <headerFooter alignWithMargins="0">
        <oddFooter>&amp;R&amp;"Book Antiqua,Bold"&amp;10Schedule-3/ Page &amp;P of &amp;N</oddFooter>
      </headerFooter>
    </customSheetView>
    <customSheetView guid="{7487ED9F-BBED-4B2A-9631-22F1A430946B}" showPageBreaks="1" printArea="1" hiddenColumns="1" view="pageBreakPreview" topLeftCell="A16">
      <selection activeCell="E18" sqref="E18"/>
      <colBreaks count="1" manualBreakCount="1">
        <brk id="6" max="1048575" man="1"/>
      </colBreaks>
      <pageMargins left="0.24" right="0.23" top="0.99" bottom="0.46" header="0.79" footer="0.28000000000000003"/>
      <printOptions horizontalCentered="1"/>
      <pageSetup paperSize="9" orientation="landscape" r:id="rId21"/>
      <headerFooter alignWithMargins="0">
        <oddFooter>&amp;R&amp;"Book Antiqua,Bold"&amp;10Schedule-3/ Page &amp;P of &amp;N</oddFooter>
      </headerFooter>
    </customSheetView>
    <customSheetView guid="{B3CE7B10-A914-4559-A6DA-AED8C22AFD6D}" scale="80" showPageBreaks="1" printArea="1" hiddenColumns="1" view="pageBreakPreview" topLeftCell="A25">
      <selection activeCell="E52" sqref="E52"/>
      <colBreaks count="1" manualBreakCount="1">
        <brk id="6" max="1048575" man="1"/>
      </colBreaks>
      <pageMargins left="0.24" right="0.23" top="0.99" bottom="0.46" header="0.79" footer="0.28000000000000003"/>
      <printOptions horizontalCentered="1"/>
      <pageSetup paperSize="9" orientation="landscape" r:id="rId22"/>
      <headerFooter alignWithMargins="0">
        <oddFooter>&amp;R&amp;"Book Antiqua,Bold"&amp;10Schedule-3/ Page &amp;P of &amp;N</oddFooter>
      </headerFooter>
    </customSheetView>
    <customSheetView guid="{D53177B2-31EC-4222-B97A-A37DCFD9E45B}" showPageBreaks="1" printArea="1" hiddenColumns="1" view="pageBreakPreview" topLeftCell="A163">
      <selection activeCell="E18" sqref="E18"/>
      <colBreaks count="1" manualBreakCount="1">
        <brk id="6" max="1048575" man="1"/>
      </colBreaks>
      <pageMargins left="0.24" right="0.23" top="0.99" bottom="0.46" header="0.79" footer="0.28000000000000003"/>
      <printOptions horizontalCentered="1"/>
      <pageSetup paperSize="9" orientation="landscape" r:id="rId23"/>
      <headerFooter alignWithMargins="0">
        <oddFooter>&amp;R&amp;"Book Antiqua,Bold"&amp;10Schedule-3/ Page &amp;P of &amp;N</oddFooter>
      </headerFooter>
    </customSheetView>
    <customSheetView guid="{223BC0FC-814D-40F0-9795-CE82A16FF3A5}" showPageBreaks="1" printArea="1" hiddenColumns="1" view="pageBreakPreview" topLeftCell="A19">
      <selection activeCell="E19" sqref="E19"/>
      <colBreaks count="1" manualBreakCount="1">
        <brk id="6" max="1048575" man="1"/>
      </colBreaks>
      <pageMargins left="0.24" right="0.23" top="0.99" bottom="0.46" header="0.79" footer="0.28000000000000003"/>
      <printOptions horizontalCentered="1"/>
      <pageSetup paperSize="9" orientation="landscape" r:id="rId24"/>
      <headerFooter alignWithMargins="0">
        <oddFooter>&amp;R&amp;"Book Antiqua,Bold"&amp;10Schedule-3/ Page &amp;P of &amp;N</oddFooter>
      </headerFooter>
    </customSheetView>
    <customSheetView guid="{B835C05C-B615-4DCB-982D-4519616B3CD8}" showPageBreaks="1" printArea="1" hiddenRows="1" hiddenColumns="1" view="pageBreakPreview">
      <selection activeCell="E19" sqref="E19"/>
      <colBreaks count="1" manualBreakCount="1">
        <brk id="6" max="1048575" man="1"/>
      </colBreaks>
      <pageMargins left="0.24" right="0.23" top="0.99" bottom="0.46" header="0.79" footer="0.28000000000000003"/>
      <printOptions horizontalCentered="1"/>
      <pageSetup paperSize="9" scale="93" orientation="portrait" r:id="rId25"/>
      <headerFooter alignWithMargins="0">
        <oddFooter>&amp;R&amp;"Book Antiqua,Bold"&amp;10Schedule-3/ Page &amp;P of &amp;N</oddFooter>
      </headerFooter>
    </customSheetView>
    <customSheetView guid="{A34CC49F-E309-4C23-B4F6-1E3B307C10D1}" scale="85" showPageBreaks="1" fitToPage="1" printArea="1" hiddenColumns="1" view="pageBreakPreview" topLeftCell="F85">
      <selection activeCell="O105" sqref="O105"/>
      <colBreaks count="2" manualBreakCount="2">
        <brk id="11" max="1048575" man="1"/>
        <brk id="16" max="1048575" man="1"/>
      </colBreaks>
      <pageMargins left="0.25" right="0.25" top="0.5" bottom="0.5" header="0.05" footer="0.05"/>
      <printOptions horizontalCentered="1"/>
      <pageSetup paperSize="9" scale="60" fitToHeight="0" orientation="landscape" r:id="rId26"/>
      <headerFooter alignWithMargins="0">
        <oddFooter>&amp;R&amp;"Book Antiqua,Bold"&amp;10Schedule-3/ Page &amp;P of &amp;N</oddFooter>
      </headerFooter>
    </customSheetView>
    <customSheetView guid="{8909CFDD-4F29-4C72-886E-908773EE94A2}" scale="90" showPageBreaks="1" fitToPage="1" printArea="1" hiddenRows="1" hiddenColumns="1" view="pageBreakPreview">
      <selection activeCell="O22" sqref="O22"/>
      <colBreaks count="2" manualBreakCount="2">
        <brk id="11" max="1048575" man="1"/>
        <brk id="16" max="1048575" man="1"/>
      </colBreaks>
      <pageMargins left="0.25" right="0.25" top="0.5" bottom="0.25" header="0.05" footer="0.05"/>
      <printOptions horizontalCentered="1"/>
      <pageSetup paperSize="9" scale="14" fitToHeight="2" orientation="landscape" r:id="rId27"/>
      <headerFooter alignWithMargins="0">
        <oddFooter>&amp;R&amp;"Book Antiqua,Bold"&amp;10Schedule-3/ Page &amp;P of &amp;N</oddFooter>
      </headerFooter>
    </customSheetView>
    <customSheetView guid="{D5F8AD2D-F014-4A7B-9CE7-589273BD9F11}" scale="85" showPageBreaks="1" fitToPage="1" printArea="1" hiddenRows="1" hiddenColumns="1" view="pageBreakPreview" topLeftCell="C377">
      <selection activeCell="O415" sqref="O415"/>
      <colBreaks count="2" manualBreakCount="2">
        <brk id="11" max="1048575" man="1"/>
        <brk id="16" max="1048575" man="1"/>
      </colBreaks>
      <pageMargins left="0.25" right="0.25" top="0.5" bottom="0.25" header="0.05" footer="0.05"/>
      <printOptions horizontalCentered="1"/>
      <pageSetup paperSize="9" scale="10" fitToHeight="2" orientation="landscape" r:id="rId28"/>
      <headerFooter alignWithMargins="0">
        <oddFooter>&amp;R&amp;"Book Antiqua,Bold"&amp;10Schedule-3/ Page &amp;P of &amp;N</oddFooter>
      </headerFooter>
    </customSheetView>
  </customSheetViews>
  <mergeCells count="21">
    <mergeCell ref="M101:N101"/>
    <mergeCell ref="M100:N100"/>
    <mergeCell ref="N15:P15"/>
    <mergeCell ref="A95:K95"/>
    <mergeCell ref="M11:P11"/>
    <mergeCell ref="A94:Q94"/>
    <mergeCell ref="A99:C99"/>
    <mergeCell ref="A100:C100"/>
    <mergeCell ref="AO13:AP13"/>
    <mergeCell ref="AL13:AM13"/>
    <mergeCell ref="H97:M97"/>
    <mergeCell ref="D99:E99"/>
    <mergeCell ref="D100:E100"/>
    <mergeCell ref="B18:L18"/>
    <mergeCell ref="A3:Q3"/>
    <mergeCell ref="B98:L98"/>
    <mergeCell ref="A4:Q4"/>
    <mergeCell ref="M8:P8"/>
    <mergeCell ref="L96:O96"/>
    <mergeCell ref="M7:P7"/>
    <mergeCell ref="M9:P9"/>
  </mergeCells>
  <phoneticPr fontId="2" type="noConversion"/>
  <conditionalFormatting sqref="K21:K93 I21:I93 O21:O93">
    <cfRule type="expression" dxfId="30" priority="12" stopIfTrue="1">
      <formula>H21&gt;0</formula>
    </cfRule>
  </conditionalFormatting>
  <conditionalFormatting sqref="K21:K93">
    <cfRule type="cellIs" dxfId="29" priority="9" stopIfTrue="1" operator="equal">
      <formula>"a"</formula>
    </cfRule>
    <cfRule type="expression" dxfId="28" priority="2121" stopIfTrue="1">
      <formula>H21&gt;0</formula>
    </cfRule>
  </conditionalFormatting>
  <conditionalFormatting sqref="O95">
    <cfRule type="expression" dxfId="27" priority="2884" stopIfTrue="1">
      <formula>N95&gt;0</formula>
    </cfRule>
  </conditionalFormatting>
  <conditionalFormatting sqref="O97:O99">
    <cfRule type="expression" dxfId="26" priority="2684" stopIfTrue="1">
      <formula>N97&gt;0</formula>
    </cfRule>
  </conditionalFormatting>
  <dataValidations count="5">
    <dataValidation type="decimal" operator="greaterThan" allowBlank="1" showInputMessage="1" showErrorMessage="1" error="Enter only Numeric Value greater than zero or leave the cell blank !" sqref="O19:O20" xr:uid="{00000000-0002-0000-0800-000000000000}">
      <formula1>0</formula1>
    </dataValidation>
    <dataValidation operator="greaterThan" allowBlank="1" showInputMessage="1" showErrorMessage="1" error="Enter only Numeric Value greater than zero or leave the cell blank !" sqref="K99:K65407 K1:K2 K96:K97 K5:K17" xr:uid="{00000000-0002-0000-0800-000001000000}"/>
    <dataValidation type="list" operator="greaterThan" allowBlank="1" showInputMessage="1" showErrorMessage="1" sqref="K21:K93" xr:uid="{00000000-0002-0000-0800-000003000000}">
      <formula1>"0%,5%,12%,18%,28%"</formula1>
    </dataValidation>
    <dataValidation type="whole" operator="greaterThan" allowBlank="1" showInputMessage="1" showErrorMessage="1" sqref="I21:I93" xr:uid="{00000000-0002-0000-0800-000004000000}">
      <formula1>1</formula1>
    </dataValidation>
    <dataValidation type="whole" operator="greaterThan" allowBlank="1" showInputMessage="1" showErrorMessage="1" error="Enter only Numeric Value greater than zero or leave the cell blank !" sqref="O21:O93" xr:uid="{00000000-0002-0000-0800-000002000000}">
      <formula1>0</formula1>
    </dataValidation>
  </dataValidations>
  <printOptions horizontalCentered="1"/>
  <pageMargins left="0.25" right="0.25" top="0.5" bottom="0.25" header="0.05" footer="0.05"/>
  <pageSetup paperSize="9" scale="33" fitToHeight="2" orientation="landscape" r:id="rId29"/>
  <headerFooter alignWithMargins="0">
    <oddFooter>&amp;R&amp;"Book Antiqua,Bold"&amp;10Schedule-3/ Page &amp;P of &amp;N</oddFooter>
  </headerFooter>
  <colBreaks count="2" manualBreakCount="2">
    <brk id="11" max="1048575" man="1"/>
    <brk id="16" max="1048575" man="1"/>
  </colBreaks>
  <drawing r:id="rId3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37</vt:i4>
      </vt:variant>
    </vt:vector>
  </HeadingPairs>
  <TitlesOfParts>
    <vt:vector size="65" baseType="lpstr">
      <vt:lpstr>Basic</vt:lpstr>
      <vt:lpstr>Cover</vt:lpstr>
      <vt:lpstr>Instructions</vt:lpstr>
      <vt:lpstr>Names of Bidder</vt:lpstr>
      <vt:lpstr>Sch-1</vt:lpstr>
      <vt:lpstr>Sch-1 dis</vt:lpstr>
      <vt:lpstr>Sch-2</vt:lpstr>
      <vt:lpstr>Sch-2 Dis</vt:lpstr>
      <vt:lpstr>Sch-3 </vt:lpstr>
      <vt:lpstr>Sch-3 Dis</vt:lpstr>
      <vt:lpstr>Sch-4</vt:lpstr>
      <vt:lpstr>Sch-4b</vt:lpstr>
      <vt:lpstr>Sch-5</vt:lpstr>
      <vt:lpstr>Sch-5 Dis</vt:lpstr>
      <vt:lpstr>Sch-6</vt:lpstr>
      <vt:lpstr>Sch-6 After Discount</vt:lpstr>
      <vt:lpstr>Sch-7</vt:lpstr>
      <vt:lpstr>Sch-7 Dis</vt:lpstr>
      <vt:lpstr>Discount</vt:lpstr>
      <vt:lpstr>Octroi</vt:lpstr>
      <vt:lpstr>Entry Tax</vt:lpstr>
      <vt:lpstr>Other Taxes &amp; Duties</vt:lpstr>
      <vt:lpstr>Bid Form 2nd Envelope</vt:lpstr>
      <vt:lpstr>Q &amp; C (2)</vt:lpstr>
      <vt:lpstr>Q &amp; C</vt:lpstr>
      <vt:lpstr>N to W</vt:lpstr>
      <vt:lpstr>Sheet1</vt:lpstr>
      <vt:lpstr>Sheet3</vt:lpstr>
      <vt:lpstr>Basic!_Hlk94778660</vt:lpstr>
      <vt:lpstr>'Bid Form 2nd Envelope'!Print_Area</vt:lpstr>
      <vt:lpstr>Cover!Print_Area</vt:lpstr>
      <vt:lpstr>Discount!Print_Area</vt:lpstr>
      <vt:lpstr>'Entry Tax'!Print_Area</vt:lpstr>
      <vt:lpstr>Instructions!Print_Area</vt:lpstr>
      <vt:lpstr>'Names of Bidder'!Print_Area</vt:lpstr>
      <vt:lpstr>Octroi!Print_Area</vt:lpstr>
      <vt:lpstr>'Other Taxes &amp; Duties'!Print_Area</vt:lpstr>
      <vt:lpstr>'Q &amp; C'!Print_Area</vt:lpstr>
      <vt:lpstr>'Q &amp; C (2)'!Print_Area</vt:lpstr>
      <vt:lpstr>'Sch-1'!Print_Area</vt:lpstr>
      <vt:lpstr>'Sch-1 dis'!Print_Area</vt:lpstr>
      <vt:lpstr>'Sch-2'!Print_Area</vt:lpstr>
      <vt:lpstr>'Sch-2 Dis'!Print_Area</vt:lpstr>
      <vt:lpstr>'Sch-3 '!Print_Area</vt:lpstr>
      <vt:lpstr>'Sch-3 Dis'!Print_Area</vt:lpstr>
      <vt:lpstr>'Sch-4'!Print_Area</vt:lpstr>
      <vt:lpstr>'Sch-4b'!Print_Area</vt:lpstr>
      <vt:lpstr>'Sch-5'!Print_Area</vt:lpstr>
      <vt:lpstr>'Sch-5 Dis'!Print_Area</vt:lpstr>
      <vt:lpstr>'Sch-6'!Print_Area</vt:lpstr>
      <vt:lpstr>'Sch-6 After Discount'!Print_Area</vt:lpstr>
      <vt:lpstr>'Sch-7'!Print_Area</vt:lpstr>
      <vt:lpstr>'Sch-7 Dis'!Print_Area</vt:lpstr>
      <vt:lpstr>'Sch-1'!Print_Titles</vt:lpstr>
      <vt:lpstr>'Sch-1 dis'!Print_Titles</vt:lpstr>
      <vt:lpstr>'Sch-2'!Print_Titles</vt:lpstr>
      <vt:lpstr>'Sch-2 Dis'!Print_Titles</vt:lpstr>
      <vt:lpstr>'Sch-3 '!Print_Titles</vt:lpstr>
      <vt:lpstr>'Sch-3 Dis'!Print_Titles</vt:lpstr>
      <vt:lpstr>'Sch-5'!Print_Titles</vt:lpstr>
      <vt:lpstr>'Sch-5 Dis'!Print_Titles</vt:lpstr>
      <vt:lpstr>'Sch-6'!Print_Titles</vt:lpstr>
      <vt:lpstr>'Sch-6 After Discount'!Print_Titles</vt:lpstr>
      <vt:lpstr>'Sch-7'!Print_Titles</vt:lpstr>
      <vt:lpstr>'Sch-7 Dis'!Print_Titles</vt:lpstr>
    </vt:vector>
  </TitlesOfParts>
  <Company>POWERGRID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PGCIL</dc:creator>
  <cp:lastModifiedBy>Vijay Prakash Jarwal {विजय प्रकाश जारवाल}</cp:lastModifiedBy>
  <cp:lastPrinted>2021-12-23T09:29:46Z</cp:lastPrinted>
  <dcterms:created xsi:type="dcterms:W3CDTF">2001-07-26T10:23:15Z</dcterms:created>
  <dcterms:modified xsi:type="dcterms:W3CDTF">2025-06-27T13:38:24Z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530f7a04-6a83-4344-ab32-77c336beebec_Enabled">
    <vt:lpwstr>true</vt:lpwstr>
  </property>
  <property fmtid="{D5CDD505-2E9C-101B-9397-08002B2CF9AE}" pid="3" name="MSIP_Label_530f7a04-6a83-4344-ab32-77c336beebec_SetDate">
    <vt:lpwstr>2025-06-13T08:11:12Z</vt:lpwstr>
  </property>
  <property fmtid="{D5CDD505-2E9C-101B-9397-08002B2CF9AE}" pid="4" name="MSIP_Label_530f7a04-6a83-4344-ab32-77c336beebec_Method">
    <vt:lpwstr>Privileged</vt:lpwstr>
  </property>
  <property fmtid="{D5CDD505-2E9C-101B-9397-08002B2CF9AE}" pid="5" name="MSIP_Label_530f7a04-6a83-4344-ab32-77c336beebec_Name">
    <vt:lpwstr>Public-IT</vt:lpwstr>
  </property>
  <property fmtid="{D5CDD505-2E9C-101B-9397-08002B2CF9AE}" pid="6" name="MSIP_Label_530f7a04-6a83-4344-ab32-77c336beebec_SiteId">
    <vt:lpwstr>7048075c-52c2-4a40-8e7c-5c5a5573c87f</vt:lpwstr>
  </property>
  <property fmtid="{D5CDD505-2E9C-101B-9397-08002B2CF9AE}" pid="7" name="MSIP_Label_530f7a04-6a83-4344-ab32-77c336beebec_ActionId">
    <vt:lpwstr>dc4cacad-f178-4579-b5f3-f39d0620f1cb</vt:lpwstr>
  </property>
  <property fmtid="{D5CDD505-2E9C-101B-9397-08002B2CF9AE}" pid="8" name="MSIP_Label_530f7a04-6a83-4344-ab32-77c336beebec_ContentBits">
    <vt:lpwstr>0</vt:lpwstr>
  </property>
  <property fmtid="{D5CDD505-2E9C-101B-9397-08002B2CF9AE}" pid="9" name="MSIP_Label_530f7a04-6a83-4344-ab32-77c336beebec_Tag">
    <vt:lpwstr>10, 0, 1, 1</vt:lpwstr>
  </property>
</Properties>
</file>